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F29B278E-E9E7-413B-88FE-78E7C364B576}" xr6:coauthVersionLast="47" xr6:coauthVersionMax="47" xr10:uidLastSave="{00000000-0000-0000-0000-000000000000}"/>
  <bookViews>
    <workbookView xWindow="-38520" yWindow="-120" windowWidth="38640" windowHeight="211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2" l="1"/>
  <c r="D33" i="102" l="1"/>
  <c r="G33" i="102"/>
  <c r="L33" i="102"/>
  <c r="K33" i="102"/>
  <c r="H33" i="102"/>
  <c r="J33" i="102"/>
  <c r="F33" i="102"/>
  <c r="E33" i="102"/>
  <c r="C33" i="102"/>
  <c r="B2" i="107" l="1"/>
  <c r="B1" i="107"/>
  <c r="B1" i="37"/>
  <c r="B2" i="37"/>
  <c r="K24" i="36"/>
  <c r="K23" i="36"/>
  <c r="J23" i="36"/>
  <c r="I23" i="36"/>
  <c r="H23" i="36"/>
  <c r="H11" i="74" l="1"/>
  <c r="H9" i="74"/>
  <c r="H10" i="74"/>
  <c r="H18" i="74"/>
  <c r="F17" i="94"/>
  <c r="G17" i="94"/>
  <c r="H15" i="74"/>
  <c r="H19" i="74"/>
  <c r="F23" i="36"/>
  <c r="I24" i="36"/>
  <c r="K25" i="36"/>
  <c r="G23" i="36"/>
  <c r="H12" i="74"/>
  <c r="H16" i="74"/>
  <c r="F24" i="36"/>
  <c r="G24" i="36"/>
  <c r="H24" i="36"/>
  <c r="H20" i="74"/>
  <c r="C22" i="74"/>
  <c r="J24" i="36"/>
  <c r="J25" i="36" l="1"/>
  <c r="I25" i="36"/>
  <c r="F25" i="36"/>
  <c r="G25" i="36"/>
  <c r="H25" i="36"/>
  <c r="C31" i="79"/>
  <c r="F59" i="92" l="1"/>
  <c r="G59" i="92"/>
  <c r="Q33" i="37" l="1"/>
  <c r="I33" i="37"/>
  <c r="Q32" i="37"/>
  <c r="I32" i="37"/>
  <c r="Q31" i="37"/>
  <c r="Q30" i="37" s="1"/>
  <c r="I31" i="37"/>
  <c r="I30" i="37"/>
  <c r="Q29" i="37"/>
  <c r="I29" i="37"/>
  <c r="Q28" i="37"/>
  <c r="I28" i="37"/>
  <c r="Q27" i="37"/>
  <c r="Q26" i="37" s="1"/>
  <c r="I27" i="37"/>
  <c r="I26" i="37"/>
  <c r="Q25" i="37"/>
  <c r="I25" i="37"/>
  <c r="Q24" i="37"/>
  <c r="I24" i="37"/>
  <c r="Q23" i="37"/>
  <c r="I23" i="37"/>
  <c r="I22" i="37"/>
  <c r="Q21" i="37"/>
  <c r="I21" i="37"/>
  <c r="Q20" i="37"/>
  <c r="I20" i="37"/>
  <c r="Q19" i="37"/>
  <c r="Q18" i="37" s="1"/>
  <c r="I19" i="37"/>
  <c r="I18" i="37"/>
  <c r="Q17" i="37"/>
  <c r="I17" i="37"/>
  <c r="Q16" i="37"/>
  <c r="Q14" i="37" s="1"/>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K8" i="37"/>
  <c r="J8" i="37"/>
  <c r="G8" i="37"/>
  <c r="F8" i="37"/>
  <c r="I8" i="37" s="1"/>
  <c r="C8" i="37"/>
  <c r="P7" i="37"/>
  <c r="O7" i="37"/>
  <c r="O6" i="37" s="1"/>
  <c r="O34" i="37" s="1"/>
  <c r="N7" i="37"/>
  <c r="N6" i="37" s="1"/>
  <c r="N34" i="37" s="1"/>
  <c r="M7" i="37"/>
  <c r="M6" i="37" s="1"/>
  <c r="M34" i="37" s="1"/>
  <c r="L7" i="37"/>
  <c r="L6" i="37" s="1"/>
  <c r="L34" i="37" s="1"/>
  <c r="K7" i="37"/>
  <c r="K6" i="37" s="1"/>
  <c r="K34" i="37" s="1"/>
  <c r="J7" i="37"/>
  <c r="J6" i="37" s="1"/>
  <c r="J34" i="37" s="1"/>
  <c r="G7" i="37"/>
  <c r="G6" i="37" s="1"/>
  <c r="G34" i="37" s="1"/>
  <c r="C11" i="79" s="1"/>
  <c r="F7" i="37"/>
  <c r="F6" i="37" s="1"/>
  <c r="F34" i="37" s="1"/>
  <c r="C7" i="37"/>
  <c r="C6" i="37" s="1"/>
  <c r="C34" i="37" s="1"/>
  <c r="P6" i="37"/>
  <c r="P34" i="37" s="1"/>
  <c r="E6" i="37"/>
  <c r="E34" i="37" s="1"/>
  <c r="C13" i="79" s="1"/>
  <c r="D6" i="37"/>
  <c r="D34" i="37" s="1"/>
  <c r="C26" i="79"/>
  <c r="C22" i="79"/>
  <c r="C8" i="79"/>
  <c r="I34" i="37" l="1"/>
  <c r="C12" i="79" s="1"/>
  <c r="C10" i="79"/>
  <c r="I7" i="37"/>
  <c r="I6" i="37" s="1"/>
  <c r="Q10" i="37"/>
  <c r="Q22" i="37"/>
  <c r="Q8" i="37"/>
  <c r="Q7" i="37"/>
  <c r="Q6" i="37" s="1"/>
  <c r="Q34" i="37" s="1"/>
  <c r="C14" i="79" l="1"/>
  <c r="F6" i="107"/>
  <c r="E6" i="107"/>
  <c r="D6" i="107"/>
  <c r="C6" i="107"/>
  <c r="C32" i="79" l="1"/>
  <c r="H8" i="74"/>
  <c r="G38" i="94"/>
  <c r="F38" i="94"/>
  <c r="C34" i="79"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C18" i="99"/>
  <c r="C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D37" i="72"/>
  <c r="E37" i="72"/>
  <c r="H43" i="94"/>
  <c r="E43" i="94"/>
  <c r="H42" i="94"/>
  <c r="H41" i="94"/>
  <c r="H40" i="94"/>
  <c r="H39" i="94"/>
  <c r="H37" i="94"/>
  <c r="H36" i="94"/>
  <c r="H35" i="94"/>
  <c r="H34" i="94"/>
  <c r="H33" i="94"/>
  <c r="H32" i="94"/>
  <c r="H31" i="94"/>
  <c r="G30" i="94"/>
  <c r="F30" i="94"/>
  <c r="H17" i="94"/>
  <c r="H10" i="94"/>
  <c r="H9" i="94"/>
  <c r="G8" i="94"/>
  <c r="F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C68" i="69" l="1"/>
  <c r="H37" i="93"/>
  <c r="E37" i="93"/>
  <c r="H34" i="93"/>
  <c r="E34" i="93"/>
  <c r="E29" i="93"/>
  <c r="H13" i="93"/>
  <c r="E13" i="93"/>
  <c r="E63" i="92"/>
  <c r="C68" i="92"/>
  <c r="D68" i="92"/>
  <c r="H47" i="92"/>
  <c r="E47" i="92"/>
  <c r="H41" i="92"/>
  <c r="E30" i="92"/>
  <c r="H27" i="92"/>
  <c r="E27" i="92"/>
  <c r="H19" i="92"/>
  <c r="E19" i="92"/>
  <c r="H15" i="92"/>
  <c r="E15" i="92"/>
  <c r="H7" i="92"/>
  <c r="E24" i="92"/>
  <c r="E59" i="92"/>
  <c r="C43" i="93"/>
  <c r="E6" i="93"/>
  <c r="F43" i="93"/>
  <c r="G43" i="93"/>
  <c r="H30" i="94"/>
  <c r="C36" i="92"/>
  <c r="D53" i="92"/>
  <c r="H30" i="92"/>
  <c r="G53" i="92"/>
  <c r="D36" i="92"/>
  <c r="H29" i="93"/>
  <c r="E41" i="92"/>
  <c r="G36" i="92"/>
  <c r="F36" i="92"/>
  <c r="H8" i="94"/>
  <c r="H38" i="94"/>
  <c r="H6" i="93"/>
  <c r="D43" i="93"/>
  <c r="C53" i="92"/>
  <c r="H68" i="92"/>
  <c r="F53" i="92"/>
  <c r="E7" i="92"/>
  <c r="H24" i="92"/>
  <c r="F69" i="92" l="1"/>
  <c r="E68" i="92"/>
  <c r="G69" i="92"/>
  <c r="H29" i="94"/>
  <c r="C45" i="93"/>
  <c r="D45" i="93"/>
  <c r="G45" i="93"/>
  <c r="F45" i="93"/>
  <c r="H53" i="92"/>
  <c r="D69" i="92"/>
  <c r="H36" i="92"/>
  <c r="E36" i="92"/>
  <c r="H43" i="93"/>
  <c r="E43" i="93"/>
  <c r="C69" i="92"/>
  <c r="E53" i="92"/>
  <c r="H69" i="92" l="1"/>
  <c r="H28" i="94"/>
  <c r="E45" i="93"/>
  <c r="H45" i="93"/>
  <c r="E69" i="92"/>
  <c r="B1" i="80"/>
  <c r="E33" i="80"/>
  <c r="D33" i="80"/>
  <c r="C33" i="80"/>
  <c r="G24" i="80"/>
  <c r="F24" i="80"/>
  <c r="E24" i="80"/>
  <c r="D24" i="80"/>
  <c r="C24" i="80"/>
  <c r="G18" i="80"/>
  <c r="F18" i="80"/>
  <c r="E18" i="80"/>
  <c r="D18" i="80"/>
  <c r="C18" i="80"/>
  <c r="G14" i="80"/>
  <c r="F14" i="80"/>
  <c r="E14" i="80"/>
  <c r="D14" i="80"/>
  <c r="C14" i="80"/>
  <c r="G11" i="80"/>
  <c r="F11" i="80"/>
  <c r="E11" i="80"/>
  <c r="D11" i="80"/>
  <c r="C11" i="80"/>
  <c r="G8" i="80"/>
  <c r="F8" i="80"/>
  <c r="E8" i="80"/>
  <c r="D8" i="80"/>
  <c r="C8" i="80"/>
  <c r="H27" i="94" l="1"/>
  <c r="G21" i="80"/>
  <c r="G6" i="71"/>
  <c r="F6" i="71"/>
  <c r="E6" i="71"/>
  <c r="D6" i="71"/>
  <c r="C6" i="71"/>
  <c r="D13" i="71" l="1"/>
  <c r="F13" i="71"/>
  <c r="E13" i="71"/>
  <c r="G13" i="71"/>
  <c r="C13" i="71"/>
  <c r="H26" i="94"/>
  <c r="B1" i="79"/>
  <c r="B1" i="36"/>
  <c r="B1" i="74"/>
  <c r="B1" i="64"/>
  <c r="B1" i="35"/>
  <c r="B1" i="69"/>
  <c r="B1" i="77"/>
  <c r="B1" i="28"/>
  <c r="B1" i="73"/>
  <c r="B1" i="72"/>
  <c r="B1" i="52"/>
  <c r="B1" i="71"/>
  <c r="B1" i="6"/>
  <c r="B18" i="105" l="1"/>
  <c r="H25" i="94"/>
  <c r="C21" i="77"/>
  <c r="D16" i="77"/>
  <c r="D17" i="77"/>
  <c r="D15" i="77"/>
  <c r="D12" i="77"/>
  <c r="D13" i="77"/>
  <c r="D11" i="77"/>
  <c r="D8" i="77"/>
  <c r="D9" i="77"/>
  <c r="D7" i="77"/>
  <c r="C20" i="77"/>
  <c r="C19" i="77"/>
  <c r="H24" i="94" l="1"/>
  <c r="D21" i="77"/>
  <c r="D19" i="77"/>
  <c r="D20" i="77"/>
  <c r="H23" i="94" l="1"/>
  <c r="H14" i="74"/>
  <c r="H22" i="94" l="1"/>
  <c r="C5" i="73"/>
  <c r="H21" i="94" l="1"/>
  <c r="S21" i="35"/>
  <c r="S20" i="35"/>
  <c r="S19" i="35"/>
  <c r="S18" i="35"/>
  <c r="S17" i="35"/>
  <c r="S16" i="35"/>
  <c r="S15" i="35"/>
  <c r="S14" i="35"/>
  <c r="S13" i="35"/>
  <c r="S12" i="35"/>
  <c r="S11" i="35"/>
  <c r="S10" i="35"/>
  <c r="S9" i="35"/>
  <c r="S8" i="35"/>
  <c r="H20" i="94" l="1"/>
  <c r="S22" i="35"/>
  <c r="H19" i="94" l="1"/>
  <c r="D22" i="35"/>
  <c r="E22" i="35"/>
  <c r="F22" i="35"/>
  <c r="G22" i="35"/>
  <c r="H22" i="35"/>
  <c r="I22" i="35"/>
  <c r="J22" i="35"/>
  <c r="K22" i="35"/>
  <c r="L22" i="35"/>
  <c r="M22" i="35"/>
  <c r="N22" i="35"/>
  <c r="O22" i="35"/>
  <c r="P22" i="35"/>
  <c r="Q22" i="35"/>
  <c r="R22" i="35"/>
  <c r="C22" i="35"/>
  <c r="H18" i="94" l="1"/>
  <c r="G22" i="74"/>
  <c r="F22" i="74"/>
  <c r="H16" i="94" l="1"/>
  <c r="V7" i="64"/>
  <c r="H13" i="74"/>
  <c r="H17" i="74"/>
  <c r="H21" i="74"/>
  <c r="G14" i="94" l="1"/>
  <c r="H15" i="94"/>
  <c r="F14" i="94"/>
  <c r="T21" i="64"/>
  <c r="U21" i="64"/>
  <c r="V9" i="64"/>
  <c r="H14" i="94" l="1"/>
  <c r="D22" i="74"/>
  <c r="E22" i="74"/>
  <c r="H22" i="74" l="1"/>
  <c r="H13" i="94"/>
  <c r="C8" i="73"/>
  <c r="C44" i="28"/>
  <c r="C13" i="73" l="1"/>
  <c r="H12" i="94"/>
  <c r="F11" i="94"/>
  <c r="G11" i="94"/>
  <c r="C32" i="28"/>
  <c r="C31" i="28" l="1"/>
  <c r="H11" i="94"/>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53" i="28" l="1"/>
  <c r="B10" i="105"/>
  <c r="C42" i="28"/>
  <c r="C6" i="28"/>
  <c r="B9" i="105" l="1"/>
  <c r="C29" i="28"/>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8" i="105" l="1"/>
  <c r="B7" i="105" s="1"/>
  <c r="C5" i="71"/>
  <c r="E5" i="71"/>
  <c r="F5" i="71"/>
  <c r="D5" i="71"/>
  <c r="B6" i="105" l="1"/>
  <c r="B16" i="105"/>
  <c r="B14" i="105" s="1"/>
  <c r="B21" i="105" l="1"/>
  <c r="B22" i="105"/>
  <c r="B23" i="105"/>
  <c r="F33" i="80" l="1"/>
  <c r="G33" i="80" l="1"/>
  <c r="G37" i="80" l="1"/>
  <c r="G39" i="80" l="1"/>
  <c r="E33" i="94" l="1"/>
  <c r="E34" i="94"/>
  <c r="E24" i="94"/>
  <c r="E10" i="94"/>
  <c r="E37" i="94"/>
  <c r="E23" i="94"/>
  <c r="E27" i="94"/>
  <c r="E18" i="94"/>
  <c r="E28" i="94"/>
  <c r="E19" i="94"/>
  <c r="D17" i="94"/>
  <c r="E20" i="94"/>
  <c r="E29" i="94" l="1"/>
  <c r="C38" i="94"/>
  <c r="E41" i="94"/>
  <c r="D8" i="94"/>
  <c r="E22" i="94"/>
  <c r="E26" i="94"/>
  <c r="E15" i="94"/>
  <c r="E42" i="94"/>
  <c r="E35" i="94"/>
  <c r="E39" i="94"/>
  <c r="E25" i="94"/>
  <c r="E31" i="94"/>
  <c r="C30" i="94"/>
  <c r="E36" i="94"/>
  <c r="D38" i="94"/>
  <c r="E16" i="94"/>
  <c r="E13" i="94"/>
  <c r="C11" i="94"/>
  <c r="E12" i="94"/>
  <c r="E32" i="94"/>
  <c r="E40" i="94"/>
  <c r="D14" i="94"/>
  <c r="D11" i="94"/>
  <c r="E21" i="94"/>
  <c r="D30" i="94"/>
  <c r="C8" i="94"/>
  <c r="E9" i="94"/>
  <c r="C17" i="94"/>
  <c r="E17" i="94" l="1"/>
  <c r="E11" i="94"/>
  <c r="C14" i="94"/>
  <c r="E8" i="94"/>
  <c r="E30" i="94"/>
  <c r="E38" i="94"/>
  <c r="E14" i="9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<sst xmlns="http://schemas.openxmlformats.org/spreadsheetml/2006/main" count="1644" uniqueCount="1033">
  <si>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</si>
  <si>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</si>
  <si>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</si>
  <si>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</si>
  <si>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</si>
  <si>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</si>
  <si>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</si>
  <si>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</si>
  <si>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</si>
  <si>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</si>
  <si>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</si>
  <si>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</si>
  <si>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</si>
  <si>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</si>
  <si>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</si>
  <si>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</si>
  <si>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</si>
  <si>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</si>
  <si>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</si>
  <si>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</si>
  <si>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</si>
  <si>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</si>
  <si>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</si>
  <si>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</si>
  <si>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</si>
  <si>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</si>
  <si>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</si>
  <si>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</si>
  <si>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</si>
  <si>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</si>
  <si>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</si>
  <si>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</si>
  <si>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</si>
  <si>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</si>
  <si>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</si>
  <si>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</si>
  <si>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</si>
  <si>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</si>
  <si>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</si>
  <si>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</si>
  <si>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</si>
  <si>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</si>
  <si>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</si>
  <si>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</si>
  <si>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</si>
  <si>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</si>
  <si>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</si>
  <si>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</si>
  <si>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</si>
  <si>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</si>
  <si>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</si>
  <si>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</si>
  <si>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</si>
  <si>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</si>
  <si>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</si>
  <si>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</si>
  <si>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</si>
  <si>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</si>
  <si>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</si>
  <si>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</si>
  <si>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</si>
  <si>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</si>
  <si>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</si>
  <si>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</si>
  <si>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</si>
  <si>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</si>
  <si>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</si>
  <si>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</si>
  <si>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</si>
  <si>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</si>
  <si>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</si>
  <si>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</si>
  <si>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</si>
  <si>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</si>
  <si>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</si>
  <si>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</si>
  <si>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</si>
  <si>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</si>
  <si>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</si>
  <si>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</si>
  <si>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</si>
  <si>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</si>
  <si>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</si>
  <si>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</si>
  <si>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</si>
  <si>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</si>
  <si>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</si>
  <si>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</si>
  <si>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</si>
  <si>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</si>
  <si>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</si>
  <si>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</si>
  <si>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</si>
  <si>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</si>
  <si>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</si>
  <si>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</si>
  <si>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</si>
  <si>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</si>
  <si>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</si>
  <si>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</si>
  <si>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</si>
  <si>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</si>
  <si>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</si>
  <si>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</si>
  <si>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</si>
  <si>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</si>
  <si>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</si>
  <si>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</si>
  <si>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</si>
  <si>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</si>
  <si>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</si>
  <si>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</si>
  <si>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</si>
  <si>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</si>
  <si>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</si>
  <si>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</si>
  <si>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</si>
  <si>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</si>
  <si>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</si>
  <si>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</si>
  <si>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</si>
  <si>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</si>
  <si>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</si>
  <si>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</si>
  <si>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</si>
  <si>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</si>
  <si>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</si>
  <si>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</si>
  <si>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</si>
  <si>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</si>
  <si>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</si>
  <si>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</si>
  <si>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</si>
  <si>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</si>
  <si>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</si>
  <si>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</si>
  <si>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</si>
  <si>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</si>
  <si>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</si>
  <si>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</si>
  <si>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</si>
  <si>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</si>
  <si>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</si>
  <si>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</si>
  <si>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</si>
  <si>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</si>
  <si>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</si>
  <si>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</si>
  <si>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</si>
  <si>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</si>
  <si>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</si>
  <si>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</si>
  <si>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</si>
  <si>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</si>
  <si>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</si>
  <si>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</si>
  <si>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</si>
  <si>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</si>
  <si>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</si>
  <si>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</si>
  <si>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</si>
  <si>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</si>
  <si>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</si>
  <si>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</si>
  <si>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</si>
  <si>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</si>
  <si>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</si>
  <si>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</si>
  <si>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</si>
  <si>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</si>
  <si>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</si>
  <si>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</si>
  <si>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</si>
  <si>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</si>
  <si>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</si>
  <si>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</si>
  <si>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</si>
  <si>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</si>
  <si>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</si>
  <si>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</si>
  <si>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</si>
  <si>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</si>
  <si>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</si>
  <si>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</si>
  <si>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</si>
  <si>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</si>
  <si>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</si>
  <si>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</si>
  <si>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</si>
  <si>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</si>
  <si>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</si>
  <si>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</si>
  <si>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</si>
  <si>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</si>
  <si>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</si>
  <si>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</si>
  <si>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</si>
  <si>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</si>
  <si>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</si>
  <si>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</si>
  <si>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</si>
  <si>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</si>
  <si>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</si>
  <si>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</si>
  <si>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</si>
  <si>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</si>
  <si>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</si>
  <si>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</si>
  <si>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</si>
  <si>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</si>
  <si>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</si>
  <si>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</si>
  <si>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</si>
  <si>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</si>
  <si>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</si>
  <si>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</si>
  <si>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</si>
  <si>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</si>
  <si>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</si>
  <si>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</si>
  <si>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</si>
  <si>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</si>
  <si>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</si>
  <si>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</si>
  <si>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</si>
  <si>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</si>
  <si>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</si>
  <si>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</si>
  <si>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</si>
  <si>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</si>
  <si>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</si>
  <si>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</si>
  <si>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</si>
  <si>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</si>
  <si>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</si>
  <si>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</si>
  <si>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</si>
  <si>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</si>
  <si>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</si>
  <si>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</si>
  <si>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</si>
  <si>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</si>
  <si>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</si>
  <si>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</si>
  <si>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</si>
  <si>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</si>
  <si>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</si>
  <si>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</si>
  <si>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</si>
  <si>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</si>
  <si>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</si>
  <si>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</si>
  <si>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</si>
  <si>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</si>
  <si>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</si>
  <si>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</si>
  <si>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</si>
  <si>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</si>
  <si>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</si>
  <si>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</si>
  <si>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</si>
  <si>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</si>
  <si>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</si>
  <si>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</si>
  <si>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</si>
  <si>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</si>
  <si>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</si>
  <si>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</si>
  <si>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</si>
  <si>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</si>
  <si>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</si>
  <si>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</si>
  <si>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</si>
  <si>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</si>
  <si>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</si>
  <si>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</si>
  <si>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</si>
  <si>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</si>
  <si>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</si>
  <si>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</si>
  <si>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</si>
  <si>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</si>
  <si>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</si>
  <si>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</si>
  <si>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</si>
  <si>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</si>
  <si>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</si>
  <si>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</si>
  <si>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</si>
  <si>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</si>
  <si>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</si>
  <si>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</si>
  <si>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</si>
  <si>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</si>
  <si>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</si>
  <si>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</si>
  <si>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</si>
  <si>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</si>
  <si>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</si>
  <si>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</si>
  <si>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</si>
  <si>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</si>
  <si>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</si>
  <si>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</si>
  <si>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</si>
  <si>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</si>
  <si>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</si>
  <si>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</si>
  <si>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</si>
  <si>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</si>
  <si>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</si>
  <si>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</si>
  <si>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</si>
  <si>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</si>
  <si>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</si>
  <si>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</si>
  <si>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</si>
  <si>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</si>
  <si>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</si>
  <si>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</si>
  <si>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</si>
  <si>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</si>
  <si>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</si>
  <si>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</si>
  <si>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</si>
  <si>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</si>
  <si>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</si>
  <si>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</si>
  <si>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</si>
  <si>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</si>
  <si>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</si>
  <si>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</si>
  <si>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</si>
  <si>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</si>
  <si>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</si>
  <si>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</si>
  <si>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</si>
  <si>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</si>
  <si>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</si>
  <si>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</si>
  <si>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</si>
  <si>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</si>
  <si>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</si>
  <si>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</si>
  <si>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</si>
  <si>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</si>
  <si>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</si>
  <si>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</si>
  <si>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</si>
  <si>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</si>
  <si>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</si>
  <si>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</si>
  <si>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</si>
  <si>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</si>
  <si>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</si>
  <si>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</si>
  <si>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</si>
  <si>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</si>
  <si>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</si>
  <si>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</si>
  <si>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</si>
  <si>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</si>
  <si>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</si>
  <si>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</si>
  <si>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</si>
  <si>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</si>
  <si>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</si>
  <si>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</si>
  <si>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</si>
  <si>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</si>
  <si>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</si>
  <si>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</si>
  <si>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</si>
  <si>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</si>
  <si>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</si>
  <si>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</si>
  <si>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</si>
  <si>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</si>
  <si>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</si>
  <si>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</si>
  <si>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</si>
  <si>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</si>
  <si>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</si>
  <si>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</si>
  <si>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</si>
  <si>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</si>
  <si>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</si>
  <si>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</si>
  <si>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</si>
  <si>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</si>
  <si>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</si>
  <si>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</si>
  <si>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</si>
  <si>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</si>
  <si>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</si>
  <si>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</si>
  <si>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</si>
  <si>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</si>
  <si>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</si>
  <si>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</si>
  <si>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</si>
  <si>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</si>
  <si>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</si>
  <si>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</si>
  <si>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</si>
  <si>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</si>
  <si>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</si>
  <si>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</si>
  <si>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</si>
  <si>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</si>
  <si>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</si>
  <si>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</si>
  <si>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</si>
  <si>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</si>
  <si>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</si>
  <si>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</si>
  <si>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</si>
  <si>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</si>
  <si>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</si>
  <si>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</si>
  <si>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</si>
  <si>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</si>
  <si>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</si>
  <si>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</si>
  <si>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</si>
  <si>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</si>
  <si>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</si>
  <si>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</si>
  <si>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</si>
  <si>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</si>
  <si>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</si>
  <si>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</si>
  <si>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</si>
  <si>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</si>
  <si>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</si>
  <si>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</si>
  <si>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</si>
  <si>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</si>
  <si>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</si>
  <si>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</si>
  <si>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</si>
  <si>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</si>
  <si>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</si>
  <si>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</si>
  <si>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</si>
  <si>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</si>
  <si>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</si>
  <si>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</si>
  <si>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</si>
  <si>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</si>
  <si>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</si>
  <si>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</si>
  <si>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</si>
  <si>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</si>
  <si>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</si>
  <si>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</si>
  <si>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</si>
  <si>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</si>
  <si>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</si>
  <si>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</si>
  <si>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</si>
  <si>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</si>
  <si>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</si>
  <si>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</si>
  <si>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</si>
  <si>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</si>
  <si>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</si>
  <si>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</si>
  <si>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</si>
  <si>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</si>
  <si>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</si>
  <si>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</si>
  <si>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</si>
  <si>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</si>
  <si>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</si>
  <si>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</si>
  <si>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</si>
  <si>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</si>
  <si>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</si>
  <si>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</si>
  <si>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</si>
  <si>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</si>
  <si>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</si>
  <si>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</si>
  <si>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</si>
  <si>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</si>
  <si>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</si>
  <si>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</si>
  <si>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</si>
  <si>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</si>
  <si>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</si>
  <si>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</si>
  <si>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</si>
  <si>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</si>
  <si>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</si>
  <si>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</si>
  <si>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</si>
  <si>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</si>
  <si>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</si>
  <si>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</si>
  <si>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</si>
  <si>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</si>
  <si>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</si>
  <si>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</si>
  <si>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</si>
  <si>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</si>
  <si>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</si>
  <si>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</si>
  <si>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</si>
  <si>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</si>
  <si>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</si>
  <si>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</si>
  <si>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</si>
  <si>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</si>
  <si>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</si>
  <si>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</si>
  <si>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</si>
  <si>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</si>
  <si>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</si>
  <si>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</si>
  <si>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</si>
  <si>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</si>
  <si>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</si>
  <si>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</si>
  <si>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</si>
  <si>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</si>
  <si>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</si>
  <si>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</si>
  <si>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</si>
  <si>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</si>
  <si>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</si>
  <si>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</si>
  <si>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</si>
  <si>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</si>
  <si>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</si>
  <si>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</si>
  <si>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</si>
  <si>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</si>
  <si>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</si>
  <si>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</si>
  <si>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</si>
  <si>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</si>
  <si>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</si>
  <si>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</si>
  <si>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</si>
  <si>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</si>
  <si>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</si>
  <si>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</si>
  <si>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</si>
  <si>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</si>
  <si>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</si>
  <si>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</si>
  <si>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</si>
  <si>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</si>
  <si>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</si>
  <si>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</si>
  <si>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</si>
  <si>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</si>
  <si>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</si>
  <si>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</si>
  <si>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</si>
  <si>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</si>
  <si>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</si>
  <si>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</si>
  <si>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</si>
  <si>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</si>
  <si>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</si>
  <si>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</si>
  <si>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</si>
  <si>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</si>
  <si>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</si>
  <si>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</si>
  <si>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</si>
  <si>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</si>
  <si>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</si>
  <si>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</si>
  <si>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</si>
  <si>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</si>
  <si>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</si>
  <si>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</si>
  <si>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</si>
  <si>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</si>
  <si>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</si>
  <si>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</si>
  <si>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</si>
  <si>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</si>
  <si>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</si>
  <si>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</si>
  <si>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</si>
  <si>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</si>
  <si>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</si>
  <si>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</si>
  <si>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</si>
  <si>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</si>
  <si>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</si>
  <si>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</si>
  <si>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</si>
  <si>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</si>
  <si>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</si>
  <si>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</si>
  <si>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</si>
  <si>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</si>
  <si>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</si>
  <si>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</si>
  <si>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</si>
  <si>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</si>
  <si>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</si>
  <si>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</si>
  <si>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</si>
  <si>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</si>
  <si>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</si>
  <si>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</si>
  <si>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</si>
  <si>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</si>
  <si>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</si>
  <si>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</si>
  <si>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</si>
  <si>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</si>
  <si>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</si>
  <si>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</si>
  <si>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</si>
  <si>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</si>
  <si>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</si>
  <si>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</si>
  <si>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</si>
  <si>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</si>
  <si>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</si>
  <si>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</si>
  <si>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</si>
  <si>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</si>
  <si>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</si>
  <si>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</si>
  <si>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</si>
  <si>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</si>
  <si>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</si>
  <si>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</si>
  <si>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</si>
  <si>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</si>
  <si>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</si>
  <si>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</si>
  <si>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</si>
  <si>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</si>
  <si>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</si>
  <si>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</si>
  <si>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</si>
  <si>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</si>
  <si>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</si>
  <si>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</si>
  <si>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</si>
  <si>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</si>
  <si>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</si>
  <si>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</si>
  <si>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</si>
  <si>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</si>
  <si>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</si>
  <si>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</si>
  <si>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</si>
  <si>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</si>
  <si>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</si>
  <si>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</si>
  <si>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</si>
  <si>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</si>
  <si>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</si>
  <si>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</si>
  <si>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</si>
  <si>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</si>
  <si>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</si>
  <si>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</si>
  <si>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</si>
  <si>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</si>
  <si>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</si>
  <si>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</si>
  <si>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</si>
  <si>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</si>
  <si>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</si>
  <si>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</si>
  <si>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</si>
  <si>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</si>
  <si>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</si>
  <si>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</si>
  <si>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</si>
  <si>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</si>
  <si>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</si>
  <si>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</si>
  <si>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</si>
  <si>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</si>
  <si>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</si>
  <si>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</si>
  <si>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</si>
  <si>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</si>
  <si>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</si>
  <si>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</si>
  <si>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</si>
  <si>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</si>
  <si>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</si>
  <si>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</si>
  <si>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</si>
  <si>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</si>
  <si>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</si>
  <si>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</si>
  <si>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</si>
  <si>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</si>
  <si>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</si>
  <si>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</si>
  <si>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</si>
  <si>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</si>
  <si>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</si>
  <si>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</si>
  <si>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</si>
  <si>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</si>
  <si>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</si>
  <si>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</si>
  <si>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</si>
  <si>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</si>
  <si>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</si>
  <si>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</si>
  <si>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</si>
  <si>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</si>
  <si>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</si>
  <si>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</si>
  <si>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</si>
  <si>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</si>
  <si>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</si>
  <si>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</si>
  <si>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</si>
  <si>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</si>
  <si>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</si>
  <si>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</si>
  <si>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</si>
  <si>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</si>
  <si>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</si>
  <si>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</si>
  <si>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</si>
  <si>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</si>
  <si>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</si>
  <si>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</si>
  <si>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</si>
  <si>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</si>
  <si>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</si>
  <si>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</si>
  <si>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</si>
  <si>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</si>
  <si>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</si>
  <si>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</si>
  <si>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</si>
  <si>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</si>
  <si>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</si>
  <si>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</si>
  <si>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</si>
  <si>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</si>
  <si>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</si>
  <si>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</si>
  <si>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</si>
  <si>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</si>
  <si>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</si>
  <si>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</si>
  <si>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</si>
  <si>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</si>
  <si>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</si>
  <si>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</si>
  <si>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</si>
  <si>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</si>
  <si>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</si>
  <si>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</si>
  <si>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</si>
  <si>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</si>
  <si>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</si>
  <si>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</si>
  <si>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</si>
  <si>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</si>
  <si>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</si>
  <si>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</si>
  <si>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</si>
  <si>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</si>
  <si>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</si>
  <si>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</si>
  <si>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</si>
  <si>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</si>
  <si>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</si>
  <si>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</si>
  <si>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</si>
  <si>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</si>
  <si>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</si>
  <si>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</si>
  <si>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</si>
  <si>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</si>
  <si>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</si>
  <si>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</si>
  <si>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</si>
  <si>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</si>
  <si>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</si>
  <si>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</si>
  <si>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</si>
  <si>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</si>
  <si>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</si>
  <si>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</si>
  <si>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</si>
  <si>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</si>
  <si>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</si>
  <si>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</si>
  <si>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</si>
  <si>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</si>
  <si>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</si>
  <si>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</si>
  <si>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</si>
  <si>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</si>
  <si>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</si>
  <si>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</si>
  <si>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</si>
  <si>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</si>
  <si>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</si>
  <si>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</si>
  <si>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</si>
  <si>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</si>
  <si>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</si>
  <si>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</si>
  <si>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</si>
  <si>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</si>
  <si>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</si>
  <si>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</si>
  <si>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</si>
  <si>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</si>
  <si>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</si>
  <si>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</si>
  <si>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</si>
  <si>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</si>
  <si>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</si>
  <si>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</si>
  <si>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</si>
  <si>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</si>
  <si>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</si>
  <si>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</si>
  <si>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</si>
  <si>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</si>
  <si>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</si>
  <si>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</si>
  <si>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</si>
  <si>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</si>
  <si>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</si>
  <si>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</si>
  <si>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</si>
  <si>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</si>
  <si>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</si>
  <si>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</si>
  <si>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</si>
  <si>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</si>
  <si>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</si>
  <si>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</si>
  <si>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</si>
  <si>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</si>
  <si>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</si>
  <si>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</si>
  <si>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</si>
  <si>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</si>
  <si>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</si>
  <si>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</si>
  <si>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</si>
  <si>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</si>
  <si>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</si>
  <si>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</si>
  <si>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</si>
  <si>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</si>
  <si>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</si>
  <si>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</si>
  <si>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</si>
  <si>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</si>
  <si>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</si>
  <si>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</si>
  <si>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</si>
  <si>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</si>
  <si>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</si>
  <si>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</si>
  <si>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</si>
  <si>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</si>
  <si>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</si>
  <si>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</si>
  <si>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</si>
  <si>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</si>
  <si>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</si>
  <si>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</si>
  <si>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</si>
  <si>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</si>
  <si>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</si>
  <si>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</si>
  <si>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</si>
  <si>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</si>
  <si>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</si>
  <si>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</si>
  <si>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</si>
  <si>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</si>
  <si>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</si>
  <si>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</si>
  <si>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</si>
  <si>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</si>
  <si>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</si>
  <si>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</si>
  <si>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</si>
  <si>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</si>
  <si>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</si>
  <si>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</si>
  <si>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</si>
  <si>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</si>
  <si>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</si>
  <si>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</si>
  <si>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</si>
  <si>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</si>
  <si>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</si>
  <si>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</si>
  <si>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</si>
  <si>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</si>
  <si>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</si>
  <si>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</si>
  <si>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</si>
  <si>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</si>
  <si>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</si>
  <si>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</si>
  <si>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</si>
  <si>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</si>
  <si>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</si>
  <si>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</si>
  <si>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</si>
  <si>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</si>
  <si>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</si>
  <si>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</si>
  <si>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</si>
  <si>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</si>
  <si>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</si>
  <si>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</si>
  <si>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</si>
  <si>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</si>
  <si>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</si>
  <si>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</si>
  <si>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</si>
  <si>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</si>
  <si>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</si>
  <si>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</si>
  <si>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</si>
  <si>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</si>
  <si>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</si>
  <si>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</si>
  <si>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</si>
  <si>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</si>
  <si>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</si>
  <si>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</si>
  <si>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</si>
  <si>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</si>
  <si>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</si>
  <si>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</si>
  <si>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</si>
  <si>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</si>
  <si>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</si>
  <si>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</si>
  <si>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</si>
  <si>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</si>
  <si>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</si>
  <si>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</si>
  <si>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</si>
  <si>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</si>
  <si>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</si>
  <si>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</si>
  <si>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</si>
  <si>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</si>
  <si>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</si>
  <si>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</si>
  <si>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</si>
  <si>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</si>
  <si>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</si>
  <si>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</si>
  <si>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</si>
  <si>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</si>
  <si>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</si>
  <si>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</si>
  <si>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</si>
  <si>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</si>
  <si>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</si>
  <si>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</si>
  <si>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</si>
  <si>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</si>
  <si>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</si>
  <si>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</si>
  <si>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</si>
  <si>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</si>
  <si>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</si>
  <si>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</si>
  <si>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</si>
  <si>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</si>
  <si>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</si>
  <si>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</si>
  <si>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</si>
  <si>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</si>
  <si>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</si>
  <si>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</si>
  <si>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</si>
  <si>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</si>
  <si>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</si>
  <si>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</si>
  <si>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</si>
  <si>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</si>
  <si>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</si>
  <si>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"ბანკი ქართუ"</t>
  </si>
  <si>
    <t>ნ. ხაინდრავა</t>
  </si>
  <si>
    <t>ზ.გელენიძე</t>
  </si>
  <si>
    <t>www.cartubank.ge</t>
  </si>
  <si>
    <t xml:space="preserve">                                                                             საბალანსო აქტივები                                                                                                         
                                                                                                                                                                                                                                                                                                            რისკის კლასები</t>
  </si>
  <si>
    <t>ნატო ხაინდრავა</t>
  </si>
  <si>
    <t>არადამოუკიდებელი თავმჯდომარე</t>
  </si>
  <si>
    <t>ლაშა მეგრელიძე</t>
  </si>
  <si>
    <t>დამოუკიდებელი წევრი</t>
  </si>
  <si>
    <t xml:space="preserve">ბესიკ დემეტრაშვილი                                                                                  </t>
  </si>
  <si>
    <t>არადამოუკიდებელი წევრი</t>
  </si>
  <si>
    <t>ზაზა ვერძეული</t>
  </si>
  <si>
    <t xml:space="preserve">ირინა ქინქლაძე </t>
  </si>
  <si>
    <t>ზურაბ გელენიძე</t>
  </si>
  <si>
    <t>გენერალური დირექტორი</t>
  </si>
  <si>
    <t>გივი ლებანიძე</t>
  </si>
  <si>
    <t>გენერალური დირექტორის მოადგილე - ფინანსური დირექტორი</t>
  </si>
  <si>
    <t>ბექა კვარაცხელია</t>
  </si>
  <si>
    <t>გენერალური დირექტორის მოადგილე - რისკების დირექტორი</t>
  </si>
  <si>
    <t>ზურაბ გოგუა</t>
  </si>
  <si>
    <t>გენერალური დირექტორის მოადგილე - კომერციული დირექტორი</t>
  </si>
  <si>
    <t>გიორგი კორსანტია</t>
  </si>
  <si>
    <t>გენერალური დირექტორის მოადგილე - ინფორმაციული ტექნოლოგიების დირექტორი</t>
  </si>
  <si>
    <t>ვახტანგ მაჭავარიანი</t>
  </si>
  <si>
    <t xml:space="preserve">
გენერალური დირექტორის მოადგილე - ადმინისტრაციული დირექტორი</t>
  </si>
  <si>
    <t xml:space="preserve">ა(ა)იპ საერთაშორისო საქველმოქმედო ფონდი "ქართუ"                                                     </t>
  </si>
  <si>
    <t xml:space="preserve">უტა ივანიშვილი </t>
  </si>
  <si>
    <t>ცხრილი 9 (Capital), N28 &amp; N38</t>
  </si>
  <si>
    <t xml:space="preserve"> ცხრილი 9 (Capital), N2</t>
  </si>
  <si>
    <t>ცხრილი 9 (Capital), N27</t>
  </si>
  <si>
    <t xml:space="preserve"> ცხრილი 9 (Capital), N8</t>
  </si>
  <si>
    <t xml:space="preserve"> ცხრილი 9 (Capital), N5 &amp; N6</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</si>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</sst>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9" fontId="40"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9" fillId="8" borderId="30"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0" fontId="38"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168" fontId="40" fillId="63" borderId="37" applyNumberFormat="0" applyAlignment="0" applyProtection="0"/>
    <xf numFmtId="169" fontId="40" fillId="63" borderId="37" applyNumberFormat="0" applyAlignment="0" applyProtection="0"/>
    <xf numFmtId="168" fontId="40" fillId="63" borderId="37" applyNumberFormat="0" applyAlignment="0" applyProtection="0"/>
    <xf numFmtId="0" fontId="38" fillId="63" borderId="37" applyNumberFormat="0" applyAlignment="0" applyProtection="0"/>
    <xf numFmtId="0" fontId="41"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0" fontId="42" fillId="9" borderId="33"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169" fontId="43" fillId="64" borderId="38" applyNumberFormat="0" applyAlignment="0" applyProtection="0"/>
    <xf numFmtId="168" fontId="43" fillId="64" borderId="38" applyNumberFormat="0" applyAlignment="0" applyProtection="0"/>
    <xf numFmtId="0" fontId="41"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39">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68"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7" fillId="0" borderId="42" applyNumberFormat="0" applyFill="0" applyAlignment="0" applyProtection="0"/>
    <xf numFmtId="169"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168" fontId="57" fillId="0" borderId="42" applyNumberFormat="0" applyFill="0" applyAlignment="0" applyProtection="0"/>
    <xf numFmtId="169" fontId="57" fillId="0" borderId="42" applyNumberFormat="0" applyFill="0" applyAlignment="0" applyProtection="0"/>
    <xf numFmtId="168" fontId="57" fillId="0" borderId="42" applyNumberFormat="0" applyFill="0" applyAlignment="0" applyProtection="0"/>
    <xf numFmtId="0" fontId="57" fillId="0" borderId="42"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9" fontId="68"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7" fillId="7" borderId="30"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0" fontId="66"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168" fontId="68" fillId="42" borderId="37" applyNumberFormat="0" applyAlignment="0" applyProtection="0"/>
    <xf numFmtId="169" fontId="68" fillId="42" borderId="37" applyNumberFormat="0" applyAlignment="0" applyProtection="0"/>
    <xf numFmtId="168" fontId="68" fillId="42" borderId="37" applyNumberFormat="0" applyAlignment="0" applyProtection="0"/>
    <xf numFmtId="0" fontId="66" fillId="42" borderId="37"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3"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0" fontId="69" fillId="0" borderId="43"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0" fontId="70" fillId="0" borderId="32"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168" fontId="71" fillId="0" borderId="43" applyNumberFormat="0" applyFill="0" applyAlignment="0" applyProtection="0"/>
    <xf numFmtId="169" fontId="71" fillId="0" borderId="43" applyNumberFormat="0" applyFill="0" applyAlignment="0" applyProtection="0"/>
    <xf numFmtId="168" fontId="71" fillId="0" borderId="43" applyNumberFormat="0" applyFill="0" applyAlignment="0" applyProtection="0"/>
    <xf numFmtId="0" fontId="69"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4"/>
    <xf numFmtId="169" fontId="26" fillId="0" borderId="44"/>
    <xf numFmtId="168" fontId="26"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168" fontId="2" fillId="0" borderId="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169"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0" borderId="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8" fillId="10" borderId="34"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7"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9" fontId="85"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4" fillId="8" borderId="31"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0" fontId="83"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168" fontId="85" fillId="63" borderId="46" applyNumberFormat="0" applyAlignment="0" applyProtection="0"/>
    <xf numFmtId="169" fontId="85" fillId="63" borderId="46" applyNumberFormat="0" applyAlignment="0" applyProtection="0"/>
    <xf numFmtId="168" fontId="85" fillId="63" borderId="46" applyNumberFormat="0" applyAlignment="0" applyProtection="0"/>
    <xf numFmtId="0" fontId="83" fillId="63" borderId="46"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9" fontId="94"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6" fillId="0" borderId="35"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0" fontId="47"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168" fontId="94" fillId="0" borderId="47" applyNumberFormat="0" applyFill="0" applyAlignment="0" applyProtection="0"/>
    <xf numFmtId="169" fontId="94" fillId="0" borderId="47" applyNumberFormat="0" applyFill="0" applyAlignment="0" applyProtection="0"/>
    <xf numFmtId="168" fontId="94" fillId="0" borderId="47" applyNumberFormat="0" applyFill="0" applyAlignment="0" applyProtection="0"/>
    <xf numFmtId="0" fontId="47" fillId="0" borderId="47" applyNumberFormat="0" applyFill="0" applyAlignment="0" applyProtection="0"/>
    <xf numFmtId="0" fontId="25" fillId="0" borderId="48"/>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168" fontId="94" fillId="0" borderId="103" applyNumberFormat="0" applyFill="0" applyAlignment="0" applyProtection="0"/>
    <xf numFmtId="169" fontId="94"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9"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68"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168" fontId="85" fillId="63" borderId="102" applyNumberFormat="0" applyAlignment="0" applyProtection="0"/>
    <xf numFmtId="169" fontId="85"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9"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68"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168" fontId="68" fillId="42" borderId="100" applyNumberFormat="0" applyAlignment="0" applyProtection="0"/>
    <xf numFmtId="169" fontId="68"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9"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68"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68"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168" fontId="40" fillId="63" borderId="100" applyNumberFormat="0" applyAlignment="0" applyProtection="0"/>
    <xf numFmtId="169" fontId="40"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9"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68"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17">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5" xfId="0" applyFont="1" applyBorder="1"/>
    <xf numFmtId="0" fontId="12" fillId="0" borderId="0" xfId="0" applyFont="1"/>
    <xf numFmtId="0" fontId="9" fillId="0" borderId="0" xfId="0" applyFont="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0"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164" fontId="7" fillId="3" borderId="3" xfId="1" applyNumberFormat="1" applyFont="1" applyFill="1" applyBorder="1" applyAlignment="1" applyProtection="1">
      <alignment horizontal="center" vertical="center" wrapText="1"/>
      <protection locked="0"/>
    </xf>
    <xf numFmtId="164" fontId="7" fillId="3" borderId="18"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Protection="1">
      <protection locked="0"/>
    </xf>
    <xf numFmtId="0" fontId="4" fillId="0" borderId="18" xfId="0" applyFont="1" applyBorder="1" applyAlignment="1">
      <alignment horizontal="center" vertical="center"/>
    </xf>
    <xf numFmtId="0" fontId="7" fillId="0" borderId="0" xfId="11" applyFont="1" applyAlignment="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3" xfId="0" applyFont="1" applyBorder="1"/>
    <xf numFmtId="0" fontId="20" fillId="0" borderId="21" xfId="0" applyFont="1" applyBorder="1" applyAlignment="1">
      <alignment horizontal="center" vertical="center" wrapText="1"/>
    </xf>
    <xf numFmtId="0" fontId="4" fillId="0" borderId="54" xfId="0" applyFont="1" applyBorder="1"/>
    <xf numFmtId="0" fontId="7" fillId="0" borderId="15"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0" fontId="7" fillId="0" borderId="18"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8" xfId="9" applyFont="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67" fontId="23" fillId="0" borderId="59" xfId="0" applyNumberFormat="1" applyFont="1" applyBorder="1" applyAlignment="1">
      <alignment horizontal="center"/>
    </xf>
    <xf numFmtId="167" fontId="23" fillId="0" borderId="57" xfId="0" applyNumberFormat="1" applyFont="1" applyBorder="1" applyAlignment="1">
      <alignment horizontal="center"/>
    </xf>
    <xf numFmtId="167" fontId="19" fillId="0" borderId="57" xfId="0" applyNumberFormat="1" applyFont="1" applyBorder="1" applyAlignment="1">
      <alignment horizontal="center"/>
    </xf>
    <xf numFmtId="167" fontId="23" fillId="0" borderId="60" xfId="0" applyNumberFormat="1" applyFont="1" applyBorder="1" applyAlignment="1">
      <alignment horizontal="center"/>
    </xf>
    <xf numFmtId="167" fontId="23" fillId="0" borderId="61"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2" xfId="0" applyFont="1" applyBorder="1"/>
    <xf numFmtId="0" fontId="4" fillId="0" borderId="16" xfId="0" applyFont="1" applyBorder="1"/>
    <xf numFmtId="0" fontId="4" fillId="0" borderId="21" xfId="0" applyFont="1" applyBorder="1"/>
    <xf numFmtId="0" fontId="7" fillId="3" borderId="18" xfId="5" applyFont="1" applyFill="1" applyBorder="1" applyAlignment="1" applyProtection="1">
      <alignment horizontal="right" vertical="center"/>
      <protection locked="0"/>
    </xf>
    <xf numFmtId="0" fontId="15"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6"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1"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5" xfId="0" applyNumberFormat="1" applyFont="1" applyBorder="1" applyAlignment="1">
      <alignment horizontal="right" vertical="center"/>
    </xf>
    <xf numFmtId="49" fontId="106" fillId="0" borderId="78" xfId="0" applyNumberFormat="1" applyFont="1" applyBorder="1" applyAlignment="1">
      <alignment horizontal="right" vertical="center"/>
    </xf>
    <xf numFmtId="49" fontId="106" fillId="0" borderId="83" xfId="0" applyNumberFormat="1" applyFont="1" applyBorder="1" applyAlignment="1">
      <alignment horizontal="right" vertical="center"/>
    </xf>
    <xf numFmtId="0" fontId="106" fillId="0" borderId="0" xfId="0" applyFont="1" applyAlignment="1">
      <alignment horizontal="left"/>
    </xf>
    <xf numFmtId="0" fontId="106" fillId="0" borderId="83"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3" fontId="0" fillId="35" borderId="17" xfId="0" applyNumberFormat="1" applyFill="1" applyBorder="1" applyAlignment="1">
      <alignment horizontal="center" vertical="center"/>
    </xf>
    <xf numFmtId="193" fontId="0" fillId="0" borderId="19" xfId="0" applyNumberFormat="1" applyBorder="1"/>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4" fillId="35" borderId="22" xfId="0" applyNumberFormat="1" applyFont="1" applyFill="1" applyBorder="1"/>
    <xf numFmtId="193" fontId="4" fillId="35" borderId="50"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1" xfId="0" applyNumberFormat="1" applyFont="1" applyFill="1" applyBorder="1"/>
    <xf numFmtId="0" fontId="4" fillId="0" borderId="25" xfId="0" applyFont="1" applyBorder="1" applyAlignment="1">
      <alignment wrapText="1"/>
    </xf>
    <xf numFmtId="0" fontId="4" fillId="0" borderId="3" xfId="0" applyFont="1" applyBorder="1" applyAlignment="1">
      <alignment horizontal="center" vertical="center" wrapText="1"/>
    </xf>
    <xf numFmtId="0" fontId="6" fillId="0" borderId="0" xfId="0" applyFont="1" applyAlignment="1">
      <alignment horizontal="center" wrapText="1"/>
    </xf>
    <xf numFmtId="9" fontId="4" fillId="0" borderId="19" xfId="20961" applyFont="1" applyBorder="1"/>
    <xf numFmtId="167" fontId="6" fillId="35" borderId="22" xfId="0" applyNumberFormat="1" applyFont="1" applyFill="1" applyBorder="1" applyAlignment="1">
      <alignment horizontal="center" vertical="center"/>
    </xf>
    <xf numFmtId="0" fontId="9" fillId="0" borderId="15" xfId="0" applyFont="1" applyBorder="1" applyAlignment="1">
      <alignment horizontal="right" vertical="center" wrapText="1"/>
    </xf>
    <xf numFmtId="0" fontId="7" fillId="0" borderId="16" xfId="0" applyFont="1" applyBorder="1" applyAlignment="1">
      <alignment vertical="center" wrapText="1"/>
    </xf>
    <xf numFmtId="169" fontId="26" fillId="36" borderId="0" xfId="20"/>
    <xf numFmtId="169" fontId="26" fillId="36" borderId="91" xfId="20" applyBorder="1"/>
    <xf numFmtId="0" fontId="4" fillId="0" borderId="7" xfId="0" applyFont="1" applyBorder="1" applyAlignment="1">
      <alignment vertical="center"/>
    </xf>
    <xf numFmtId="0" fontId="4" fillId="0" borderId="97" xfId="0" applyFont="1" applyBorder="1" applyAlignment="1">
      <alignment vertical="center"/>
    </xf>
    <xf numFmtId="0" fontId="6" fillId="0" borderId="97" xfId="0" applyFont="1" applyBorder="1" applyAlignment="1">
      <alignment vertical="center"/>
    </xf>
    <xf numFmtId="0" fontId="4" fillId="0" borderId="16"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6" fillId="36" borderId="28" xfId="20" applyBorder="1"/>
    <xf numFmtId="169" fontId="26" fillId="36" borderId="109" xfId="20" applyBorder="1"/>
    <xf numFmtId="169" fontId="26" fillId="36" borderId="99" xfId="20" applyBorder="1"/>
    <xf numFmtId="169" fontId="26" fillId="36" borderId="54" xfId="20" applyBorder="1"/>
    <xf numFmtId="0" fontId="4" fillId="3" borderId="62" xfId="0" applyFont="1" applyFill="1" applyBorder="1" applyAlignment="1">
      <alignment horizontal="center" vertical="center"/>
    </xf>
    <xf numFmtId="0" fontId="4" fillId="3" borderId="0" xfId="0" applyFont="1" applyFill="1" applyAlignment="1">
      <alignment vertical="center"/>
    </xf>
    <xf numFmtId="0" fontId="4" fillId="0" borderId="68" xfId="0" applyFont="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7" xfId="0" applyFont="1" applyBorder="1" applyAlignment="1">
      <alignment horizontal="center" vertical="center" wrapText="1"/>
    </xf>
    <xf numFmtId="0" fontId="106" fillId="0" borderId="85"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0" xfId="0" applyFont="1" applyFill="1" applyBorder="1" applyAlignment="1">
      <alignment vertical="center"/>
    </xf>
    <xf numFmtId="0" fontId="4" fillId="0" borderId="114" xfId="0" applyFont="1" applyBorder="1" applyAlignment="1">
      <alignment horizontal="center" vertical="center"/>
    </xf>
    <xf numFmtId="0" fontId="6" fillId="0" borderId="22" xfId="0" applyFont="1" applyBorder="1" applyAlignment="1">
      <alignment vertical="center"/>
    </xf>
    <xf numFmtId="169" fontId="26" fillId="36" borderId="24" xfId="20" applyBorder="1"/>
    <xf numFmtId="0" fontId="4" fillId="0" borderId="7" xfId="0" applyFont="1" applyBorder="1" applyAlignment="1">
      <alignment horizontal="center" vertical="center" wrapText="1"/>
    </xf>
    <xf numFmtId="0" fontId="4" fillId="0" borderId="63" xfId="0" applyFont="1" applyBorder="1" applyAlignment="1">
      <alignment horizontal="center" vertical="center" wrapText="1"/>
    </xf>
    <xf numFmtId="0" fontId="7" fillId="0" borderId="15" xfId="11" applyFont="1" applyBorder="1" applyAlignment="1">
      <alignment vertical="center"/>
    </xf>
    <xf numFmtId="0" fontId="7" fillId="0" borderId="16" xfId="11" applyFont="1" applyBorder="1" applyAlignment="1">
      <alignment vertical="center"/>
    </xf>
    <xf numFmtId="0" fontId="15" fillId="0" borderId="17" xfId="11" applyFont="1" applyBorder="1" applyAlignment="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6"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7"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7"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1" xfId="5" applyNumberFormat="1" applyFont="1" applyBorder="1" applyAlignment="1" applyProtection="1">
      <alignment horizontal="left" vertical="center"/>
      <protection locked="0"/>
    </xf>
    <xf numFmtId="0" fontId="111" fillId="0" borderId="22"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14" fontId="7" fillId="3" borderId="97" xfId="8" quotePrefix="1" applyNumberFormat="1" applyFont="1" applyFill="1" applyBorder="1" applyAlignment="1" applyProtection="1">
      <alignment horizontal="left" vertical="center" wrapText="1" indent="3"/>
      <protection locked="0"/>
    </xf>
    <xf numFmtId="0" fontId="11" fillId="0" borderId="97" xfId="17" applyFill="1" applyBorder="1" applyAlignment="1" applyProtection="1"/>
    <xf numFmtId="49" fontId="109" fillId="0" borderId="114" xfId="0" applyNumberFormat="1" applyFont="1" applyBorder="1" applyAlignment="1">
      <alignment horizontal="right" vertical="center" wrapText="1"/>
    </xf>
    <xf numFmtId="0" fontId="7" fillId="3" borderId="97" xfId="20960" applyFont="1" applyFill="1" applyBorder="1"/>
    <xf numFmtId="0" fontId="103" fillId="0" borderId="97" xfId="20960" applyFont="1" applyBorder="1" applyAlignment="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9" fillId="0" borderId="97" xfId="0" applyNumberFormat="1" applyFont="1" applyBorder="1" applyAlignment="1">
      <alignment horizontal="right" vertical="center" wrapText="1"/>
    </xf>
    <xf numFmtId="0" fontId="11" fillId="0" borderId="97" xfId="17" applyFill="1" applyBorder="1" applyAlignment="1" applyProtection="1">
      <alignment horizontal="lef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9"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1" fillId="0" borderId="22"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5"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7" xfId="0" applyFont="1" applyBorder="1" applyAlignment="1">
      <alignment vertical="center" wrapText="1"/>
    </xf>
    <xf numFmtId="0" fontId="4" fillId="0" borderId="97" xfId="0" applyFont="1" applyBorder="1" applyAlignment="1">
      <alignment vertical="center" wrapText="1"/>
    </xf>
    <xf numFmtId="0" fontId="4" fillId="0" borderId="97" xfId="0" applyFont="1" applyBorder="1" applyAlignment="1">
      <alignment horizontal="left" vertical="center" wrapText="1" indent="2"/>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6" xfId="0" applyNumberFormat="1" applyFont="1" applyFill="1" applyBorder="1" applyAlignment="1">
      <alignment vertical="center" wrapText="1"/>
    </xf>
    <xf numFmtId="0" fontId="6" fillId="0" borderId="22" xfId="0" applyFont="1" applyBorder="1" applyAlignment="1">
      <alignment vertical="center" wrapText="1"/>
    </xf>
    <xf numFmtId="0" fontId="4" fillId="0" borderId="112" xfId="0" applyFont="1" applyBorder="1"/>
    <xf numFmtId="0" fontId="4" fillId="0" borderId="23" xfId="0" applyFont="1" applyBorder="1"/>
    <xf numFmtId="0" fontId="9" fillId="0" borderId="112" xfId="0" applyFont="1" applyBorder="1"/>
    <xf numFmtId="0" fontId="9" fillId="0" borderId="112" xfId="0" applyFont="1" applyBorder="1" applyAlignment="1">
      <alignment wrapText="1"/>
    </xf>
    <xf numFmtId="0" fontId="10" fillId="0" borderId="17" xfId="0" applyFont="1" applyBorder="1" applyAlignment="1">
      <alignment horizontal="center"/>
    </xf>
    <xf numFmtId="0" fontId="10" fillId="0" borderId="112"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7" xfId="0" applyFont="1" applyBorder="1" applyAlignment="1">
      <alignment horizontal="center" vertical="center" wrapText="1"/>
    </xf>
    <xf numFmtId="0" fontId="16" fillId="0" borderId="97" xfId="0" applyFont="1" applyBorder="1" applyAlignment="1">
      <alignment horizontal="left" vertical="center" wrapText="1"/>
    </xf>
    <xf numFmtId="193" fontId="7"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2" xfId="0" applyNumberFormat="1" applyFont="1" applyBorder="1" applyAlignment="1" applyProtection="1">
      <alignment vertical="center" wrapText="1"/>
      <protection locked="0"/>
    </xf>
    <xf numFmtId="193" fontId="7" fillId="0" borderId="97"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Border="1" applyAlignment="1">
      <alignment horizontal="center"/>
    </xf>
    <xf numFmtId="0" fontId="4" fillId="3" borderId="62"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6"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1" xfId="0" applyFont="1" applyFill="1" applyBorder="1"/>
    <xf numFmtId="0" fontId="6" fillId="0" borderId="21" xfId="0" applyFont="1" applyBorder="1"/>
    <xf numFmtId="0" fontId="6" fillId="0" borderId="22" xfId="0" applyFont="1" applyBorder="1" applyAlignment="1">
      <alignment wrapText="1"/>
    </xf>
    <xf numFmtId="169"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9" fillId="2" borderId="93" xfId="0" applyNumberFormat="1" applyFont="1" applyFill="1" applyBorder="1" applyAlignment="1" applyProtection="1">
      <alignment vertical="center"/>
      <protection locked="0"/>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Border="1" applyAlignment="1">
      <alignment horizontal="left" vertical="center" wrapText="1"/>
    </xf>
    <xf numFmtId="0" fontId="6" fillId="3" borderId="0" xfId="0" applyFont="1" applyFill="1" applyAlignment="1">
      <alignment horizontal="center"/>
    </xf>
    <xf numFmtId="0" fontId="106" fillId="0" borderId="85" xfId="0" applyFont="1" applyBorder="1" applyAlignment="1">
      <alignment horizontal="left" vertical="center"/>
    </xf>
    <xf numFmtId="0" fontId="106" fillId="0" borderId="83" xfId="0" applyFont="1" applyBorder="1" applyAlignment="1">
      <alignment vertical="center" wrapText="1"/>
    </xf>
    <xf numFmtId="0" fontId="106" fillId="0" borderId="83"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0" fontId="3" fillId="0" borderId="97" xfId="0" applyFont="1" applyBorder="1" applyAlignment="1">
      <alignment horizontal="center" vertical="center"/>
    </xf>
    <xf numFmtId="0" fontId="130" fillId="3" borderId="97" xfId="21414" applyFont="1" applyFill="1" applyBorder="1" applyAlignment="1">
      <alignment horizontal="left" vertical="center" wrapText="1"/>
    </xf>
    <xf numFmtId="0" fontId="131" fillId="0" borderId="97" xfId="21414" applyFont="1" applyBorder="1" applyAlignment="1">
      <alignment horizontal="left" vertical="center" wrapText="1" indent="1"/>
    </xf>
    <xf numFmtId="0" fontId="132" fillId="3" borderId="97" xfId="21414" applyFont="1" applyFill="1" applyBorder="1" applyAlignment="1">
      <alignment horizontal="left" vertical="center" wrapText="1"/>
    </xf>
    <xf numFmtId="0" fontId="131" fillId="3" borderId="97"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7" xfId="21414" applyFont="1" applyBorder="1" applyAlignment="1">
      <alignment horizontal="left" vertical="center" wrapText="1" indent="1"/>
    </xf>
    <xf numFmtId="0" fontId="132" fillId="0" borderId="97" xfId="21414" applyFont="1" applyBorder="1" applyAlignment="1">
      <alignment horizontal="left" vertical="center" wrapText="1"/>
    </xf>
    <xf numFmtId="0" fontId="134" fillId="0" borderId="97"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5" xfId="0" applyNumberFormat="1" applyFont="1" applyBorder="1" applyAlignment="1">
      <alignment horizontal="center"/>
    </xf>
    <xf numFmtId="167" fontId="18" fillId="0" borderId="57"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2"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3" xfId="0" applyFont="1" applyBorder="1"/>
    <xf numFmtId="0" fontId="116" fillId="0" borderId="68"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6" xfId="0" applyFont="1" applyFill="1" applyBorder="1" applyAlignment="1">
      <alignment horizontal="center" vertical="center"/>
    </xf>
    <xf numFmtId="0" fontId="144" fillId="83" borderId="17"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02" fillId="0" borderId="146" xfId="0" applyFont="1" applyBorder="1"/>
    <xf numFmtId="14" fontId="4" fillId="0" borderId="0" xfId="0" applyNumberFormat="1" applyFont="1" applyAlignment="1">
      <alignment horizontal="left"/>
    </xf>
    <xf numFmtId="10" fontId="9" fillId="2" borderId="97" xfId="20961" applyNumberFormat="1" applyFont="1" applyFill="1" applyBorder="1" applyAlignment="1" applyProtection="1">
      <alignment vertical="center"/>
      <protection locked="0"/>
    </xf>
    <xf numFmtId="10" fontId="9" fillId="2" borderId="22" xfId="20961" applyNumberFormat="1" applyFont="1" applyFill="1" applyBorder="1" applyAlignment="1" applyProtection="1">
      <alignment vertical="center"/>
      <protection locked="0"/>
    </xf>
    <xf numFmtId="10" fontId="17" fillId="2" borderId="22"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96" fontId="0" fillId="0" borderId="0" xfId="7" applyNumberFormat="1" applyFont="1"/>
    <xf numFmtId="164" fontId="7" fillId="0" borderId="0" xfId="7" applyNumberFormat="1" applyFont="1"/>
    <xf numFmtId="164" fontId="4" fillId="0" borderId="0" xfId="7" applyNumberFormat="1" applyFont="1"/>
    <xf numFmtId="164" fontId="0" fillId="0" borderId="0" xfId="7" applyNumberFormat="1" applyFont="1"/>
    <xf numFmtId="164" fontId="9" fillId="0" borderId="97" xfId="7" applyNumberFormat="1" applyFont="1" applyBorder="1" applyAlignment="1">
      <alignment horizontal="center" vertical="center" wrapText="1"/>
    </xf>
    <xf numFmtId="164" fontId="0" fillId="0" borderId="97" xfId="7" applyNumberFormat="1" applyFont="1" applyBorder="1"/>
    <xf numFmtId="164" fontId="0" fillId="35" borderId="97" xfId="7" applyNumberFormat="1" applyFont="1" applyFill="1" applyBorder="1"/>
    <xf numFmtId="164" fontId="0" fillId="0" borderId="97" xfId="7" applyNumberFormat="1" applyFont="1" applyBorder="1" applyAlignment="1">
      <alignment vertical="center"/>
    </xf>
    <xf numFmtId="164" fontId="0" fillId="35" borderId="97" xfId="7" applyNumberFormat="1" applyFont="1" applyFill="1" applyBorder="1" applyAlignment="1">
      <alignment vertical="center"/>
    </xf>
    <xf numFmtId="164" fontId="0" fillId="0" borderId="138" xfId="7" applyNumberFormat="1" applyFont="1" applyBorder="1"/>
    <xf numFmtId="164" fontId="0" fillId="35" borderId="138" xfId="7" applyNumberFormat="1" applyFont="1" applyFill="1" applyBorder="1"/>
    <xf numFmtId="164" fontId="9" fillId="0" borderId="138" xfId="7" applyNumberFormat="1" applyFont="1" applyBorder="1" applyAlignment="1">
      <alignment horizontal="center" vertical="center" wrapText="1"/>
    </xf>
    <xf numFmtId="164" fontId="0" fillId="0" borderId="146" xfId="7" applyNumberFormat="1" applyFont="1" applyBorder="1"/>
    <xf numFmtId="164" fontId="9" fillId="0" borderId="112" xfId="7" applyNumberFormat="1" applyFont="1" applyBorder="1" applyAlignment="1">
      <alignment horizontal="center" vertical="center" wrapText="1"/>
    </xf>
    <xf numFmtId="164" fontId="9" fillId="0" borderId="138" xfId="7" applyNumberFormat="1" applyFont="1" applyBorder="1" applyAlignment="1">
      <alignment horizontal="right"/>
    </xf>
    <xf numFmtId="164" fontId="9" fillId="35" borderId="138" xfId="7" applyNumberFormat="1" applyFont="1" applyFill="1" applyBorder="1" applyAlignment="1">
      <alignment horizontal="right"/>
    </xf>
    <xf numFmtId="164" fontId="9" fillId="35" borderId="112" xfId="7" applyNumberFormat="1" applyFont="1" applyFill="1" applyBorder="1" applyAlignment="1">
      <alignment horizontal="right"/>
    </xf>
    <xf numFmtId="164" fontId="9" fillId="0" borderId="146" xfId="7" applyNumberFormat="1" applyFont="1" applyBorder="1" applyAlignment="1">
      <alignment horizontal="right"/>
    </xf>
    <xf numFmtId="164" fontId="9" fillId="0" borderId="0" xfId="7" applyNumberFormat="1" applyFont="1" applyAlignment="1">
      <alignment horizontal="right"/>
    </xf>
    <xf numFmtId="164" fontId="12" fillId="0" borderId="0" xfId="7" applyNumberFormat="1" applyFont="1"/>
    <xf numFmtId="164" fontId="21" fillId="0" borderId="97" xfId="7" applyNumberFormat="1" applyFont="1" applyBorder="1" applyAlignment="1">
      <alignment vertical="center" wrapText="1"/>
    </xf>
    <xf numFmtId="164" fontId="21" fillId="0" borderId="98" xfId="7" applyNumberFormat="1" applyFont="1" applyBorder="1" applyAlignment="1">
      <alignment vertical="center" wrapText="1"/>
    </xf>
    <xf numFmtId="164" fontId="21" fillId="0" borderId="20" xfId="7" applyNumberFormat="1" applyFont="1" applyBorder="1" applyAlignment="1">
      <alignment vertical="center" wrapText="1"/>
    </xf>
    <xf numFmtId="43" fontId="0" fillId="0" borderId="0" xfId="0" applyNumberFormat="1"/>
    <xf numFmtId="164" fontId="9" fillId="0" borderId="0" xfId="7" applyNumberFormat="1" applyFont="1"/>
    <xf numFmtId="164" fontId="7" fillId="3" borderId="17" xfId="7" applyNumberFormat="1" applyFont="1" applyFill="1" applyBorder="1" applyAlignment="1" applyProtection="1">
      <alignment horizontal="center" vertical="center"/>
      <protection locked="0"/>
    </xf>
    <xf numFmtId="164" fontId="7" fillId="35" borderId="19" xfId="7" applyNumberFormat="1" applyFont="1" applyFill="1" applyBorder="1" applyAlignment="1" applyProtection="1">
      <alignment vertical="top"/>
    </xf>
    <xf numFmtId="164" fontId="7" fillId="3" borderId="19" xfId="7" applyNumberFormat="1" applyFont="1" applyFill="1" applyBorder="1" applyAlignment="1" applyProtection="1">
      <alignment vertical="top"/>
      <protection locked="0"/>
    </xf>
    <xf numFmtId="164" fontId="7" fillId="35" borderId="19" xfId="7" applyNumberFormat="1" applyFont="1" applyFill="1" applyBorder="1" applyAlignment="1" applyProtection="1">
      <alignment vertical="top" wrapText="1"/>
    </xf>
    <xf numFmtId="164" fontId="7" fillId="3" borderId="19" xfId="7" applyNumberFormat="1" applyFont="1" applyFill="1" applyBorder="1" applyAlignment="1" applyProtection="1">
      <alignment vertical="top" wrapText="1"/>
      <protection locked="0"/>
    </xf>
    <xf numFmtId="164" fontId="7" fillId="3" borderId="112" xfId="7" applyNumberFormat="1" applyFont="1" applyFill="1" applyBorder="1" applyAlignment="1" applyProtection="1">
      <alignment vertical="top" wrapText="1"/>
      <protection locked="0"/>
    </xf>
    <xf numFmtId="164" fontId="7" fillId="35" borderId="19" xfId="7" applyNumberFormat="1" applyFont="1" applyFill="1" applyBorder="1" applyAlignment="1" applyProtection="1">
      <alignment vertical="top" wrapText="1"/>
      <protection locked="0"/>
    </xf>
    <xf numFmtId="164" fontId="7" fillId="35" borderId="23" xfId="7" applyNumberFormat="1" applyFont="1" applyFill="1" applyBorder="1" applyAlignment="1" applyProtection="1">
      <alignment vertical="top" wrapText="1"/>
    </xf>
    <xf numFmtId="164" fontId="4" fillId="0" borderId="0" xfId="7" applyNumberFormat="1" applyFont="1" applyAlignment="1">
      <alignment horizontal="left" vertical="center"/>
    </xf>
    <xf numFmtId="164" fontId="6" fillId="35" borderId="17" xfId="7" applyNumberFormat="1" applyFont="1" applyFill="1" applyBorder="1" applyAlignment="1">
      <alignment horizontal="center" vertical="center" wrapText="1"/>
    </xf>
    <xf numFmtId="164" fontId="6" fillId="35" borderId="112" xfId="7" applyNumberFormat="1" applyFont="1" applyFill="1" applyBorder="1" applyAlignment="1">
      <alignment horizontal="left" vertical="center" wrapText="1"/>
    </xf>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3" xfId="7" applyNumberFormat="1" applyFont="1" applyFill="1" applyBorder="1" applyAlignment="1" applyProtection="1">
      <alignment horizontal="right" vertical="center"/>
    </xf>
    <xf numFmtId="164" fontId="23" fillId="0" borderId="0" xfId="7" applyNumberFormat="1" applyFont="1"/>
    <xf numFmtId="164" fontId="4" fillId="0" borderId="58" xfId="7" applyNumberFormat="1" applyFont="1" applyBorder="1" applyAlignment="1">
      <alignment horizontal="center" vertical="center" wrapText="1"/>
    </xf>
    <xf numFmtId="164" fontId="22" fillId="0" borderId="29"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22" fillId="0" borderId="14"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22" fillId="0" borderId="138" xfId="7" applyNumberFormat="1" applyFont="1" applyBorder="1" applyAlignment="1">
      <alignment horizontal="center"/>
    </xf>
    <xf numFmtId="164" fontId="23" fillId="0" borderId="138" xfId="7" applyNumberFormat="1" applyFont="1" applyBorder="1"/>
    <xf numFmtId="164" fontId="22" fillId="0" borderId="138" xfId="7" applyNumberFormat="1" applyFont="1" applyBorder="1" applyAlignment="1">
      <alignment horizontal="center" vertical="center"/>
    </xf>
    <xf numFmtId="164" fontId="4" fillId="0" borderId="3" xfId="7" applyNumberFormat="1" applyFont="1" applyBorder="1"/>
    <xf numFmtId="164" fontId="4" fillId="0" borderId="16"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17" xfId="7" applyNumberFormat="1" applyFont="1" applyBorder="1" applyAlignment="1">
      <alignment horizontal="center" vertical="center"/>
    </xf>
    <xf numFmtId="164" fontId="107" fillId="0" borderId="3" xfId="7" applyNumberFormat="1" applyFont="1" applyBorder="1" applyAlignment="1">
      <alignment horizontal="center" vertical="center"/>
    </xf>
    <xf numFmtId="164" fontId="4" fillId="0" borderId="19" xfId="7" applyNumberFormat="1" applyFont="1" applyBorder="1"/>
    <xf numFmtId="164" fontId="4" fillId="35" borderId="22" xfId="7" applyNumberFormat="1" applyFont="1" applyFill="1" applyBorder="1"/>
    <xf numFmtId="164" fontId="4" fillId="35" borderId="23" xfId="7" applyNumberFormat="1" applyFont="1" applyFill="1" applyBorder="1"/>
    <xf numFmtId="43" fontId="4" fillId="0" borderId="0" xfId="7" applyFont="1" applyAlignment="1">
      <alignment horizontal="center" vertical="center" wrapText="1"/>
    </xf>
    <xf numFmtId="164" fontId="4" fillId="0" borderId="18" xfId="7" applyNumberFormat="1" applyFont="1" applyBorder="1"/>
    <xf numFmtId="164" fontId="4" fillId="0" borderId="20" xfId="7" applyNumberFormat="1" applyFont="1" applyBorder="1" applyAlignment="1">
      <alignment wrapText="1"/>
    </xf>
    <xf numFmtId="164" fontId="4" fillId="0" borderId="20" xfId="7" applyNumberFormat="1" applyFont="1" applyBorder="1"/>
    <xf numFmtId="164" fontId="4" fillId="0" borderId="52" xfId="7" applyNumberFormat="1" applyFont="1" applyBorder="1" applyAlignment="1">
      <alignment vertical="center"/>
    </xf>
    <xf numFmtId="164" fontId="4" fillId="0" borderId="63" xfId="7" applyNumberFormat="1" applyFont="1" applyBorder="1" applyAlignment="1">
      <alignment vertical="center"/>
    </xf>
    <xf numFmtId="164" fontId="4" fillId="0" borderId="98" xfId="7" applyNumberFormat="1" applyFont="1" applyBorder="1" applyAlignment="1">
      <alignment vertical="center"/>
    </xf>
    <xf numFmtId="164" fontId="4" fillId="0" borderId="112" xfId="7" applyNumberFormat="1" applyFont="1" applyBorder="1" applyAlignment="1">
      <alignment vertical="center"/>
    </xf>
    <xf numFmtId="164" fontId="4" fillId="0" borderId="22" xfId="7" applyNumberFormat="1" applyFont="1" applyBorder="1" applyAlignment="1">
      <alignment vertical="center"/>
    </xf>
    <xf numFmtId="164" fontId="4" fillId="0" borderId="24" xfId="7" applyNumberFormat="1" applyFont="1" applyBorder="1" applyAlignment="1">
      <alignment vertical="center"/>
    </xf>
    <xf numFmtId="164" fontId="4" fillId="0" borderId="23" xfId="7" applyNumberFormat="1" applyFont="1" applyBorder="1" applyAlignment="1">
      <alignment vertical="center"/>
    </xf>
    <xf numFmtId="164" fontId="4" fillId="0" borderId="25" xfId="7" applyNumberFormat="1" applyFont="1" applyFill="1" applyBorder="1" applyAlignment="1">
      <alignment vertical="center"/>
    </xf>
    <xf numFmtId="164" fontId="4" fillId="0" borderId="17" xfId="7" applyNumberFormat="1" applyFont="1" applyFill="1" applyBorder="1" applyAlignment="1">
      <alignment vertical="center"/>
    </xf>
    <xf numFmtId="164" fontId="4" fillId="0" borderId="145" xfId="7" applyNumberFormat="1" applyFont="1" applyFill="1" applyBorder="1" applyAlignment="1">
      <alignment vertical="center"/>
    </xf>
    <xf numFmtId="164" fontId="4" fillId="0" borderId="106" xfId="7" applyNumberFormat="1" applyFont="1" applyFill="1" applyBorder="1" applyAlignment="1">
      <alignment vertical="center"/>
    </xf>
    <xf numFmtId="10" fontId="4" fillId="0" borderId="92" xfId="20961" applyNumberFormat="1" applyFont="1" applyFill="1" applyBorder="1" applyAlignment="1">
      <alignment vertical="center"/>
    </xf>
    <xf numFmtId="10" fontId="4" fillId="0" borderId="108" xfId="20961" applyNumberFormat="1" applyFont="1" applyFill="1" applyBorder="1" applyAlignment="1">
      <alignment vertical="center"/>
    </xf>
    <xf numFmtId="164" fontId="0" fillId="0" borderId="0" xfId="0" applyNumberFormat="1"/>
    <xf numFmtId="14" fontId="117" fillId="0" borderId="0" xfId="0" applyNumberFormat="1" applyFont="1" applyAlignment="1">
      <alignment horizontal="left"/>
    </xf>
    <xf numFmtId="164" fontId="4" fillId="0" borderId="0" xfId="7" applyNumberFormat="1" applyFont="1" applyFill="1" applyBorder="1"/>
    <xf numFmtId="164" fontId="117" fillId="0" borderId="0" xfId="7" applyNumberFormat="1" applyFont="1"/>
    <xf numFmtId="164" fontId="117" fillId="0" borderId="138" xfId="7" applyNumberFormat="1" applyFont="1" applyBorder="1"/>
    <xf numFmtId="164" fontId="120" fillId="0" borderId="138" xfId="7" applyNumberFormat="1" applyFont="1" applyBorder="1"/>
    <xf numFmtId="164" fontId="116" fillId="0" borderId="146" xfId="7" applyNumberFormat="1" applyFont="1" applyBorder="1"/>
    <xf numFmtId="164" fontId="116" fillId="35" borderId="146" xfId="7" applyNumberFormat="1" applyFont="1" applyFill="1" applyBorder="1"/>
    <xf numFmtId="164" fontId="119" fillId="0" borderId="146" xfId="7" applyNumberFormat="1" applyFont="1" applyBorder="1"/>
    <xf numFmtId="43" fontId="116" fillId="0" borderId="0" xfId="7" applyFont="1"/>
    <xf numFmtId="164" fontId="116" fillId="0" borderId="0" xfId="7" applyNumberFormat="1" applyFont="1"/>
    <xf numFmtId="164" fontId="116" fillId="0" borderId="146" xfId="7" applyNumberFormat="1" applyFont="1" applyBorder="1" applyAlignment="1">
      <alignment horizontal="center" vertical="center"/>
    </xf>
    <xf numFmtId="164" fontId="116" fillId="0" borderId="147" xfId="7" applyNumberFormat="1" applyFont="1" applyBorder="1" applyAlignment="1">
      <alignment horizontal="center" vertical="center" wrapText="1"/>
    </xf>
    <xf numFmtId="164" fontId="116" fillId="0" borderId="146" xfId="7" applyNumberFormat="1" applyFont="1" applyBorder="1" applyAlignment="1">
      <alignment horizontal="center" vertical="center" wrapText="1"/>
    </xf>
    <xf numFmtId="164" fontId="119" fillId="35" borderId="146" xfId="7" applyNumberFormat="1" applyFont="1" applyFill="1" applyBorder="1"/>
    <xf numFmtId="164" fontId="120" fillId="0" borderId="146" xfId="7" applyNumberFormat="1" applyFont="1" applyBorder="1" applyAlignment="1">
      <alignment horizontal="center" vertical="center" wrapText="1"/>
    </xf>
    <xf numFmtId="164" fontId="117" fillId="0" borderId="146" xfId="7" applyNumberFormat="1" applyFont="1" applyBorder="1"/>
    <xf numFmtId="164" fontId="120" fillId="0" borderId="146" xfId="7" applyNumberFormat="1" applyFont="1" applyBorder="1"/>
    <xf numFmtId="164" fontId="116" fillId="78" borderId="146" xfId="7" applyNumberFormat="1" applyFont="1" applyFill="1" applyBorder="1"/>
    <xf numFmtId="164" fontId="116" fillId="0" borderId="146" xfId="7" applyNumberFormat="1" applyFont="1" applyBorder="1" applyAlignment="1">
      <alignment horizontal="left" indent="1"/>
    </xf>
    <xf numFmtId="164" fontId="119" fillId="80" borderId="146" xfId="7" applyNumberFormat="1" applyFont="1" applyFill="1" applyBorder="1"/>
    <xf numFmtId="164" fontId="116" fillId="0" borderId="0" xfId="0" applyNumberFormat="1" applyFont="1"/>
    <xf numFmtId="164" fontId="116" fillId="0" borderId="155" xfId="7" applyNumberFormat="1" applyFont="1" applyBorder="1"/>
    <xf numFmtId="164" fontId="116" fillId="0" borderId="156" xfId="7" applyNumberFormat="1" applyFont="1" applyBorder="1" applyAlignment="1">
      <alignment horizontal="left" indent="1"/>
    </xf>
    <xf numFmtId="164" fontId="116" fillId="0" borderId="156" xfId="7" applyNumberFormat="1" applyFont="1" applyBorder="1" applyAlignment="1">
      <alignment horizontal="left" indent="2"/>
    </xf>
    <xf numFmtId="164" fontId="116" fillId="0" borderId="156" xfId="7" applyNumberFormat="1" applyFont="1" applyBorder="1" applyAlignment="1">
      <alignment horizontal="left" indent="3"/>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6" xfId="7" applyNumberFormat="1" applyFont="1" applyBorder="1" applyAlignment="1">
      <alignment horizontal="left" vertical="top" wrapText="1" indent="2"/>
    </xf>
    <xf numFmtId="164" fontId="116" fillId="0" borderId="156" xfId="7" applyNumberFormat="1" applyFont="1" applyBorder="1" applyAlignment="1">
      <alignment horizontal="left" wrapText="1" indent="3"/>
    </xf>
    <xf numFmtId="164" fontId="116" fillId="0" borderId="156" xfId="7" applyNumberFormat="1" applyFont="1" applyBorder="1" applyAlignment="1">
      <alignment horizontal="left" wrapText="1" indent="2"/>
    </xf>
    <xf numFmtId="164" fontId="116" fillId="0" borderId="156" xfId="7" applyNumberFormat="1" applyFont="1" applyBorder="1" applyAlignment="1">
      <alignment horizontal="left" wrapText="1" indent="1"/>
    </xf>
    <xf numFmtId="164" fontId="116" fillId="0" borderId="154" xfId="7" applyNumberFormat="1" applyFont="1" applyBorder="1" applyAlignment="1">
      <alignment horizontal="left" wrapText="1" indent="1"/>
    </xf>
    <xf numFmtId="164" fontId="116" fillId="0" borderId="153" xfId="7" applyNumberFormat="1" applyFont="1" applyBorder="1"/>
    <xf numFmtId="164" fontId="116" fillId="0" borderId="152" xfId="7" applyNumberFormat="1" applyFont="1" applyBorder="1"/>
    <xf numFmtId="164" fontId="116" fillId="0" borderId="68" xfId="7" applyNumberFormat="1" applyFont="1" applyBorder="1"/>
    <xf numFmtId="164" fontId="10" fillId="0" borderId="146" xfId="0" applyNumberFormat="1" applyFont="1" applyBorder="1" applyAlignment="1">
      <alignment horizontal="left" vertical="center" wrapText="1"/>
    </xf>
    <xf numFmtId="164" fontId="116" fillId="0" borderId="146" xfId="7" applyNumberFormat="1" applyFont="1" applyBorder="1" applyAlignment="1">
      <alignment horizontal="left" vertical="center" wrapText="1"/>
    </xf>
    <xf numFmtId="164" fontId="116" fillId="0" borderId="146" xfId="7" applyNumberFormat="1" applyFont="1" applyBorder="1" applyAlignment="1">
      <alignment horizontal="center" vertical="center" textRotation="90" wrapText="1"/>
    </xf>
    <xf numFmtId="164" fontId="125" fillId="0" borderId="0" xfId="7" applyNumberFormat="1" applyFont="1"/>
    <xf numFmtId="164" fontId="139" fillId="0" borderId="0" xfId="7" applyNumberFormat="1" applyFont="1"/>
    <xf numFmtId="164" fontId="121" fillId="0" borderId="146" xfId="7" applyNumberFormat="1" applyFont="1" applyBorder="1"/>
    <xf numFmtId="164" fontId="121" fillId="0" borderId="147" xfId="7" applyNumberFormat="1" applyFont="1" applyBorder="1"/>
    <xf numFmtId="165" fontId="121" fillId="0" borderId="146" xfId="20961" applyNumberFormat="1" applyFont="1" applyBorder="1"/>
    <xf numFmtId="165" fontId="121" fillId="0" borderId="147" xfId="20961" applyNumberFormat="1" applyFont="1" applyBorder="1"/>
    <xf numFmtId="10" fontId="121" fillId="0" borderId="146" xfId="20961" applyNumberFormat="1" applyFont="1" applyBorder="1"/>
    <xf numFmtId="10" fontId="121" fillId="0" borderId="147" xfId="20961" applyNumberFormat="1" applyFont="1" applyBorder="1"/>
    <xf numFmtId="0" fontId="13" fillId="0" borderId="149" xfId="0" applyFont="1" applyBorder="1" applyAlignment="1">
      <alignment wrapText="1"/>
    </xf>
    <xf numFmtId="0" fontId="4" fillId="0" borderId="155" xfId="0" applyFont="1" applyBorder="1"/>
    <xf numFmtId="0" fontId="9" fillId="0" borderId="149" xfId="0" applyFont="1" applyBorder="1" applyAlignment="1">
      <alignment wrapText="1"/>
    </xf>
    <xf numFmtId="0" fontId="9" fillId="0" borderId="155" xfId="0" applyFont="1" applyBorder="1"/>
    <xf numFmtId="10" fontId="13" fillId="0" borderId="8" xfId="20961" applyNumberFormat="1" applyFont="1" applyBorder="1" applyAlignment="1">
      <alignment wrapText="1"/>
    </xf>
    <xf numFmtId="10" fontId="4" fillId="0" borderId="20" xfId="20961" applyNumberFormat="1" applyFont="1" applyBorder="1"/>
    <xf numFmtId="10" fontId="4" fillId="0" borderId="112" xfId="20961" applyNumberFormat="1" applyFont="1" applyBorder="1"/>
    <xf numFmtId="167" fontId="23" fillId="0" borderId="155" xfId="0" applyNumberFormat="1" applyFont="1" applyBorder="1" applyAlignment="1">
      <alignment horizontal="center"/>
    </xf>
    <xf numFmtId="0" fontId="23" fillId="0" borderId="155" xfId="0" applyFont="1" applyBorder="1"/>
    <xf numFmtId="0" fontId="23" fillId="0" borderId="152" xfId="0" applyFont="1" applyBorder="1"/>
    <xf numFmtId="193" fontId="0" fillId="0" borderId="0" xfId="0" applyNumberFormat="1"/>
    <xf numFmtId="43" fontId="0" fillId="0" borderId="0" xfId="7" applyFont="1"/>
    <xf numFmtId="49" fontId="155" fillId="0" borderId="146" xfId="0" applyNumberFormat="1" applyFont="1" applyBorder="1" applyAlignment="1">
      <alignment horizontal="right" vertical="center"/>
    </xf>
    <xf numFmtId="43" fontId="4" fillId="0" borderId="0" xfId="7" applyFont="1" applyAlignment="1">
      <alignment horizontal="left" vertical="center"/>
    </xf>
    <xf numFmtId="164" fontId="12" fillId="0" borderId="0" xfId="0" applyNumberFormat="1" applyFont="1"/>
    <xf numFmtId="43" fontId="4" fillId="0" borderId="0" xfId="7" applyFont="1"/>
    <xf numFmtId="10" fontId="113" fillId="77" borderId="146" xfId="20961" applyNumberFormat="1" applyFont="1" applyFill="1" applyBorder="1" applyAlignment="1" applyProtection="1">
      <alignment horizontal="right" vertical="center"/>
    </xf>
    <xf numFmtId="164" fontId="117" fillId="0" borderId="0" xfId="0" applyNumberFormat="1" applyFont="1"/>
    <xf numFmtId="164" fontId="125" fillId="0" borderId="0" xfId="0" applyNumberFormat="1" applyFont="1"/>
    <xf numFmtId="0" fontId="104" fillId="0" borderId="65" xfId="0" applyFont="1" applyBorder="1" applyAlignment="1">
      <alignment horizontal="left" vertical="center" wrapText="1"/>
    </xf>
    <xf numFmtId="0" fontId="104" fillId="0" borderId="64" xfId="0" applyFont="1" applyBorder="1" applyAlignment="1">
      <alignment horizontal="left" vertical="center" wrapText="1"/>
    </xf>
    <xf numFmtId="0" fontId="141" fillId="0" borderId="159" xfId="0" applyFont="1" applyBorder="1" applyAlignment="1">
      <alignment horizontal="center" vertical="center"/>
    </xf>
    <xf numFmtId="0" fontId="141" fillId="0" borderId="28" xfId="0" applyFont="1" applyBorder="1" applyAlignment="1">
      <alignment horizontal="center" vertical="center"/>
    </xf>
    <xf numFmtId="0" fontId="141" fillId="0" borderId="160" xfId="0" applyFont="1" applyBorder="1" applyAlignment="1">
      <alignment horizontal="center" vertical="center"/>
    </xf>
    <xf numFmtId="164" fontId="0" fillId="0" borderId="98" xfId="7" applyNumberFormat="1" applyFont="1" applyBorder="1" applyAlignment="1">
      <alignment horizontal="center"/>
    </xf>
    <xf numFmtId="164" fontId="0" fillId="0" borderId="95" xfId="7" applyNumberFormat="1" applyFont="1" applyBorder="1" applyAlignment="1">
      <alignment horizontal="center"/>
    </xf>
    <xf numFmtId="164" fontId="0" fillId="0" borderId="96"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164"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3" xfId="0" applyFont="1" applyBorder="1" applyAlignment="1">
      <alignment horizontal="center" vertical="center"/>
    </xf>
    <xf numFmtId="0" fontId="128" fillId="0" borderId="7" xfId="0" applyFont="1" applyBorder="1" applyAlignment="1">
      <alignment horizontal="center" vertical="center"/>
    </xf>
    <xf numFmtId="164" fontId="10" fillId="0" borderId="16" xfId="7" applyNumberFormat="1" applyFont="1" applyBorder="1" applyAlignment="1">
      <alignment horizontal="center" vertical="center"/>
    </xf>
    <xf numFmtId="164" fontId="10" fillId="0" borderId="17" xfId="7" applyNumberFormat="1"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164" fontId="10" fillId="0" borderId="16" xfId="7" applyNumberFormat="1" applyFont="1" applyBorder="1" applyAlignment="1">
      <alignment horizontal="center"/>
    </xf>
    <xf numFmtId="164" fontId="10" fillId="0" borderId="17" xfId="7" applyNumberFormat="1" applyFont="1" applyBorder="1" applyAlignment="1">
      <alignment horizontal="center"/>
    </xf>
    <xf numFmtId="0" fontId="13" fillId="0" borderId="3" xfId="0" applyFont="1" applyBorder="1" applyAlignment="1">
      <alignment wrapText="1"/>
    </xf>
    <xf numFmtId="0" fontId="4" fillId="0" borderId="19" xfId="0" applyFont="1" applyBorder="1"/>
    <xf numFmtId="10" fontId="10" fillId="0" borderId="8" xfId="20961" applyNumberFormat="1" applyFont="1" applyBorder="1" applyAlignment="1">
      <alignment horizontal="center" vertical="center" wrapText="1"/>
    </xf>
    <xf numFmtId="10" fontId="10" fillId="0" borderId="20" xfId="20961"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xf>
    <xf numFmtId="0" fontId="4" fillId="0" borderId="20" xfId="0" applyFont="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4" fontId="101" fillId="3" borderId="66" xfId="7" applyNumberFormat="1" applyFont="1" applyFill="1" applyBorder="1" applyAlignment="1" applyProtection="1">
      <alignment horizontal="center" vertical="center" wrapText="1"/>
      <protection locked="0"/>
    </xf>
    <xf numFmtId="164" fontId="101" fillId="3" borderId="63" xfId="7" applyNumberFormat="1" applyFont="1" applyFill="1" applyBorder="1" applyAlignment="1" applyProtection="1">
      <alignment horizontal="center" vertical="center" wrapText="1"/>
      <protection locked="0"/>
    </xf>
    <xf numFmtId="164" fontId="4" fillId="0" borderId="8" xfId="7" applyNumberFormat="1" applyFont="1" applyBorder="1" applyAlignment="1">
      <alignment horizontal="center" vertical="center"/>
    </xf>
    <xf numFmtId="164" fontId="4" fillId="0" borderId="10" xfId="7"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5" xfId="1" applyNumberFormat="1" applyFont="1" applyFill="1" applyBorder="1" applyAlignment="1" applyProtection="1">
      <alignment horizontal="center"/>
      <protection locked="0"/>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3" xfId="0" applyFont="1" applyBorder="1" applyAlignment="1">
      <alignment horizontal="left" vertical="center"/>
    </xf>
    <xf numFmtId="0" fontId="14" fillId="0" borderId="54"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2"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164" fontId="116" fillId="0" borderId="147" xfId="7" applyNumberFormat="1" applyFont="1" applyBorder="1" applyAlignment="1">
      <alignment horizontal="center" vertical="center" wrapText="1"/>
    </xf>
    <xf numFmtId="164" fontId="116" fillId="0" borderId="7" xfId="7" applyNumberFormat="1" applyFont="1" applyBorder="1" applyAlignment="1">
      <alignment horizontal="center" vertical="center" wrapText="1"/>
    </xf>
    <xf numFmtId="164" fontId="116" fillId="0" borderId="149" xfId="7" applyNumberFormat="1" applyFont="1" applyBorder="1" applyAlignment="1">
      <alignment horizontal="center" vertical="center" wrapText="1"/>
    </xf>
    <xf numFmtId="164" fontId="116" fillId="0" borderId="148" xfId="7" applyNumberFormat="1"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2" xfId="0" applyFont="1" applyBorder="1" applyAlignment="1">
      <alignment horizontal="center" vertical="center"/>
    </xf>
    <xf numFmtId="0" fontId="118" fillId="0" borderId="11" xfId="0" applyFont="1" applyBorder="1" applyAlignment="1">
      <alignment horizontal="center" vertical="center"/>
    </xf>
    <xf numFmtId="164" fontId="119" fillId="0" borderId="146" xfId="7" applyNumberFormat="1" applyFont="1" applyBorder="1" applyAlignment="1">
      <alignment horizontal="center" vertical="center" wrapText="1"/>
    </xf>
    <xf numFmtId="0" fontId="116" fillId="0" borderId="148"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2"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3" xfId="0" applyFont="1" applyBorder="1" applyAlignment="1">
      <alignment horizontal="left" vertical="top" wrapText="1"/>
    </xf>
    <xf numFmtId="0" fontId="119" fillId="0" borderId="104" xfId="0" applyFont="1" applyBorder="1" applyAlignment="1">
      <alignment horizontal="left" vertical="top" wrapText="1"/>
    </xf>
    <xf numFmtId="0" fontId="119" fillId="0" borderId="62" xfId="0" applyFont="1" applyBorder="1" applyAlignment="1">
      <alignment horizontal="left" vertical="top" wrapText="1"/>
    </xf>
    <xf numFmtId="0" fontId="119" fillId="0" borderId="91"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8"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0" borderId="69" xfId="0" applyFont="1" applyBorder="1" applyAlignment="1">
      <alignment horizontal="center" vertical="center"/>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6" fillId="0" borderId="146" xfId="0" applyFont="1" applyBorder="1" applyAlignment="1">
      <alignment horizontal="left" vertical="center" wrapText="1"/>
    </xf>
    <xf numFmtId="0" fontId="105" fillId="75" borderId="72" xfId="0" applyFont="1" applyFill="1" applyBorder="1" applyAlignment="1">
      <alignment horizontal="center"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6" fillId="0" borderId="52"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55" fillId="3" borderId="149" xfId="0" applyFont="1" applyFill="1" applyBorder="1" applyAlignment="1">
      <alignment vertical="center" wrapText="1"/>
    </xf>
    <xf numFmtId="0" fontId="155" fillId="3" borderId="148" xfId="0" applyFont="1" applyFill="1" applyBorder="1" applyAlignment="1">
      <alignment vertical="center" wrapText="1"/>
    </xf>
    <xf numFmtId="0" fontId="106" fillId="3" borderId="149" xfId="0" applyFont="1" applyFill="1" applyBorder="1" applyAlignment="1">
      <alignment vertical="center" wrapText="1"/>
    </xf>
    <xf numFmtId="0" fontId="106" fillId="3" borderId="148" xfId="0" applyFont="1" applyFill="1" applyBorder="1" applyAlignment="1">
      <alignment vertical="center" wrapText="1"/>
    </xf>
    <xf numFmtId="0" fontId="106" fillId="0" borderId="149" xfId="0" applyFont="1" applyBorder="1" applyAlignment="1">
      <alignment horizontal="left"/>
    </xf>
    <xf numFmtId="0" fontId="106" fillId="0" borderId="148" xfId="0" applyFont="1" applyBorder="1" applyAlignment="1">
      <alignment horizontal="left"/>
    </xf>
    <xf numFmtId="0" fontId="106" fillId="0" borderId="149" xfId="0" applyFont="1" applyBorder="1" applyAlignment="1">
      <alignment vertical="center" wrapText="1"/>
    </xf>
    <xf numFmtId="0" fontId="106" fillId="0" borderId="148" xfId="0" applyFont="1" applyBorder="1" applyAlignment="1">
      <alignment vertical="center" wrapText="1"/>
    </xf>
    <xf numFmtId="0" fontId="106" fillId="0" borderId="151" xfId="0" applyFont="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0" borderId="79" xfId="0" applyFont="1" applyBorder="1" applyAlignment="1">
      <alignment horizontal="left" vertical="center" wrapText="1"/>
    </xf>
    <xf numFmtId="0" fontId="106" fillId="0" borderId="80" xfId="0" applyFont="1" applyBorder="1" applyAlignment="1">
      <alignment horizontal="left" vertical="center" wrapText="1"/>
    </xf>
    <xf numFmtId="0" fontId="106" fillId="0" borderId="52" xfId="0" applyFont="1" applyBorder="1" applyAlignment="1">
      <alignment vertical="center" wrapText="1"/>
    </xf>
    <xf numFmtId="0" fontId="106" fillId="0" borderId="11" xfId="0" applyFont="1" applyBorder="1" applyAlignment="1">
      <alignment vertical="center" wrapText="1"/>
    </xf>
    <xf numFmtId="0" fontId="106" fillId="0" borderId="76" xfId="0" applyFont="1" applyBorder="1" applyAlignment="1">
      <alignment horizontal="left" vertical="center" wrapText="1"/>
    </xf>
    <xf numFmtId="0" fontId="106" fillId="0" borderId="77" xfId="0" applyFont="1" applyBorder="1" applyAlignment="1">
      <alignment horizontal="left" vertical="center" wrapText="1"/>
    </xf>
    <xf numFmtId="0" fontId="155" fillId="3" borderId="149" xfId="0" applyFont="1" applyFill="1" applyBorder="1" applyAlignment="1">
      <alignment horizontal="left" vertical="center" wrapText="1"/>
    </xf>
    <xf numFmtId="0" fontId="155" fillId="3" borderId="148" xfId="0" applyFont="1" applyFill="1" applyBorder="1" applyAlignment="1">
      <alignment horizontal="left" vertical="center" wrapText="1"/>
    </xf>
    <xf numFmtId="0" fontId="106" fillId="3" borderId="149" xfId="0" applyFont="1" applyFill="1" applyBorder="1" applyAlignment="1">
      <alignment horizontal="left" vertical="center" wrapText="1"/>
    </xf>
    <xf numFmtId="0" fontId="106" fillId="3" borderId="148" xfId="0" applyFont="1" applyFill="1" applyBorder="1" applyAlignment="1">
      <alignment horizontal="left" vertical="center" wrapText="1"/>
    </xf>
    <xf numFmtId="0" fontId="105" fillId="75" borderId="81"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2" xfId="0" applyFont="1" applyFill="1" applyBorder="1" applyAlignment="1">
      <alignment horizontal="center" vertical="center" wrapText="1"/>
    </xf>
    <xf numFmtId="0" fontId="105" fillId="75" borderId="86" xfId="0" applyFont="1" applyFill="1" applyBorder="1" applyAlignment="1">
      <alignment horizontal="center" vertical="center"/>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146" xfId="0" applyFont="1" applyFill="1" applyBorder="1" applyAlignment="1">
      <alignment horizontal="center" vertical="center" wrapText="1"/>
    </xf>
    <xf numFmtId="0" fontId="105" fillId="0" borderId="146" xfId="0" applyFont="1" applyBorder="1" applyAlignment="1">
      <alignment horizontal="center" vertical="center"/>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4" xfId="0" applyFont="1" applyBorder="1" applyAlignment="1">
      <alignment horizontal="center" vertical="center"/>
    </xf>
    <xf numFmtId="49" fontId="106" fillId="0" borderId="0" xfId="0" applyNumberFormat="1" applyFont="1" applyAlignment="1">
      <alignment horizontal="center" vertical="center"/>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6" xfId="0" applyFont="1" applyBorder="1" applyAlignment="1">
      <alignment horizontal="left" vertical="top" wrapText="1"/>
    </xf>
    <xf numFmtId="0" fontId="106" fillId="0" borderId="149" xfId="0" applyFont="1" applyBorder="1" applyAlignment="1">
      <alignment horizontal="left" vertical="top" wrapText="1"/>
    </xf>
    <xf numFmtId="0" fontId="106" fillId="0" borderId="146" xfId="0" applyFont="1" applyBorder="1" applyAlignment="1">
      <alignment horizontal="center"/>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8" xfId="0" applyFont="1" applyBorder="1" applyAlignment="1">
      <alignment horizontal="left" vertical="top" wrapText="1"/>
    </xf>
    <xf numFmtId="0" fontId="163" fillId="0" borderId="0" xfId="0" applyFont="1" applyAlignment="1">
      <alignment horizontal="left" vertical="center"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87" t="s">
        <v>148</v>
      </c>
      <c r="C1" s="44"/>
    </row>
    <row r="2" spans="1:3" s="84" customFormat="1" ht="15.75">
      <c r="A2" s="128">
        <v>1</v>
      </c>
      <c r="B2" s="85" t="s">
        <v>149</v>
      </c>
      <c r="C2" s="584" t="s">
        <v>999</v>
      </c>
    </row>
    <row r="3" spans="1:3" s="84" customFormat="1" ht="15.75">
      <c r="A3" s="128">
        <v>2</v>
      </c>
      <c r="B3" s="86" t="s">
        <v>150</v>
      </c>
      <c r="C3" s="584" t="s">
        <v>1000</v>
      </c>
    </row>
    <row r="4" spans="1:3" s="84" customFormat="1" ht="15.75">
      <c r="A4" s="128">
        <v>3</v>
      </c>
      <c r="B4" s="86" t="s">
        <v>151</v>
      </c>
      <c r="C4" s="584" t="s">
        <v>1001</v>
      </c>
    </row>
    <row r="5" spans="1:3" s="84" customFormat="1" ht="15.75">
      <c r="A5" s="129">
        <v>4</v>
      </c>
      <c r="B5" s="89" t="s">
        <v>152</v>
      </c>
      <c r="C5" s="535" t="s">
        <v>1002</v>
      </c>
    </row>
    <row r="6" spans="1:3" s="88" customFormat="1" ht="65.25" customHeight="1">
      <c r="A6" s="734" t="s">
        <v>309</v>
      </c>
      <c r="B6" s="735"/>
      <c r="C6" s="735"/>
    </row>
    <row r="7" spans="1:3">
      <c r="A7" s="207" t="s">
        <v>240</v>
      </c>
      <c r="B7" s="208" t="s">
        <v>153</v>
      </c>
    </row>
    <row r="8" spans="1:3">
      <c r="A8" s="209">
        <v>1</v>
      </c>
      <c r="B8" s="205" t="s">
        <v>128</v>
      </c>
    </row>
    <row r="9" spans="1:3">
      <c r="A9" s="209">
        <v>2</v>
      </c>
      <c r="B9" s="205" t="s">
        <v>154</v>
      </c>
    </row>
    <row r="10" spans="1:3">
      <c r="A10" s="209">
        <v>3</v>
      </c>
      <c r="B10" s="205" t="s">
        <v>155</v>
      </c>
    </row>
    <row r="11" spans="1:3">
      <c r="A11" s="209">
        <v>4</v>
      </c>
      <c r="B11" s="205" t="s">
        <v>156</v>
      </c>
    </row>
    <row r="12" spans="1:3">
      <c r="A12" s="209">
        <v>5</v>
      </c>
      <c r="B12" s="205" t="s">
        <v>96</v>
      </c>
    </row>
    <row r="13" spans="1:3">
      <c r="A13" s="209">
        <v>6</v>
      </c>
      <c r="B13" s="210" t="s">
        <v>80</v>
      </c>
    </row>
    <row r="14" spans="1:3">
      <c r="A14" s="209">
        <v>7</v>
      </c>
      <c r="B14" s="205" t="s">
        <v>157</v>
      </c>
    </row>
    <row r="15" spans="1:3">
      <c r="A15" s="209">
        <v>8</v>
      </c>
      <c r="B15" s="205" t="s">
        <v>160</v>
      </c>
    </row>
    <row r="16" spans="1:3">
      <c r="A16" s="209">
        <v>9</v>
      </c>
      <c r="B16" s="205" t="s">
        <v>74</v>
      </c>
    </row>
    <row r="17" spans="1:2">
      <c r="A17" s="211" t="s">
        <v>366</v>
      </c>
      <c r="B17" s="205" t="s">
        <v>346</v>
      </c>
    </row>
    <row r="18" spans="1:2">
      <c r="A18" s="209">
        <v>9.1999999999999993</v>
      </c>
      <c r="B18" s="536" t="s">
        <v>945</v>
      </c>
    </row>
    <row r="19" spans="1:2">
      <c r="A19" s="209">
        <v>9.3000000000000007</v>
      </c>
      <c r="B19" s="536" t="s">
        <v>946</v>
      </c>
    </row>
    <row r="20" spans="1:2">
      <c r="A20" s="209">
        <v>10</v>
      </c>
      <c r="B20" s="205" t="s">
        <v>161</v>
      </c>
    </row>
    <row r="21" spans="1:2">
      <c r="A21" s="209">
        <v>11</v>
      </c>
      <c r="B21" s="210" t="s">
        <v>144</v>
      </c>
    </row>
    <row r="22" spans="1:2">
      <c r="A22" s="209">
        <v>12</v>
      </c>
      <c r="B22" s="210" t="s">
        <v>141</v>
      </c>
    </row>
    <row r="23" spans="1:2">
      <c r="A23" s="209">
        <v>13</v>
      </c>
      <c r="B23" s="212" t="s">
        <v>285</v>
      </c>
    </row>
    <row r="24" spans="1:2">
      <c r="A24" s="209">
        <v>14</v>
      </c>
      <c r="B24" s="205" t="s">
        <v>339</v>
      </c>
    </row>
    <row r="25" spans="1:2">
      <c r="A25" s="209">
        <v>15</v>
      </c>
      <c r="B25" s="205" t="s">
        <v>73</v>
      </c>
    </row>
    <row r="26" spans="1:2">
      <c r="A26" s="209">
        <v>15.1</v>
      </c>
      <c r="B26" s="205" t="s">
        <v>375</v>
      </c>
    </row>
    <row r="27" spans="1:2">
      <c r="A27" s="535">
        <v>15.2</v>
      </c>
      <c r="B27" s="536" t="s">
        <v>969</v>
      </c>
    </row>
    <row r="28" spans="1:2">
      <c r="A28" s="209">
        <v>16</v>
      </c>
      <c r="B28" s="205" t="s">
        <v>422</v>
      </c>
    </row>
    <row r="29" spans="1:2">
      <c r="A29" s="209">
        <v>17</v>
      </c>
      <c r="B29" s="205" t="s">
        <v>646</v>
      </c>
    </row>
    <row r="30" spans="1:2">
      <c r="A30" s="209">
        <v>18</v>
      </c>
      <c r="B30" s="205" t="s">
        <v>905</v>
      </c>
    </row>
    <row r="31" spans="1:2">
      <c r="A31" s="209">
        <v>19</v>
      </c>
      <c r="B31" s="205" t="s">
        <v>906</v>
      </c>
    </row>
    <row r="32" spans="1:2">
      <c r="A32" s="209">
        <v>20</v>
      </c>
      <c r="B32" s="205" t="s">
        <v>907</v>
      </c>
    </row>
    <row r="33" spans="1:2">
      <c r="A33" s="209">
        <v>21</v>
      </c>
      <c r="B33" s="205" t="s">
        <v>515</v>
      </c>
    </row>
    <row r="34" spans="1:2">
      <c r="A34" s="209">
        <v>22</v>
      </c>
      <c r="B34" s="205" t="s">
        <v>908</v>
      </c>
    </row>
    <row r="35" spans="1:2" ht="25.5">
      <c r="A35" s="209">
        <v>23</v>
      </c>
      <c r="B35" s="494" t="s">
        <v>904</v>
      </c>
    </row>
    <row r="36" spans="1:2">
      <c r="A36" s="209">
        <v>24</v>
      </c>
      <c r="B36" s="205" t="s">
        <v>909</v>
      </c>
    </row>
    <row r="37" spans="1:2">
      <c r="A37" s="209">
        <v>25</v>
      </c>
      <c r="B37" s="205" t="s">
        <v>910</v>
      </c>
    </row>
    <row r="38" spans="1:2">
      <c r="A38" s="209">
        <v>26</v>
      </c>
      <c r="B38" s="205"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
  <cols>
    <col min="1" max="1" width="9.5703125" style="1" bestFit="1" customWidth="1"/>
    <col min="2" max="2" width="132.42578125" style="1" customWidth="1"/>
    <col min="3" max="3" width="18.42578125" style="592" customWidth="1"/>
    <col min="5" max="5" width="17" bestFit="1" customWidth="1"/>
  </cols>
  <sheetData>
    <row r="1" spans="1:6" ht="15.75">
      <c r="A1" s="13" t="s">
        <v>97</v>
      </c>
      <c r="B1" s="12" t="str">
        <f>Info!C2</f>
        <v>სს "ბანკი ქართუ"</v>
      </c>
      <c r="D1" s="1"/>
      <c r="E1" s="1"/>
      <c r="F1" s="1"/>
    </row>
    <row r="2" spans="1:6" s="13" customFormat="1" ht="15.75" customHeight="1">
      <c r="A2" s="13" t="s">
        <v>98</v>
      </c>
      <c r="B2" s="585">
        <f>'1. key ratios'!B2</f>
        <v>46022</v>
      </c>
      <c r="C2" s="614"/>
    </row>
    <row r="3" spans="1:6" s="13" customFormat="1" ht="15.75" customHeight="1">
      <c r="C3" s="614"/>
    </row>
    <row r="4" spans="1:6" ht="15.75" thickBot="1">
      <c r="A4" s="1" t="s">
        <v>246</v>
      </c>
      <c r="B4" s="22" t="s">
        <v>74</v>
      </c>
    </row>
    <row r="5" spans="1:6">
      <c r="A5" s="60" t="s">
        <v>25</v>
      </c>
      <c r="B5" s="61"/>
      <c r="C5" s="615" t="s">
        <v>26</v>
      </c>
    </row>
    <row r="6" spans="1:6">
      <c r="A6" s="62">
        <v>1</v>
      </c>
      <c r="B6" s="40" t="s">
        <v>27</v>
      </c>
      <c r="C6" s="616">
        <f>SUM(C7:C11)</f>
        <v>461337109.19619042</v>
      </c>
      <c r="E6" s="593"/>
    </row>
    <row r="7" spans="1:6">
      <c r="A7" s="62">
        <v>2</v>
      </c>
      <c r="B7" s="37" t="s">
        <v>28</v>
      </c>
      <c r="C7" s="617">
        <v>114430000</v>
      </c>
      <c r="E7" s="593"/>
    </row>
    <row r="8" spans="1:6">
      <c r="A8" s="62">
        <v>3</v>
      </c>
      <c r="B8" s="32" t="s">
        <v>29</v>
      </c>
      <c r="C8" s="617">
        <v>0</v>
      </c>
      <c r="E8" s="593"/>
    </row>
    <row r="9" spans="1:6">
      <c r="A9" s="62">
        <v>4</v>
      </c>
      <c r="B9" s="32" t="s">
        <v>30</v>
      </c>
      <c r="C9" s="617">
        <v>0</v>
      </c>
      <c r="E9" s="593"/>
    </row>
    <row r="10" spans="1:6">
      <c r="A10" s="62">
        <v>5</v>
      </c>
      <c r="B10" s="32" t="s">
        <v>31</v>
      </c>
      <c r="C10" s="617">
        <v>7438034.3799999999</v>
      </c>
      <c r="E10" s="593"/>
    </row>
    <row r="11" spans="1:6">
      <c r="A11" s="62">
        <v>6</v>
      </c>
      <c r="B11" s="38" t="s">
        <v>32</v>
      </c>
      <c r="C11" s="617">
        <v>339469074.81619042</v>
      </c>
      <c r="E11" s="593"/>
    </row>
    <row r="12" spans="1:6" s="2" customFormat="1">
      <c r="A12" s="62">
        <v>7</v>
      </c>
      <c r="B12" s="40" t="s">
        <v>33</v>
      </c>
      <c r="C12" s="618">
        <f>SUM(C13:C28)</f>
        <v>16171496.490000002</v>
      </c>
      <c r="E12" s="593"/>
      <c r="F12"/>
    </row>
    <row r="13" spans="1:6" s="2" customFormat="1">
      <c r="A13" s="62">
        <v>8</v>
      </c>
      <c r="B13" s="39" t="s">
        <v>34</v>
      </c>
      <c r="C13" s="619">
        <v>0</v>
      </c>
      <c r="E13" s="593"/>
      <c r="F13"/>
    </row>
    <row r="14" spans="1:6" s="2" customFormat="1" ht="25.5">
      <c r="A14" s="62">
        <v>9</v>
      </c>
      <c r="B14" s="33" t="s">
        <v>35</v>
      </c>
      <c r="C14" s="619">
        <v>0</v>
      </c>
      <c r="E14" s="593"/>
      <c r="F14"/>
    </row>
    <row r="15" spans="1:6" s="2" customFormat="1">
      <c r="A15" s="62">
        <v>10</v>
      </c>
      <c r="B15" s="34" t="s">
        <v>36</v>
      </c>
      <c r="C15" s="619">
        <v>16171496.490000002</v>
      </c>
      <c r="E15" s="593"/>
      <c r="F15"/>
    </row>
    <row r="16" spans="1:6" s="2" customFormat="1">
      <c r="A16" s="62">
        <v>11</v>
      </c>
      <c r="B16" s="35" t="s">
        <v>37</v>
      </c>
      <c r="C16" s="619">
        <v>0</v>
      </c>
      <c r="E16" s="593"/>
      <c r="F16"/>
    </row>
    <row r="17" spans="1:6" s="2" customFormat="1">
      <c r="A17" s="62">
        <v>12</v>
      </c>
      <c r="B17" s="34" t="s">
        <v>38</v>
      </c>
      <c r="C17" s="619">
        <v>0</v>
      </c>
      <c r="E17" s="593"/>
      <c r="F17"/>
    </row>
    <row r="18" spans="1:6" s="2" customFormat="1">
      <c r="A18" s="62">
        <v>13</v>
      </c>
      <c r="B18" s="34" t="s">
        <v>39</v>
      </c>
      <c r="C18" s="619">
        <v>0</v>
      </c>
      <c r="E18" s="593"/>
      <c r="F18"/>
    </row>
    <row r="19" spans="1:6" s="2" customFormat="1">
      <c r="A19" s="62">
        <v>14</v>
      </c>
      <c r="B19" s="34" t="s">
        <v>40</v>
      </c>
      <c r="C19" s="619">
        <v>0</v>
      </c>
      <c r="E19" s="593"/>
      <c r="F19"/>
    </row>
    <row r="20" spans="1:6" s="2" customFormat="1" ht="25.5">
      <c r="A20" s="62">
        <v>15</v>
      </c>
      <c r="B20" s="34" t="s">
        <v>41</v>
      </c>
      <c r="C20" s="619">
        <v>0</v>
      </c>
      <c r="E20" s="593"/>
      <c r="F20"/>
    </row>
    <row r="21" spans="1:6" s="2" customFormat="1" ht="25.5">
      <c r="A21" s="62">
        <v>16</v>
      </c>
      <c r="B21" s="33" t="s">
        <v>42</v>
      </c>
      <c r="C21" s="619">
        <v>0</v>
      </c>
      <c r="E21" s="593"/>
      <c r="F21"/>
    </row>
    <row r="22" spans="1:6" s="2" customFormat="1">
      <c r="A22" s="62">
        <v>17</v>
      </c>
      <c r="B22" s="63" t="s">
        <v>43</v>
      </c>
      <c r="C22" s="619">
        <v>0</v>
      </c>
      <c r="E22" s="593"/>
      <c r="F22"/>
    </row>
    <row r="23" spans="1:6" s="2" customFormat="1">
      <c r="A23" s="62">
        <v>18</v>
      </c>
      <c r="B23" s="529" t="s">
        <v>694</v>
      </c>
      <c r="C23" s="620">
        <v>0</v>
      </c>
      <c r="E23" s="593"/>
      <c r="F23"/>
    </row>
    <row r="24" spans="1:6" s="2" customFormat="1" ht="25.5">
      <c r="A24" s="62">
        <v>19</v>
      </c>
      <c r="B24" s="33" t="s">
        <v>44</v>
      </c>
      <c r="C24" s="619">
        <v>0</v>
      </c>
      <c r="E24" s="593"/>
      <c r="F24"/>
    </row>
    <row r="25" spans="1:6" s="2" customFormat="1" ht="25.5">
      <c r="A25" s="62">
        <v>20</v>
      </c>
      <c r="B25" s="33" t="s">
        <v>45</v>
      </c>
      <c r="C25" s="619">
        <v>0</v>
      </c>
      <c r="E25" s="593"/>
      <c r="F25"/>
    </row>
    <row r="26" spans="1:6" s="2" customFormat="1" ht="25.5">
      <c r="A26" s="62">
        <v>21</v>
      </c>
      <c r="B26" s="35" t="s">
        <v>46</v>
      </c>
      <c r="C26" s="619">
        <v>0</v>
      </c>
      <c r="E26" s="593"/>
      <c r="F26"/>
    </row>
    <row r="27" spans="1:6" s="2" customFormat="1">
      <c r="A27" s="62">
        <v>22</v>
      </c>
      <c r="B27" s="35" t="s">
        <v>47</v>
      </c>
      <c r="C27" s="619">
        <v>0</v>
      </c>
      <c r="E27" s="593"/>
      <c r="F27"/>
    </row>
    <row r="28" spans="1:6" s="2" customFormat="1" ht="25.5">
      <c r="A28" s="62">
        <v>23</v>
      </c>
      <c r="B28" s="35" t="s">
        <v>48</v>
      </c>
      <c r="C28" s="619">
        <v>0</v>
      </c>
      <c r="E28" s="593"/>
      <c r="F28"/>
    </row>
    <row r="29" spans="1:6" s="2" customFormat="1">
      <c r="A29" s="62">
        <v>24</v>
      </c>
      <c r="B29" s="41" t="s">
        <v>22</v>
      </c>
      <c r="C29" s="618">
        <f>C6-C12</f>
        <v>445165612.70619041</v>
      </c>
      <c r="E29" s="593"/>
      <c r="F29"/>
    </row>
    <row r="30" spans="1:6" s="2" customFormat="1">
      <c r="A30" s="64"/>
      <c r="B30" s="36"/>
      <c r="C30" s="619"/>
      <c r="E30" s="593"/>
      <c r="F30"/>
    </row>
    <row r="31" spans="1:6" s="2" customFormat="1">
      <c r="A31" s="64">
        <v>25</v>
      </c>
      <c r="B31" s="41" t="s">
        <v>49</v>
      </c>
      <c r="C31" s="618">
        <f>C32+C35</f>
        <v>72767700</v>
      </c>
      <c r="E31" s="593"/>
      <c r="F31"/>
    </row>
    <row r="32" spans="1:6" s="2" customFormat="1">
      <c r="A32" s="64">
        <v>26</v>
      </c>
      <c r="B32" s="32" t="s">
        <v>50</v>
      </c>
      <c r="C32" s="621">
        <f>C33+C34</f>
        <v>72767700</v>
      </c>
      <c r="E32" s="593"/>
      <c r="F32"/>
    </row>
    <row r="33" spans="1:6" s="2" customFormat="1">
      <c r="A33" s="64">
        <v>27</v>
      </c>
      <c r="B33" s="82" t="s">
        <v>51</v>
      </c>
      <c r="C33" s="619">
        <v>23845347.84</v>
      </c>
      <c r="E33" s="593"/>
      <c r="F33"/>
    </row>
    <row r="34" spans="1:6" s="2" customFormat="1">
      <c r="A34" s="64">
        <v>28</v>
      </c>
      <c r="B34" s="82" t="s">
        <v>52</v>
      </c>
      <c r="C34" s="619">
        <v>48922352.159999996</v>
      </c>
      <c r="E34" s="593"/>
      <c r="F34"/>
    </row>
    <row r="35" spans="1:6" s="2" customFormat="1">
      <c r="A35" s="64">
        <v>29</v>
      </c>
      <c r="B35" s="32" t="s">
        <v>53</v>
      </c>
      <c r="C35" s="619">
        <v>0</v>
      </c>
      <c r="E35" s="593"/>
      <c r="F35"/>
    </row>
    <row r="36" spans="1:6" s="2" customFormat="1">
      <c r="A36" s="64">
        <v>30</v>
      </c>
      <c r="B36" s="41" t="s">
        <v>54</v>
      </c>
      <c r="C36" s="618">
        <f>SUM(C37:C41)</f>
        <v>0</v>
      </c>
      <c r="E36" s="593"/>
      <c r="F36"/>
    </row>
    <row r="37" spans="1:6" s="2" customFormat="1">
      <c r="A37" s="64">
        <v>31</v>
      </c>
      <c r="B37" s="33" t="s">
        <v>55</v>
      </c>
      <c r="C37" s="619">
        <v>0</v>
      </c>
      <c r="E37" s="593"/>
      <c r="F37"/>
    </row>
    <row r="38" spans="1:6" s="2" customFormat="1">
      <c r="A38" s="64">
        <v>32</v>
      </c>
      <c r="B38" s="34" t="s">
        <v>56</v>
      </c>
      <c r="C38" s="619">
        <v>0</v>
      </c>
      <c r="E38" s="593"/>
      <c r="F38"/>
    </row>
    <row r="39" spans="1:6" s="2" customFormat="1" ht="25.5">
      <c r="A39" s="64">
        <v>33</v>
      </c>
      <c r="B39" s="33" t="s">
        <v>57</v>
      </c>
      <c r="C39" s="619">
        <v>0</v>
      </c>
      <c r="E39" s="593"/>
      <c r="F39"/>
    </row>
    <row r="40" spans="1:6" s="2" customFormat="1" ht="25.5">
      <c r="A40" s="64">
        <v>34</v>
      </c>
      <c r="B40" s="33" t="s">
        <v>45</v>
      </c>
      <c r="C40" s="619">
        <v>0</v>
      </c>
      <c r="E40" s="593"/>
      <c r="F40"/>
    </row>
    <row r="41" spans="1:6" s="2" customFormat="1" ht="25.5">
      <c r="A41" s="64">
        <v>35</v>
      </c>
      <c r="B41" s="35" t="s">
        <v>58</v>
      </c>
      <c r="C41" s="619">
        <v>0</v>
      </c>
      <c r="E41" s="593"/>
      <c r="F41"/>
    </row>
    <row r="42" spans="1:6" s="2" customFormat="1">
      <c r="A42" s="64">
        <v>36</v>
      </c>
      <c r="B42" s="41" t="s">
        <v>23</v>
      </c>
      <c r="C42" s="618">
        <f>C31-C36</f>
        <v>72767700</v>
      </c>
      <c r="E42" s="593"/>
      <c r="F42"/>
    </row>
    <row r="43" spans="1:6" s="2" customFormat="1">
      <c r="A43" s="64"/>
      <c r="B43" s="36"/>
      <c r="C43" s="619"/>
      <c r="E43" s="593"/>
      <c r="F43"/>
    </row>
    <row r="44" spans="1:6" s="2" customFormat="1">
      <c r="A44" s="64">
        <v>37</v>
      </c>
      <c r="B44" s="42" t="s">
        <v>59</v>
      </c>
      <c r="C44" s="618">
        <f>SUM(C45:C47)</f>
        <v>9163340</v>
      </c>
      <c r="E44" s="593"/>
      <c r="F44"/>
    </row>
    <row r="45" spans="1:6" s="2" customFormat="1">
      <c r="A45" s="64">
        <v>38</v>
      </c>
      <c r="B45" s="32" t="s">
        <v>60</v>
      </c>
      <c r="C45" s="619">
        <v>9163340</v>
      </c>
      <c r="E45" s="593"/>
      <c r="F45"/>
    </row>
    <row r="46" spans="1:6" s="2" customFormat="1">
      <c r="A46" s="64">
        <v>39</v>
      </c>
      <c r="B46" s="32" t="s">
        <v>61</v>
      </c>
      <c r="C46" s="619">
        <v>0</v>
      </c>
      <c r="E46" s="593"/>
      <c r="F46"/>
    </row>
    <row r="47" spans="1:6" s="2" customFormat="1">
      <c r="A47" s="64">
        <v>40</v>
      </c>
      <c r="B47" s="530" t="s">
        <v>693</v>
      </c>
      <c r="C47" s="619">
        <v>0</v>
      </c>
      <c r="E47" s="593"/>
      <c r="F47"/>
    </row>
    <row r="48" spans="1:6" s="2" customFormat="1">
      <c r="A48" s="64">
        <v>41</v>
      </c>
      <c r="B48" s="42" t="s">
        <v>62</v>
      </c>
      <c r="C48" s="618">
        <f>SUM(C49:C52)</f>
        <v>0</v>
      </c>
      <c r="E48" s="593"/>
      <c r="F48"/>
    </row>
    <row r="49" spans="1:6" s="2" customFormat="1">
      <c r="A49" s="64">
        <v>42</v>
      </c>
      <c r="B49" s="33" t="s">
        <v>63</v>
      </c>
      <c r="C49" s="619">
        <v>0</v>
      </c>
      <c r="E49" s="593"/>
      <c r="F49"/>
    </row>
    <row r="50" spans="1:6" s="2" customFormat="1">
      <c r="A50" s="64">
        <v>43</v>
      </c>
      <c r="B50" s="34" t="s">
        <v>64</v>
      </c>
      <c r="C50" s="619">
        <v>0</v>
      </c>
      <c r="E50" s="593"/>
      <c r="F50"/>
    </row>
    <row r="51" spans="1:6" s="2" customFormat="1" ht="25.5">
      <c r="A51" s="64">
        <v>44</v>
      </c>
      <c r="B51" s="33" t="s">
        <v>65</v>
      </c>
      <c r="C51" s="619">
        <v>0</v>
      </c>
      <c r="E51" s="593"/>
      <c r="F51"/>
    </row>
    <row r="52" spans="1:6" s="2" customFormat="1" ht="25.5">
      <c r="A52" s="64">
        <v>45</v>
      </c>
      <c r="B52" s="33" t="s">
        <v>45</v>
      </c>
      <c r="C52" s="619">
        <v>0</v>
      </c>
      <c r="E52" s="593"/>
      <c r="F52"/>
    </row>
    <row r="53" spans="1:6" s="2" customFormat="1" ht="15.75" thickBot="1">
      <c r="A53" s="64">
        <v>46</v>
      </c>
      <c r="B53" s="65" t="s">
        <v>24</v>
      </c>
      <c r="C53" s="622">
        <f>C44-C48</f>
        <v>9163340</v>
      </c>
      <c r="E53" s="593"/>
      <c r="F53"/>
    </row>
    <row r="56" spans="1:6">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H23"/>
  <sheetViews>
    <sheetView showGridLines="0" zoomScale="80" zoomScaleNormal="80" workbookViewId="0"/>
  </sheetViews>
  <sheetFormatPr defaultColWidth="9.140625" defaultRowHeight="12.75"/>
  <cols>
    <col min="1" max="1" width="10.85546875" style="1" bestFit="1" customWidth="1"/>
    <col min="2" max="2" width="59" style="1" customWidth="1"/>
    <col min="3" max="3" width="16.85546875" style="1" bestFit="1" customWidth="1"/>
    <col min="4" max="4" width="22.140625" style="592" customWidth="1"/>
    <col min="5" max="6" width="9.140625" style="1"/>
    <col min="7" max="7" width="9.28515625" style="1" bestFit="1" customWidth="1"/>
    <col min="8" max="8" width="16.42578125" style="1" bestFit="1" customWidth="1"/>
    <col min="9" max="16384" width="9.140625" style="1"/>
  </cols>
  <sheetData>
    <row r="1" spans="1:8" ht="15">
      <c r="A1" s="13" t="s">
        <v>97</v>
      </c>
      <c r="B1" s="12" t="str">
        <f>Info!C2</f>
        <v>სს "ბანკი ქართუ"</v>
      </c>
    </row>
    <row r="2" spans="1:8" s="13" customFormat="1" ht="15.75" customHeight="1">
      <c r="A2" s="13" t="s">
        <v>98</v>
      </c>
      <c r="B2" s="585">
        <f>'1. key ratios'!B2</f>
        <v>46022</v>
      </c>
      <c r="D2" s="614"/>
    </row>
    <row r="3" spans="1:8" s="13" customFormat="1" ht="15.75" customHeight="1">
      <c r="D3" s="614"/>
    </row>
    <row r="4" spans="1:8" ht="13.5" thickBot="1">
      <c r="A4" s="1" t="s">
        <v>345</v>
      </c>
      <c r="B4" s="195" t="s">
        <v>346</v>
      </c>
    </row>
    <row r="5" spans="1:8" s="29" customFormat="1">
      <c r="A5" s="766" t="s">
        <v>347</v>
      </c>
      <c r="B5" s="767"/>
      <c r="C5" s="187" t="s">
        <v>348</v>
      </c>
      <c r="D5" s="624" t="s">
        <v>349</v>
      </c>
    </row>
    <row r="6" spans="1:8" s="196" customFormat="1">
      <c r="A6" s="188">
        <v>1</v>
      </c>
      <c r="B6" s="189" t="s">
        <v>350</v>
      </c>
      <c r="C6" s="189"/>
      <c r="D6" s="625"/>
    </row>
    <row r="7" spans="1:8" s="196" customFormat="1">
      <c r="A7" s="190" t="s">
        <v>351</v>
      </c>
      <c r="B7" s="191" t="s">
        <v>352</v>
      </c>
      <c r="C7" s="213">
        <v>4.4999999999999998E-2</v>
      </c>
      <c r="D7" s="626">
        <f>C7*'5. RWA'!$C$13</f>
        <v>85306123.413067967</v>
      </c>
      <c r="F7" s="728"/>
      <c r="G7" s="728"/>
      <c r="H7" s="623"/>
    </row>
    <row r="8" spans="1:8" s="196" customFormat="1">
      <c r="A8" s="190" t="s">
        <v>353</v>
      </c>
      <c r="B8" s="191" t="s">
        <v>354</v>
      </c>
      <c r="C8" s="214">
        <v>0.06</v>
      </c>
      <c r="D8" s="626">
        <f>C8*'5. RWA'!$C$13</f>
        <v>113741497.88409062</v>
      </c>
      <c r="F8" s="728"/>
      <c r="G8" s="728"/>
      <c r="H8" s="623"/>
    </row>
    <row r="9" spans="1:8" s="196" customFormat="1">
      <c r="A9" s="190" t="s">
        <v>355</v>
      </c>
      <c r="B9" s="191" t="s">
        <v>356</v>
      </c>
      <c r="C9" s="214">
        <v>0.08</v>
      </c>
      <c r="D9" s="626">
        <f>C9*'5. RWA'!$C$13</f>
        <v>151655330.51212084</v>
      </c>
      <c r="F9" s="728"/>
      <c r="G9" s="728"/>
      <c r="H9" s="623"/>
    </row>
    <row r="10" spans="1:8" s="196" customFormat="1">
      <c r="A10" s="188" t="s">
        <v>357</v>
      </c>
      <c r="B10" s="189" t="s">
        <v>358</v>
      </c>
      <c r="C10" s="215"/>
      <c r="D10" s="627"/>
      <c r="F10" s="728"/>
      <c r="G10" s="728"/>
      <c r="H10" s="623"/>
    </row>
    <row r="11" spans="1:8" s="197" customFormat="1">
      <c r="A11" s="192" t="s">
        <v>359</v>
      </c>
      <c r="B11" s="193" t="s">
        <v>996</v>
      </c>
      <c r="C11" s="216">
        <v>2.5000000000000001E-2</v>
      </c>
      <c r="D11" s="628">
        <f>C11*'5. RWA'!$C$13</f>
        <v>47392290.785037763</v>
      </c>
      <c r="F11" s="728"/>
      <c r="G11" s="728"/>
      <c r="H11" s="623"/>
    </row>
    <row r="12" spans="1:8" s="197" customFormat="1">
      <c r="A12" s="192" t="s">
        <v>360</v>
      </c>
      <c r="B12" s="193" t="s">
        <v>361</v>
      </c>
      <c r="C12" s="216">
        <v>5.0000000000000001E-3</v>
      </c>
      <c r="D12" s="628">
        <f>C12*'5. RWA'!$C$13</f>
        <v>9478458.1570075527</v>
      </c>
      <c r="F12" s="728"/>
      <c r="G12" s="728"/>
      <c r="H12" s="623"/>
    </row>
    <row r="13" spans="1:8" s="197" customFormat="1">
      <c r="A13" s="192" t="s">
        <v>362</v>
      </c>
      <c r="B13" s="193" t="s">
        <v>363</v>
      </c>
      <c r="C13" s="216">
        <v>0</v>
      </c>
      <c r="D13" s="628">
        <f>C13*'5. RWA'!$C$13</f>
        <v>0</v>
      </c>
      <c r="F13" s="728"/>
      <c r="G13" s="728"/>
      <c r="H13" s="623"/>
    </row>
    <row r="14" spans="1:8" s="196" customFormat="1">
      <c r="A14" s="188" t="s">
        <v>364</v>
      </c>
      <c r="B14" s="189" t="s">
        <v>409</v>
      </c>
      <c r="C14" s="217"/>
      <c r="D14" s="627"/>
      <c r="F14" s="728"/>
      <c r="G14" s="728"/>
      <c r="H14" s="623"/>
    </row>
    <row r="15" spans="1:8" s="196" customFormat="1">
      <c r="A15" s="206" t="s">
        <v>367</v>
      </c>
      <c r="B15" s="193" t="s">
        <v>410</v>
      </c>
      <c r="C15" s="216">
        <v>9.1301900956797716E-2</v>
      </c>
      <c r="D15" s="628">
        <f>C15*'5. RWA'!$C$13</f>
        <v>173080249.57485101</v>
      </c>
      <c r="F15" s="728"/>
      <c r="G15" s="728"/>
      <c r="H15" s="623"/>
    </row>
    <row r="16" spans="1:8" s="196" customFormat="1">
      <c r="A16" s="206" t="s">
        <v>368</v>
      </c>
      <c r="B16" s="193" t="s">
        <v>370</v>
      </c>
      <c r="C16" s="216">
        <v>0.10958778761997959</v>
      </c>
      <c r="D16" s="628">
        <f>C16*'5. RWA'!$C$13</f>
        <v>207744651.89500135</v>
      </c>
      <c r="F16" s="728"/>
      <c r="G16" s="728"/>
      <c r="H16" s="623"/>
    </row>
    <row r="17" spans="1:8" s="196" customFormat="1">
      <c r="A17" s="206" t="s">
        <v>369</v>
      </c>
      <c r="B17" s="193" t="s">
        <v>407</v>
      </c>
      <c r="C17" s="216">
        <v>0.1336481648083768</v>
      </c>
      <c r="D17" s="628">
        <f>C17*'5. RWA'!$C$13</f>
        <v>253355707.57940975</v>
      </c>
      <c r="F17" s="728"/>
      <c r="G17" s="728"/>
      <c r="H17" s="623"/>
    </row>
    <row r="18" spans="1:8" s="29" customFormat="1">
      <c r="A18" s="768" t="s">
        <v>408</v>
      </c>
      <c r="B18" s="769"/>
      <c r="C18" s="218" t="s">
        <v>348</v>
      </c>
      <c r="D18" s="629" t="s">
        <v>349</v>
      </c>
      <c r="F18" s="728"/>
      <c r="G18" s="728"/>
      <c r="H18" s="623"/>
    </row>
    <row r="19" spans="1:8" s="196" customFormat="1">
      <c r="A19" s="194">
        <v>4</v>
      </c>
      <c r="B19" s="193" t="s">
        <v>22</v>
      </c>
      <c r="C19" s="216">
        <f>C7+C11+C12+C13+C15</f>
        <v>0.16630190095679773</v>
      </c>
      <c r="D19" s="626">
        <f>C19*'5. RWA'!$C$13</f>
        <v>315257121.9299643</v>
      </c>
      <c r="F19" s="728"/>
      <c r="G19" s="728"/>
      <c r="H19" s="623"/>
    </row>
    <row r="20" spans="1:8" s="196" customFormat="1">
      <c r="A20" s="194">
        <v>5</v>
      </c>
      <c r="B20" s="193" t="s">
        <v>75</v>
      </c>
      <c r="C20" s="216">
        <f>C8+C11+C12+C13+C16</f>
        <v>0.19958778761997958</v>
      </c>
      <c r="D20" s="626">
        <f>C20*'5. RWA'!$C$13</f>
        <v>378356898.72113729</v>
      </c>
      <c r="F20" s="728"/>
      <c r="G20" s="728"/>
      <c r="H20" s="623"/>
    </row>
    <row r="21" spans="1:8" s="196" customFormat="1" ht="13.5" thickBot="1">
      <c r="A21" s="198" t="s">
        <v>365</v>
      </c>
      <c r="B21" s="199" t="s">
        <v>74</v>
      </c>
      <c r="C21" s="219">
        <f>C9+C11+C12+C13+C17</f>
        <v>0.24364816480837681</v>
      </c>
      <c r="D21" s="630">
        <f>C21*'5. RWA'!$C$13</f>
        <v>461881787.03357595</v>
      </c>
      <c r="F21" s="728"/>
      <c r="G21" s="728"/>
      <c r="H21" s="623"/>
    </row>
    <row r="23" spans="1:8">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E27"/>
  <sheetViews>
    <sheetView showGridLines="0" zoomScale="80" zoomScaleNormal="80" workbookViewId="0">
      <selection activeCell="B10" sqref="B10"/>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0" t="s">
        <v>97</v>
      </c>
      <c r="B1" s="12" t="str">
        <f>Info!C2</f>
        <v>სს "ბანკი ქართუ"</v>
      </c>
    </row>
    <row r="2" spans="1:2">
      <c r="A2" s="500" t="s">
        <v>98</v>
      </c>
      <c r="B2" s="585">
        <f>'1. key ratios'!B2</f>
        <v>46022</v>
      </c>
    </row>
    <row r="3" spans="1:2">
      <c r="A3" s="501" t="s">
        <v>947</v>
      </c>
      <c r="B3" s="496" t="s">
        <v>918</v>
      </c>
    </row>
    <row r="4" spans="1:2" ht="15.75" thickBot="1"/>
    <row r="5" spans="1:2">
      <c r="A5" s="506"/>
      <c r="B5" s="507" t="s">
        <v>919</v>
      </c>
    </row>
    <row r="6" spans="1:2">
      <c r="A6" s="502" t="s">
        <v>920</v>
      </c>
      <c r="B6" s="508">
        <f>SUM(B7,B11)</f>
        <v>527096652.70619041</v>
      </c>
    </row>
    <row r="7" spans="1:2">
      <c r="A7" s="502" t="s">
        <v>953</v>
      </c>
      <c r="B7" s="508">
        <f>SUM(B8:B10)</f>
        <v>527096652.70619041</v>
      </c>
    </row>
    <row r="8" spans="1:2">
      <c r="A8" s="503" t="s">
        <v>921</v>
      </c>
      <c r="B8" s="509">
        <f>'9. Capital'!C29</f>
        <v>445165612.70619041</v>
      </c>
    </row>
    <row r="9" spans="1:2">
      <c r="A9" s="503" t="s">
        <v>922</v>
      </c>
      <c r="B9" s="509">
        <f>'9. Capital'!C42</f>
        <v>72767700</v>
      </c>
    </row>
    <row r="10" spans="1:2">
      <c r="A10" s="503" t="s">
        <v>923</v>
      </c>
      <c r="B10" s="509">
        <f>'9. Capital'!C53</f>
        <v>9163340</v>
      </c>
    </row>
    <row r="11" spans="1:2">
      <c r="A11" s="502" t="s">
        <v>924</v>
      </c>
      <c r="B11" s="508">
        <f>SUM(B12:B13)</f>
        <v>0</v>
      </c>
    </row>
    <row r="12" spans="1:2">
      <c r="A12" s="503" t="s">
        <v>954</v>
      </c>
      <c r="B12" s="509"/>
    </row>
    <row r="13" spans="1:2">
      <c r="A13" s="503" t="s">
        <v>955</v>
      </c>
      <c r="B13" s="509"/>
    </row>
    <row r="14" spans="1:2">
      <c r="A14" s="502" t="s">
        <v>925</v>
      </c>
      <c r="B14" s="508">
        <f>SUM(B15:B16)</f>
        <v>527096652.70619041</v>
      </c>
    </row>
    <row r="15" spans="1:2">
      <c r="A15" s="504" t="s">
        <v>926</v>
      </c>
      <c r="B15" s="509"/>
    </row>
    <row r="16" spans="1:2">
      <c r="A16" s="504" t="s">
        <v>74</v>
      </c>
      <c r="B16" s="509">
        <f>B7</f>
        <v>527096652.70619041</v>
      </c>
    </row>
    <row r="17" spans="1:5">
      <c r="A17" s="502" t="s">
        <v>927</v>
      </c>
      <c r="B17" s="508"/>
    </row>
    <row r="18" spans="1:5">
      <c r="A18" s="504" t="s">
        <v>928</v>
      </c>
      <c r="B18" s="509">
        <f>'5. RWA'!C13</f>
        <v>1895691631.4015105</v>
      </c>
    </row>
    <row r="19" spans="1:5">
      <c r="A19" s="504" t="s">
        <v>929</v>
      </c>
      <c r="B19" s="509">
        <f>'15.1. LR'!C36</f>
        <v>0</v>
      </c>
    </row>
    <row r="20" spans="1:5">
      <c r="A20" s="502" t="s">
        <v>930</v>
      </c>
      <c r="B20" s="508"/>
    </row>
    <row r="21" spans="1:5">
      <c r="A21" s="505" t="s">
        <v>931</v>
      </c>
      <c r="B21" s="510">
        <f>IFERROR(B6/B18,0)</f>
        <v>0.27804978614401582</v>
      </c>
    </row>
    <row r="22" spans="1:5">
      <c r="A22" s="505" t="s">
        <v>932</v>
      </c>
      <c r="B22" s="510">
        <f>IFERROR(B6/B19,0)</f>
        <v>0</v>
      </c>
    </row>
    <row r="23" spans="1:5" ht="15.75" thickBot="1">
      <c r="A23" s="511" t="s">
        <v>933</v>
      </c>
      <c r="B23" s="512">
        <f>IFERROR(B6/B14,0)</f>
        <v>1</v>
      </c>
    </row>
    <row r="24" spans="1:5" ht="16.5" customHeight="1">
      <c r="A24" s="499" t="s">
        <v>956</v>
      </c>
      <c r="B24" s="497"/>
      <c r="C24" s="497"/>
      <c r="D24" s="497"/>
      <c r="E24" s="497"/>
    </row>
    <row r="25" spans="1:5" ht="25.5" customHeight="1">
      <c r="A25" s="499" t="s">
        <v>957</v>
      </c>
    </row>
    <row r="26" spans="1:5" ht="57" customHeight="1">
      <c r="A26" s="499" t="s">
        <v>958</v>
      </c>
    </row>
    <row r="27" spans="1:5">
      <c r="A27" s="498"/>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F20"/>
  <sheetViews>
    <sheetView showGridLines="0" zoomScale="80" zoomScaleNormal="80" workbookViewId="0">
      <selection activeCell="B2" sqref="B2"/>
    </sheetView>
  </sheetViews>
  <sheetFormatPr defaultRowHeight="15"/>
  <cols>
    <col min="1" max="1" width="82" customWidth="1"/>
    <col min="2" max="2" width="28.140625" bestFit="1" customWidth="1"/>
    <col min="3" max="6" width="28.140625" customWidth="1"/>
  </cols>
  <sheetData>
    <row r="1" spans="1:6">
      <c r="A1" s="500" t="s">
        <v>97</v>
      </c>
      <c r="B1" s="12" t="str">
        <f>Info!C2</f>
        <v>სს "ბანკი ქართუ"</v>
      </c>
      <c r="C1" s="1"/>
    </row>
    <row r="2" spans="1:6">
      <c r="A2" s="500" t="s">
        <v>98</v>
      </c>
      <c r="B2" s="585">
        <f>'1. key ratios'!B2</f>
        <v>46022</v>
      </c>
      <c r="C2" s="1"/>
    </row>
    <row r="3" spans="1:6">
      <c r="A3" s="501" t="s">
        <v>948</v>
      </c>
      <c r="B3" s="496" t="s">
        <v>918</v>
      </c>
      <c r="C3" s="1"/>
    </row>
    <row r="5" spans="1:6">
      <c r="A5" s="498"/>
    </row>
    <row r="6" spans="1:6" ht="15.75" thickBot="1">
      <c r="A6" s="513"/>
      <c r="B6" s="513"/>
      <c r="C6" s="513"/>
      <c r="D6" s="513"/>
      <c r="E6" s="513"/>
      <c r="F6" s="513"/>
    </row>
    <row r="7" spans="1:6">
      <c r="A7" s="770"/>
      <c r="B7" s="772" t="s">
        <v>934</v>
      </c>
      <c r="C7" s="772"/>
      <c r="D7" s="772"/>
      <c r="E7" s="772"/>
      <c r="F7" s="773" t="s">
        <v>935</v>
      </c>
    </row>
    <row r="8" spans="1:6" ht="25.5">
      <c r="A8" s="771"/>
      <c r="B8" s="514" t="s">
        <v>936</v>
      </c>
      <c r="C8" s="514" t="s">
        <v>937</v>
      </c>
      <c r="D8" s="514" t="s">
        <v>938</v>
      </c>
      <c r="E8" s="514" t="s">
        <v>939</v>
      </c>
      <c r="F8" s="774"/>
    </row>
    <row r="9" spans="1:6">
      <c r="A9" s="515" t="s">
        <v>940</v>
      </c>
      <c r="B9" s="516">
        <f>B13+B17</f>
        <v>0</v>
      </c>
      <c r="C9" s="516">
        <f t="shared" ref="C9:E9" si="0">C13+C17</f>
        <v>0</v>
      </c>
      <c r="D9" s="516">
        <f t="shared" si="0"/>
        <v>0</v>
      </c>
      <c r="E9" s="516">
        <f t="shared" si="0"/>
        <v>0</v>
      </c>
      <c r="F9" s="517">
        <f>F13+F17</f>
        <v>0</v>
      </c>
    </row>
    <row r="10" spans="1:6">
      <c r="A10" s="518" t="s">
        <v>941</v>
      </c>
      <c r="B10" s="519">
        <f t="shared" ref="B10:E12" si="1">B14+B18</f>
        <v>0</v>
      </c>
      <c r="C10" s="519">
        <f t="shared" si="1"/>
        <v>0</v>
      </c>
      <c r="D10" s="519">
        <f t="shared" si="1"/>
        <v>0</v>
      </c>
      <c r="E10" s="519">
        <f t="shared" si="1"/>
        <v>0</v>
      </c>
      <c r="F10" s="517">
        <f>SUM(B10:E10)</f>
        <v>0</v>
      </c>
    </row>
    <row r="11" spans="1:6">
      <c r="A11" s="518" t="s">
        <v>942</v>
      </c>
      <c r="B11" s="519">
        <f t="shared" si="1"/>
        <v>0</v>
      </c>
      <c r="C11" s="519">
        <f t="shared" si="1"/>
        <v>0</v>
      </c>
      <c r="D11" s="519">
        <f t="shared" si="1"/>
        <v>0</v>
      </c>
      <c r="E11" s="519">
        <f t="shared" si="1"/>
        <v>0</v>
      </c>
      <c r="F11" s="517">
        <f t="shared" ref="F11:F12" si="2">SUM(B11:E11)</f>
        <v>0</v>
      </c>
    </row>
    <row r="12" spans="1:6">
      <c r="A12" s="520" t="s">
        <v>943</v>
      </c>
      <c r="B12" s="519">
        <f t="shared" si="1"/>
        <v>0</v>
      </c>
      <c r="C12" s="519">
        <f t="shared" si="1"/>
        <v>0</v>
      </c>
      <c r="D12" s="519">
        <f t="shared" si="1"/>
        <v>0</v>
      </c>
      <c r="E12" s="519">
        <f t="shared" si="1"/>
        <v>0</v>
      </c>
      <c r="F12" s="517">
        <f t="shared" si="2"/>
        <v>0</v>
      </c>
    </row>
    <row r="13" spans="1:6">
      <c r="A13" s="521" t="s">
        <v>944</v>
      </c>
      <c r="B13" s="522"/>
      <c r="C13" s="522"/>
      <c r="D13" s="522"/>
      <c r="E13" s="522"/>
      <c r="F13" s="523"/>
    </row>
    <row r="14" spans="1:6">
      <c r="A14" s="518" t="s">
        <v>941</v>
      </c>
      <c r="B14" s="524"/>
      <c r="C14" s="524"/>
      <c r="D14" s="524"/>
      <c r="E14" s="524"/>
      <c r="F14" s="525"/>
    </row>
    <row r="15" spans="1:6">
      <c r="A15" s="518" t="s">
        <v>942</v>
      </c>
      <c r="B15" s="524"/>
      <c r="C15" s="524"/>
      <c r="D15" s="524"/>
      <c r="E15" s="524"/>
      <c r="F15" s="525"/>
    </row>
    <row r="16" spans="1:6">
      <c r="A16" s="520" t="s">
        <v>943</v>
      </c>
      <c r="B16" s="524"/>
      <c r="C16" s="524"/>
      <c r="D16" s="524"/>
      <c r="E16" s="524"/>
      <c r="F16" s="525"/>
    </row>
    <row r="17" spans="1:6">
      <c r="A17" s="521" t="s">
        <v>924</v>
      </c>
      <c r="B17" s="522"/>
      <c r="C17" s="522"/>
      <c r="D17" s="522"/>
      <c r="E17" s="522"/>
      <c r="F17" s="525"/>
    </row>
    <row r="18" spans="1:6">
      <c r="A18" s="518" t="s">
        <v>941</v>
      </c>
      <c r="B18" s="524"/>
      <c r="C18" s="524"/>
      <c r="D18" s="524"/>
      <c r="E18" s="524"/>
      <c r="F18" s="525"/>
    </row>
    <row r="19" spans="1:6">
      <c r="A19" s="518" t="s">
        <v>942</v>
      </c>
      <c r="B19" s="524"/>
      <c r="C19" s="524"/>
      <c r="D19" s="524"/>
      <c r="E19" s="524"/>
      <c r="F19" s="525"/>
    </row>
    <row r="20" spans="1:6" ht="15.75" thickBot="1">
      <c r="A20" s="526" t="s">
        <v>943</v>
      </c>
      <c r="B20" s="527"/>
      <c r="C20" s="527"/>
      <c r="D20" s="527"/>
      <c r="E20" s="527"/>
      <c r="F20" s="528"/>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H68"/>
  <sheetViews>
    <sheetView showGridLines="0" zoomScale="80" zoomScaleNormal="8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85546875" style="30" customWidth="1"/>
    <col min="2" max="2" width="91.85546875" style="30" customWidth="1"/>
    <col min="3" max="3" width="53.140625" style="631" customWidth="1"/>
    <col min="4" max="4" width="32.140625" style="30" customWidth="1"/>
    <col min="5" max="5" width="9.42578125" customWidth="1"/>
    <col min="8" max="8" width="17" bestFit="1" customWidth="1"/>
  </cols>
  <sheetData>
    <row r="1" spans="1:8">
      <c r="A1" s="13" t="s">
        <v>97</v>
      </c>
      <c r="B1" s="14" t="str">
        <f>Info!C2</f>
        <v>სს "ბანკი ქართუ"</v>
      </c>
      <c r="E1" s="1"/>
      <c r="F1" s="1"/>
    </row>
    <row r="2" spans="1:8" s="13" customFormat="1" ht="15.75" customHeight="1">
      <c r="A2" s="13" t="s">
        <v>98</v>
      </c>
      <c r="B2" s="585">
        <f>'1. key ratios'!B2</f>
        <v>46022</v>
      </c>
      <c r="C2" s="614"/>
    </row>
    <row r="3" spans="1:8" s="13" customFormat="1" ht="15.75" customHeight="1">
      <c r="A3" s="19"/>
      <c r="C3" s="614"/>
    </row>
    <row r="4" spans="1:8" s="13" customFormat="1" ht="15.75" customHeight="1" thickBot="1">
      <c r="A4" s="13" t="s">
        <v>247</v>
      </c>
      <c r="B4" s="104" t="s">
        <v>161</v>
      </c>
      <c r="C4" s="614"/>
      <c r="D4" s="106" t="s">
        <v>76</v>
      </c>
    </row>
    <row r="5" spans="1:8" ht="25.5">
      <c r="A5" s="71" t="s">
        <v>25</v>
      </c>
      <c r="B5" s="72" t="s">
        <v>133</v>
      </c>
      <c r="C5" s="632" t="s">
        <v>826</v>
      </c>
      <c r="D5" s="105" t="s">
        <v>162</v>
      </c>
    </row>
    <row r="6" spans="1:8">
      <c r="A6" s="354">
        <v>1</v>
      </c>
      <c r="B6" s="317" t="s">
        <v>811</v>
      </c>
      <c r="C6" s="633">
        <f>SUM(C7:C9)</f>
        <v>635489548.15972948</v>
      </c>
      <c r="D6" s="66"/>
      <c r="E6" s="4"/>
      <c r="G6" s="667"/>
      <c r="H6" s="593"/>
    </row>
    <row r="7" spans="1:8">
      <c r="A7" s="354">
        <v>1.1000000000000001</v>
      </c>
      <c r="B7" s="318" t="s">
        <v>85</v>
      </c>
      <c r="C7" s="634">
        <v>33093763.8574</v>
      </c>
      <c r="D7" s="67"/>
      <c r="E7" s="4"/>
      <c r="G7" s="667"/>
      <c r="H7" s="593"/>
    </row>
    <row r="8" spans="1:8">
      <c r="A8" s="354">
        <v>1.2</v>
      </c>
      <c r="B8" s="318" t="s">
        <v>86</v>
      </c>
      <c r="C8" s="634">
        <v>301870707.55412859</v>
      </c>
      <c r="D8" s="67"/>
      <c r="E8" s="4"/>
      <c r="G8" s="667"/>
      <c r="H8" s="593"/>
    </row>
    <row r="9" spans="1:8">
      <c r="A9" s="354">
        <v>1.3</v>
      </c>
      <c r="B9" s="318" t="s">
        <v>87</v>
      </c>
      <c r="C9" s="634">
        <v>300525076.74820089</v>
      </c>
      <c r="D9" s="67"/>
      <c r="E9" s="4"/>
      <c r="G9" s="667"/>
      <c r="H9" s="593"/>
    </row>
    <row r="10" spans="1:8">
      <c r="A10" s="354">
        <v>2</v>
      </c>
      <c r="B10" s="319" t="s">
        <v>698</v>
      </c>
      <c r="C10" s="634">
        <v>0</v>
      </c>
      <c r="D10" s="67"/>
      <c r="E10" s="4"/>
      <c r="G10" s="667"/>
      <c r="H10" s="593"/>
    </row>
    <row r="11" spans="1:8">
      <c r="A11" s="354">
        <v>2.1</v>
      </c>
      <c r="B11" s="320" t="s">
        <v>699</v>
      </c>
      <c r="C11" s="634">
        <v>0</v>
      </c>
      <c r="D11" s="68"/>
      <c r="E11" s="5"/>
      <c r="G11" s="667"/>
      <c r="H11" s="593"/>
    </row>
    <row r="12" spans="1:8" ht="23.45" customHeight="1">
      <c r="A12" s="354">
        <v>3</v>
      </c>
      <c r="B12" s="321" t="s">
        <v>700</v>
      </c>
      <c r="C12" s="634">
        <v>0</v>
      </c>
      <c r="D12" s="68"/>
      <c r="E12" s="5"/>
      <c r="G12" s="667"/>
      <c r="H12" s="593"/>
    </row>
    <row r="13" spans="1:8" ht="23.1" customHeight="1">
      <c r="A13" s="354">
        <v>4</v>
      </c>
      <c r="B13" s="322" t="s">
        <v>701</v>
      </c>
      <c r="C13" s="634">
        <v>0</v>
      </c>
      <c r="D13" s="68"/>
      <c r="E13" s="5"/>
      <c r="G13" s="667"/>
      <c r="H13" s="593"/>
    </row>
    <row r="14" spans="1:8">
      <c r="A14" s="354">
        <v>5</v>
      </c>
      <c r="B14" s="322" t="s">
        <v>702</v>
      </c>
      <c r="C14" s="635">
        <f>SUM(C15:C17)</f>
        <v>175637.53</v>
      </c>
      <c r="D14" s="68"/>
      <c r="E14" s="5"/>
      <c r="G14" s="667"/>
      <c r="H14" s="593"/>
    </row>
    <row r="15" spans="1:8">
      <c r="A15" s="354">
        <v>5.0999999999999996</v>
      </c>
      <c r="B15" s="323" t="s">
        <v>703</v>
      </c>
      <c r="C15" s="634">
        <v>175637.53</v>
      </c>
      <c r="D15" s="68"/>
      <c r="E15" s="4"/>
      <c r="G15" s="667"/>
      <c r="H15" s="593"/>
    </row>
    <row r="16" spans="1:8">
      <c r="A16" s="354">
        <v>5.2</v>
      </c>
      <c r="B16" s="323" t="s">
        <v>538</v>
      </c>
      <c r="C16" s="634">
        <v>0</v>
      </c>
      <c r="D16" s="67"/>
      <c r="E16" s="4"/>
      <c r="G16" s="667"/>
      <c r="H16" s="593"/>
    </row>
    <row r="17" spans="1:8">
      <c r="A17" s="354">
        <v>5.3</v>
      </c>
      <c r="B17" s="323" t="s">
        <v>704</v>
      </c>
      <c r="C17" s="634">
        <v>0</v>
      </c>
      <c r="D17" s="67"/>
      <c r="E17" s="4"/>
      <c r="G17" s="667"/>
      <c r="H17" s="593"/>
    </row>
    <row r="18" spans="1:8">
      <c r="A18" s="354">
        <v>6</v>
      </c>
      <c r="B18" s="321" t="s">
        <v>705</v>
      </c>
      <c r="C18" s="636">
        <f>SUM(C19:C20)</f>
        <v>1225738941.9789028</v>
      </c>
      <c r="D18" s="67"/>
      <c r="E18" s="4"/>
      <c r="G18" s="667"/>
      <c r="H18" s="593"/>
    </row>
    <row r="19" spans="1:8">
      <c r="A19" s="354">
        <v>6.1</v>
      </c>
      <c r="B19" s="323" t="s">
        <v>538</v>
      </c>
      <c r="C19" s="634">
        <v>76172897.287993968</v>
      </c>
      <c r="D19" s="67"/>
      <c r="E19" s="4"/>
      <c r="G19" s="667"/>
      <c r="H19" s="593"/>
    </row>
    <row r="20" spans="1:8">
      <c r="A20" s="354">
        <v>6.2</v>
      </c>
      <c r="B20" s="323" t="s">
        <v>704</v>
      </c>
      <c r="C20" s="634">
        <v>1149566044.6909089</v>
      </c>
      <c r="D20" s="67"/>
      <c r="E20" s="4"/>
      <c r="G20" s="667"/>
      <c r="H20" s="593"/>
    </row>
    <row r="21" spans="1:8">
      <c r="A21" s="354">
        <v>7</v>
      </c>
      <c r="B21" s="324" t="s">
        <v>706</v>
      </c>
      <c r="C21" s="634">
        <v>9772300</v>
      </c>
      <c r="D21" s="67"/>
      <c r="E21" s="4"/>
      <c r="G21" s="667"/>
      <c r="H21" s="593"/>
    </row>
    <row r="22" spans="1:8">
      <c r="A22" s="354">
        <v>8</v>
      </c>
      <c r="B22" s="325" t="s">
        <v>707</v>
      </c>
      <c r="C22" s="634">
        <v>0</v>
      </c>
      <c r="D22" s="67"/>
      <c r="E22" s="4"/>
      <c r="G22" s="667"/>
      <c r="H22" s="593"/>
    </row>
    <row r="23" spans="1:8">
      <c r="A23" s="354">
        <v>9</v>
      </c>
      <c r="B23" s="322" t="s">
        <v>708</v>
      </c>
      <c r="C23" s="636">
        <f>SUM(C24:C25)</f>
        <v>23199562.777369156</v>
      </c>
      <c r="D23" s="373"/>
      <c r="E23" s="4"/>
      <c r="G23" s="667"/>
      <c r="H23" s="593"/>
    </row>
    <row r="24" spans="1:8">
      <c r="A24" s="354">
        <v>9.1</v>
      </c>
      <c r="B24" s="326" t="s">
        <v>709</v>
      </c>
      <c r="C24" s="634">
        <v>23199562.777369156</v>
      </c>
      <c r="D24" s="69"/>
      <c r="E24" s="4"/>
      <c r="G24" s="667"/>
      <c r="H24" s="593"/>
    </row>
    <row r="25" spans="1:8">
      <c r="A25" s="354">
        <v>9.1999999999999993</v>
      </c>
      <c r="B25" s="326" t="s">
        <v>710</v>
      </c>
      <c r="C25" s="634">
        <v>0</v>
      </c>
      <c r="D25" s="372"/>
      <c r="E25" s="3"/>
      <c r="G25" s="667"/>
      <c r="H25" s="593"/>
    </row>
    <row r="26" spans="1:8">
      <c r="A26" s="354">
        <v>10</v>
      </c>
      <c r="B26" s="322" t="s">
        <v>36</v>
      </c>
      <c r="C26" s="637">
        <f>SUM(C27:C28)</f>
        <v>16171496.490000002</v>
      </c>
      <c r="D26" s="493" t="s">
        <v>902</v>
      </c>
      <c r="E26" s="4"/>
      <c r="G26" s="667"/>
      <c r="H26" s="593"/>
    </row>
    <row r="27" spans="1:8">
      <c r="A27" s="354">
        <v>10.1</v>
      </c>
      <c r="B27" s="326" t="s">
        <v>711</v>
      </c>
      <c r="C27" s="634">
        <v>0</v>
      </c>
      <c r="D27" s="67"/>
      <c r="E27" s="4"/>
      <c r="G27" s="667"/>
      <c r="H27" s="593"/>
    </row>
    <row r="28" spans="1:8">
      <c r="A28" s="354">
        <v>10.199999999999999</v>
      </c>
      <c r="B28" s="326" t="s">
        <v>712</v>
      </c>
      <c r="C28" s="634">
        <v>16171496.490000002</v>
      </c>
      <c r="D28" s="67"/>
      <c r="E28" s="4"/>
      <c r="G28" s="667"/>
      <c r="H28" s="593"/>
    </row>
    <row r="29" spans="1:8">
      <c r="A29" s="354">
        <v>11</v>
      </c>
      <c r="B29" s="322" t="s">
        <v>713</v>
      </c>
      <c r="C29" s="636">
        <f>SUM(C30:C31)</f>
        <v>5667885.1495097093</v>
      </c>
      <c r="D29" s="67"/>
      <c r="E29" s="4"/>
      <c r="G29" s="667"/>
      <c r="H29" s="593"/>
    </row>
    <row r="30" spans="1:8">
      <c r="A30" s="354">
        <v>11.1</v>
      </c>
      <c r="B30" s="326" t="s">
        <v>714</v>
      </c>
      <c r="C30" s="634">
        <v>5667885.1495097093</v>
      </c>
      <c r="D30" s="67"/>
      <c r="E30" s="4"/>
      <c r="G30" s="667"/>
      <c r="H30" s="593"/>
    </row>
    <row r="31" spans="1:8">
      <c r="A31" s="354">
        <v>11.2</v>
      </c>
      <c r="B31" s="326" t="s">
        <v>715</v>
      </c>
      <c r="C31" s="634">
        <v>0</v>
      </c>
      <c r="D31" s="67"/>
      <c r="E31" s="4"/>
      <c r="G31" s="667"/>
      <c r="H31" s="593"/>
    </row>
    <row r="32" spans="1:8">
      <c r="A32" s="354">
        <v>13</v>
      </c>
      <c r="B32" s="322" t="s">
        <v>88</v>
      </c>
      <c r="C32" s="634">
        <v>48683657.46196612</v>
      </c>
      <c r="D32" s="67"/>
      <c r="E32" s="4"/>
      <c r="G32" s="667"/>
      <c r="H32" s="593"/>
    </row>
    <row r="33" spans="1:8">
      <c r="A33" s="354">
        <v>13.1</v>
      </c>
      <c r="B33" s="327" t="s">
        <v>716</v>
      </c>
      <c r="C33" s="634">
        <v>47089690.953766108</v>
      </c>
      <c r="D33" s="67"/>
      <c r="E33" s="4"/>
      <c r="G33" s="667"/>
      <c r="H33" s="593"/>
    </row>
    <row r="34" spans="1:8">
      <c r="A34" s="354">
        <v>13.2</v>
      </c>
      <c r="B34" s="327" t="s">
        <v>717</v>
      </c>
      <c r="C34" s="634">
        <v>0</v>
      </c>
      <c r="D34" s="69"/>
      <c r="E34" s="4"/>
      <c r="G34" s="667"/>
      <c r="H34" s="593"/>
    </row>
    <row r="35" spans="1:8">
      <c r="A35" s="354">
        <v>14</v>
      </c>
      <c r="B35" s="328" t="s">
        <v>718</v>
      </c>
      <c r="C35" s="638">
        <f>SUM(C6,C10,C12,C13,C14,C18,C21,C22,C23,C26,C29,C32)</f>
        <v>1964899029.5474772</v>
      </c>
      <c r="D35" s="69"/>
      <c r="E35" s="4"/>
      <c r="G35" s="667"/>
      <c r="H35" s="593"/>
    </row>
    <row r="36" spans="1:8">
      <c r="A36" s="354"/>
      <c r="B36" s="329" t="s">
        <v>93</v>
      </c>
      <c r="C36" s="634"/>
      <c r="D36" s="70"/>
      <c r="E36" s="4"/>
      <c r="G36" s="667"/>
      <c r="H36" s="593"/>
    </row>
    <row r="37" spans="1:8">
      <c r="A37" s="354">
        <v>15</v>
      </c>
      <c r="B37" s="330" t="s">
        <v>719</v>
      </c>
      <c r="C37" s="634">
        <v>0</v>
      </c>
      <c r="D37" s="372"/>
      <c r="E37" s="3"/>
      <c r="G37" s="667"/>
      <c r="H37" s="593"/>
    </row>
    <row r="38" spans="1:8">
      <c r="A38" s="354">
        <v>15.1</v>
      </c>
      <c r="B38" s="331" t="s">
        <v>699</v>
      </c>
      <c r="C38" s="634">
        <v>0</v>
      </c>
      <c r="D38" s="67"/>
      <c r="E38" s="4"/>
      <c r="G38" s="667"/>
      <c r="H38" s="593"/>
    </row>
    <row r="39" spans="1:8" ht="21">
      <c r="A39" s="354">
        <v>16</v>
      </c>
      <c r="B39" s="324" t="s">
        <v>720</v>
      </c>
      <c r="C39" s="634">
        <v>0</v>
      </c>
      <c r="D39" s="67"/>
      <c r="E39" s="4"/>
      <c r="G39" s="667"/>
      <c r="H39" s="593"/>
    </row>
    <row r="40" spans="1:8">
      <c r="A40" s="354">
        <v>17</v>
      </c>
      <c r="B40" s="324" t="s">
        <v>721</v>
      </c>
      <c r="C40" s="636">
        <f>SUM(C41:C44)</f>
        <v>1389412278.3159225</v>
      </c>
      <c r="D40" s="67"/>
      <c r="E40" s="4"/>
      <c r="G40" s="667"/>
      <c r="H40" s="593"/>
    </row>
    <row r="41" spans="1:8">
      <c r="A41" s="354">
        <v>17.100000000000001</v>
      </c>
      <c r="B41" s="332" t="s">
        <v>722</v>
      </c>
      <c r="C41" s="634">
        <v>1374551724.7074001</v>
      </c>
      <c r="D41" s="67"/>
      <c r="E41" s="4"/>
      <c r="G41" s="667"/>
      <c r="H41" s="593"/>
    </row>
    <row r="42" spans="1:8">
      <c r="A42" s="366">
        <v>17.2</v>
      </c>
      <c r="B42" s="367" t="s">
        <v>89</v>
      </c>
      <c r="C42" s="634">
        <v>0</v>
      </c>
      <c r="D42" s="69"/>
      <c r="E42" s="4"/>
      <c r="G42" s="667"/>
      <c r="H42" s="593"/>
    </row>
    <row r="43" spans="1:8">
      <c r="A43" s="354">
        <v>17.3</v>
      </c>
      <c r="B43" s="368" t="s">
        <v>723</v>
      </c>
      <c r="C43" s="634">
        <v>0</v>
      </c>
      <c r="D43" s="722"/>
      <c r="E43" s="4"/>
      <c r="G43" s="667"/>
      <c r="H43" s="593"/>
    </row>
    <row r="44" spans="1:8">
      <c r="A44" s="354">
        <v>17.399999999999999</v>
      </c>
      <c r="B44" s="368" t="s">
        <v>724</v>
      </c>
      <c r="C44" s="634">
        <v>14860553.608522383</v>
      </c>
      <c r="D44" s="722"/>
      <c r="E44" s="4"/>
      <c r="G44" s="667"/>
      <c r="H44" s="593"/>
    </row>
    <row r="45" spans="1:8">
      <c r="A45" s="354">
        <v>18</v>
      </c>
      <c r="B45" s="340" t="s">
        <v>725</v>
      </c>
      <c r="C45" s="634">
        <v>397491.57587363879</v>
      </c>
      <c r="D45" s="722"/>
      <c r="E45" s="3"/>
      <c r="G45" s="667"/>
      <c r="H45" s="593"/>
    </row>
    <row r="46" spans="1:8">
      <c r="A46" s="354">
        <v>19</v>
      </c>
      <c r="B46" s="340" t="s">
        <v>726</v>
      </c>
      <c r="C46" s="639">
        <f>SUM(C47:C48)</f>
        <v>2874161.8150912691</v>
      </c>
      <c r="D46" s="723"/>
      <c r="G46" s="667"/>
      <c r="H46" s="593"/>
    </row>
    <row r="47" spans="1:8">
      <c r="A47" s="354">
        <v>19.100000000000001</v>
      </c>
      <c r="B47" s="369" t="s">
        <v>727</v>
      </c>
      <c r="C47" s="634">
        <v>0</v>
      </c>
      <c r="D47" s="723"/>
      <c r="G47" s="667"/>
      <c r="H47" s="593"/>
    </row>
    <row r="48" spans="1:8">
      <c r="A48" s="354">
        <v>19.2</v>
      </c>
      <c r="B48" s="369" t="s">
        <v>728</v>
      </c>
      <c r="C48" s="634">
        <v>2874161.8150912691</v>
      </c>
      <c r="D48" s="723"/>
      <c r="G48" s="667"/>
      <c r="H48" s="593"/>
    </row>
    <row r="49" spans="1:8">
      <c r="A49" s="354">
        <v>20</v>
      </c>
      <c r="B49" s="336" t="s">
        <v>90</v>
      </c>
      <c r="C49" s="634">
        <v>81280608.827999771</v>
      </c>
      <c r="D49" s="493" t="s">
        <v>1026</v>
      </c>
      <c r="G49" s="667"/>
      <c r="H49" s="593"/>
    </row>
    <row r="50" spans="1:8">
      <c r="A50" s="354">
        <v>21</v>
      </c>
      <c r="B50" s="337" t="s">
        <v>78</v>
      </c>
      <c r="C50" s="634">
        <v>5752035.9097000007</v>
      </c>
      <c r="D50" s="723"/>
      <c r="G50" s="667"/>
      <c r="H50" s="593"/>
    </row>
    <row r="51" spans="1:8">
      <c r="A51" s="354">
        <v>21.1</v>
      </c>
      <c r="B51" s="333" t="s">
        <v>729</v>
      </c>
      <c r="C51" s="634">
        <v>0</v>
      </c>
      <c r="D51" s="723"/>
      <c r="G51" s="667"/>
      <c r="H51" s="593"/>
    </row>
    <row r="52" spans="1:8">
      <c r="A52" s="354">
        <v>22</v>
      </c>
      <c r="B52" s="336" t="s">
        <v>730</v>
      </c>
      <c r="C52" s="639">
        <f>SUM(C37,C39,C40,C45,C46,C49,C50)</f>
        <v>1479716576.4445872</v>
      </c>
      <c r="D52" s="723"/>
      <c r="G52" s="667"/>
      <c r="H52" s="593"/>
    </row>
    <row r="53" spans="1:8">
      <c r="A53" s="354"/>
      <c r="B53" s="338" t="s">
        <v>731</v>
      </c>
      <c r="C53" s="640"/>
      <c r="D53" s="723"/>
      <c r="G53" s="667"/>
      <c r="H53" s="593"/>
    </row>
    <row r="54" spans="1:8">
      <c r="A54" s="354">
        <v>23</v>
      </c>
      <c r="B54" s="336" t="s">
        <v>94</v>
      </c>
      <c r="C54" s="634">
        <v>114430000</v>
      </c>
      <c r="D54" s="493" t="s">
        <v>1027</v>
      </c>
      <c r="G54" s="667"/>
      <c r="H54" s="593"/>
    </row>
    <row r="55" spans="1:8">
      <c r="A55" s="354">
        <v>24</v>
      </c>
      <c r="B55" s="336" t="s">
        <v>732</v>
      </c>
      <c r="C55" s="634">
        <v>0</v>
      </c>
      <c r="D55" s="723"/>
      <c r="G55" s="667"/>
      <c r="H55" s="593"/>
    </row>
    <row r="56" spans="1:8">
      <c r="A56" s="354">
        <v>25</v>
      </c>
      <c r="B56" s="336" t="s">
        <v>91</v>
      </c>
      <c r="C56" s="634">
        <v>0</v>
      </c>
      <c r="D56" s="723"/>
      <c r="G56" s="667"/>
      <c r="H56" s="593"/>
    </row>
    <row r="57" spans="1:8">
      <c r="A57" s="354">
        <v>26</v>
      </c>
      <c r="B57" s="340" t="s">
        <v>733</v>
      </c>
      <c r="C57" s="634">
        <v>0</v>
      </c>
      <c r="D57" s="723"/>
      <c r="G57" s="667"/>
      <c r="H57" s="593"/>
    </row>
    <row r="58" spans="1:8">
      <c r="A58" s="354">
        <v>27</v>
      </c>
      <c r="B58" s="340" t="s">
        <v>734</v>
      </c>
      <c r="C58" s="641">
        <f>SUM(C59:C60)</f>
        <v>23845347.84</v>
      </c>
      <c r="D58" s="723"/>
      <c r="G58" s="667"/>
      <c r="H58" s="593"/>
    </row>
    <row r="59" spans="1:8">
      <c r="A59" s="354">
        <v>27.1</v>
      </c>
      <c r="B59" s="369" t="s">
        <v>735</v>
      </c>
      <c r="C59" s="634">
        <v>23845347.84</v>
      </c>
      <c r="D59" s="493" t="s">
        <v>1028</v>
      </c>
      <c r="G59" s="667"/>
      <c r="H59" s="593"/>
    </row>
    <row r="60" spans="1:8">
      <c r="A60" s="354">
        <v>27.2</v>
      </c>
      <c r="B60" s="368" t="s">
        <v>736</v>
      </c>
      <c r="C60" s="634">
        <v>0</v>
      </c>
      <c r="D60" s="723"/>
      <c r="G60" s="667"/>
      <c r="H60" s="593"/>
    </row>
    <row r="61" spans="1:8">
      <c r="A61" s="354">
        <v>28</v>
      </c>
      <c r="B61" s="337" t="s">
        <v>737</v>
      </c>
      <c r="C61" s="634">
        <v>0</v>
      </c>
      <c r="D61" s="723"/>
      <c r="G61" s="667"/>
      <c r="H61" s="593"/>
    </row>
    <row r="62" spans="1:8">
      <c r="A62" s="354">
        <v>29</v>
      </c>
      <c r="B62" s="340" t="s">
        <v>738</v>
      </c>
      <c r="C62" s="641">
        <f>SUM(C63:C65)</f>
        <v>0</v>
      </c>
      <c r="D62" s="723"/>
      <c r="G62" s="667"/>
      <c r="H62" s="593"/>
    </row>
    <row r="63" spans="1:8">
      <c r="A63" s="354">
        <v>29.1</v>
      </c>
      <c r="B63" s="370" t="s">
        <v>739</v>
      </c>
      <c r="C63" s="634">
        <v>0</v>
      </c>
      <c r="D63" s="723"/>
      <c r="G63" s="667"/>
      <c r="H63" s="593"/>
    </row>
    <row r="64" spans="1:8" ht="24" customHeight="1">
      <c r="A64" s="354">
        <v>29.2</v>
      </c>
      <c r="B64" s="369" t="s">
        <v>740</v>
      </c>
      <c r="C64" s="634">
        <v>0</v>
      </c>
      <c r="D64" s="723"/>
      <c r="G64" s="667"/>
      <c r="H64" s="593"/>
    </row>
    <row r="65" spans="1:8" ht="21.95" customHeight="1">
      <c r="A65" s="354">
        <v>29.3</v>
      </c>
      <c r="B65" s="371" t="s">
        <v>741</v>
      </c>
      <c r="C65" s="634">
        <v>0</v>
      </c>
      <c r="D65" s="493" t="s">
        <v>1029</v>
      </c>
      <c r="G65" s="667"/>
      <c r="H65" s="593"/>
    </row>
    <row r="66" spans="1:8">
      <c r="A66" s="354">
        <v>30</v>
      </c>
      <c r="B66" s="340" t="s">
        <v>92</v>
      </c>
      <c r="C66" s="634">
        <v>346907109.19619042</v>
      </c>
      <c r="D66" s="493" t="s">
        <v>1030</v>
      </c>
      <c r="G66" s="667"/>
      <c r="H66" s="593"/>
    </row>
    <row r="67" spans="1:8">
      <c r="A67" s="354">
        <v>31</v>
      </c>
      <c r="B67" s="339" t="s">
        <v>742</v>
      </c>
      <c r="C67" s="641">
        <f>SUM(C54,C55,C56,C57,C58,C61,C62,C66)</f>
        <v>485182457.03619039</v>
      </c>
      <c r="D67" s="723"/>
      <c r="G67" s="667"/>
      <c r="H67" s="593"/>
    </row>
    <row r="68" spans="1:8" ht="16.5" thickBot="1">
      <c r="A68" s="354">
        <v>32</v>
      </c>
      <c r="B68" s="340" t="s">
        <v>743</v>
      </c>
      <c r="C68" s="641">
        <f>SUM(C52,C67)</f>
        <v>1964899033.4807777</v>
      </c>
      <c r="D68" s="724"/>
      <c r="G68" s="667"/>
      <c r="H68" s="59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1" bestFit="1" customWidth="1"/>
    <col min="2" max="2" width="97" style="1" bestFit="1" customWidth="1"/>
    <col min="3" max="3" width="15.42578125" style="592" bestFit="1" customWidth="1"/>
    <col min="4" max="4" width="13.28515625" style="592" bestFit="1" customWidth="1"/>
    <col min="5" max="5" width="15.85546875" style="592" bestFit="1" customWidth="1"/>
    <col min="6" max="6" width="13.28515625" style="592" bestFit="1" customWidth="1"/>
    <col min="7" max="7" width="9.5703125" style="592" bestFit="1" customWidth="1"/>
    <col min="8" max="8" width="13.28515625" style="592" bestFit="1" customWidth="1"/>
    <col min="9" max="9" width="14.85546875" style="592" bestFit="1" customWidth="1"/>
    <col min="10" max="10" width="13.28515625" style="592" bestFit="1" customWidth="1"/>
    <col min="11" max="11" width="9.5703125" style="592" bestFit="1" customWidth="1"/>
    <col min="12" max="12" width="13.28515625" style="592" bestFit="1" customWidth="1"/>
    <col min="13" max="14" width="15.85546875" style="592" bestFit="1" customWidth="1"/>
    <col min="15" max="15" width="9.5703125" style="592" bestFit="1" customWidth="1"/>
    <col min="16" max="16" width="13.28515625" style="592" bestFit="1" customWidth="1"/>
    <col min="17" max="17" width="14.85546875" style="592" bestFit="1" customWidth="1"/>
    <col min="18" max="18" width="13.28515625" style="592" bestFit="1" customWidth="1"/>
    <col min="19" max="19" width="31.5703125" style="592" bestFit="1" customWidth="1"/>
    <col min="20" max="16384" width="9.140625" style="8"/>
  </cols>
  <sheetData>
    <row r="1" spans="1:19">
      <c r="A1" s="1" t="s">
        <v>97</v>
      </c>
      <c r="B1" s="1" t="str">
        <f>Info!C2</f>
        <v>სს "ბანკი ქართუ"</v>
      </c>
    </row>
    <row r="2" spans="1:19">
      <c r="A2" s="1" t="s">
        <v>98</v>
      </c>
      <c r="B2" s="585">
        <f>'1. key ratios'!B2</f>
        <v>46022</v>
      </c>
    </row>
    <row r="4" spans="1:19" ht="26.25" thickBot="1">
      <c r="A4" s="29" t="s">
        <v>248</v>
      </c>
      <c r="B4" s="144" t="s">
        <v>282</v>
      </c>
    </row>
    <row r="5" spans="1:19">
      <c r="A5" s="57"/>
      <c r="B5" s="59"/>
      <c r="C5" s="643" t="s">
        <v>0</v>
      </c>
      <c r="D5" s="643" t="s">
        <v>1</v>
      </c>
      <c r="E5" s="643" t="s">
        <v>2</v>
      </c>
      <c r="F5" s="643" t="s">
        <v>3</v>
      </c>
      <c r="G5" s="643" t="s">
        <v>4</v>
      </c>
      <c r="H5" s="643" t="s">
        <v>5</v>
      </c>
      <c r="I5" s="643" t="s">
        <v>134</v>
      </c>
      <c r="J5" s="643" t="s">
        <v>135</v>
      </c>
      <c r="K5" s="643" t="s">
        <v>136</v>
      </c>
      <c r="L5" s="643" t="s">
        <v>137</v>
      </c>
      <c r="M5" s="643" t="s">
        <v>138</v>
      </c>
      <c r="N5" s="643" t="s">
        <v>139</v>
      </c>
      <c r="O5" s="643" t="s">
        <v>269</v>
      </c>
      <c r="P5" s="643" t="s">
        <v>270</v>
      </c>
      <c r="Q5" s="643" t="s">
        <v>271</v>
      </c>
      <c r="R5" s="644" t="s">
        <v>272</v>
      </c>
      <c r="S5" s="645" t="s">
        <v>273</v>
      </c>
    </row>
    <row r="6" spans="1:19" ht="46.5" customHeight="1">
      <c r="A6" s="73"/>
      <c r="B6" s="779" t="s">
        <v>274</v>
      </c>
      <c r="C6" s="777">
        <v>0</v>
      </c>
      <c r="D6" s="778"/>
      <c r="E6" s="777">
        <v>0.2</v>
      </c>
      <c r="F6" s="778"/>
      <c r="G6" s="777">
        <v>0.35</v>
      </c>
      <c r="H6" s="778"/>
      <c r="I6" s="777">
        <v>0.5</v>
      </c>
      <c r="J6" s="778"/>
      <c r="K6" s="777">
        <v>0.75</v>
      </c>
      <c r="L6" s="778"/>
      <c r="M6" s="777">
        <v>1</v>
      </c>
      <c r="N6" s="778"/>
      <c r="O6" s="777">
        <v>1.5</v>
      </c>
      <c r="P6" s="778"/>
      <c r="Q6" s="777">
        <v>2.5</v>
      </c>
      <c r="R6" s="778"/>
      <c r="S6" s="775" t="s">
        <v>145</v>
      </c>
    </row>
    <row r="7" spans="1:19">
      <c r="A7" s="73"/>
      <c r="B7" s="780"/>
      <c r="C7" s="646" t="s">
        <v>267</v>
      </c>
      <c r="D7" s="646" t="s">
        <v>268</v>
      </c>
      <c r="E7" s="646" t="s">
        <v>267</v>
      </c>
      <c r="F7" s="646" t="s">
        <v>268</v>
      </c>
      <c r="G7" s="646" t="s">
        <v>267</v>
      </c>
      <c r="H7" s="646" t="s">
        <v>268</v>
      </c>
      <c r="I7" s="646" t="s">
        <v>267</v>
      </c>
      <c r="J7" s="646" t="s">
        <v>268</v>
      </c>
      <c r="K7" s="646" t="s">
        <v>267</v>
      </c>
      <c r="L7" s="646" t="s">
        <v>268</v>
      </c>
      <c r="M7" s="646" t="s">
        <v>267</v>
      </c>
      <c r="N7" s="646" t="s">
        <v>268</v>
      </c>
      <c r="O7" s="646" t="s">
        <v>267</v>
      </c>
      <c r="P7" s="646" t="s">
        <v>268</v>
      </c>
      <c r="Q7" s="646" t="s">
        <v>267</v>
      </c>
      <c r="R7" s="646" t="s">
        <v>268</v>
      </c>
      <c r="S7" s="776"/>
    </row>
    <row r="8" spans="1:19">
      <c r="A8" s="55">
        <v>1</v>
      </c>
      <c r="B8" s="81" t="s">
        <v>123</v>
      </c>
      <c r="C8" s="642">
        <v>66922906.466442257</v>
      </c>
      <c r="D8" s="642">
        <v>0</v>
      </c>
      <c r="E8" s="642">
        <v>0</v>
      </c>
      <c r="F8" s="642">
        <v>0</v>
      </c>
      <c r="G8" s="642">
        <v>0</v>
      </c>
      <c r="H8" s="642">
        <v>0</v>
      </c>
      <c r="I8" s="642">
        <v>0</v>
      </c>
      <c r="J8" s="642">
        <v>0</v>
      </c>
      <c r="K8" s="642">
        <v>0</v>
      </c>
      <c r="L8" s="642">
        <v>0</v>
      </c>
      <c r="M8" s="642">
        <v>258837731.37930262</v>
      </c>
      <c r="N8" s="642">
        <v>0</v>
      </c>
      <c r="O8" s="642">
        <v>0</v>
      </c>
      <c r="P8" s="642">
        <v>0</v>
      </c>
      <c r="Q8" s="642">
        <v>0</v>
      </c>
      <c r="R8" s="642">
        <v>0</v>
      </c>
      <c r="S8" s="647">
        <f>$C$6*SUM(C8:D8)+$E$6*SUM(E8:F8)+$G$6*SUM(G8:H8)+$I$6*SUM(I8:J8)+$K$6*SUM(K8:L8)+$M$6*SUM(M8:N8)+$O$6*SUM(O8:P8)+$Q$6*SUM(Q8:R8)</f>
        <v>258837731.37930262</v>
      </c>
    </row>
    <row r="9" spans="1:19">
      <c r="A9" s="55">
        <v>2</v>
      </c>
      <c r="B9" s="81" t="s">
        <v>124</v>
      </c>
      <c r="C9" s="642">
        <v>0</v>
      </c>
      <c r="D9" s="642">
        <v>0</v>
      </c>
      <c r="E9" s="642">
        <v>0</v>
      </c>
      <c r="F9" s="642">
        <v>0</v>
      </c>
      <c r="G9" s="642">
        <v>0</v>
      </c>
      <c r="H9" s="642">
        <v>0</v>
      </c>
      <c r="I9" s="642">
        <v>0</v>
      </c>
      <c r="J9" s="642">
        <v>0</v>
      </c>
      <c r="K9" s="642">
        <v>0</v>
      </c>
      <c r="L9" s="642">
        <v>0</v>
      </c>
      <c r="M9" s="642">
        <v>0</v>
      </c>
      <c r="N9" s="642">
        <v>0</v>
      </c>
      <c r="O9" s="642">
        <v>0</v>
      </c>
      <c r="P9" s="642">
        <v>0</v>
      </c>
      <c r="Q9" s="642">
        <v>0</v>
      </c>
      <c r="R9" s="642">
        <v>0</v>
      </c>
      <c r="S9" s="647">
        <f t="shared" ref="S9:S21" si="0">$C$6*SUM(C9:D9)+$E$6*SUM(E9:F9)+$G$6*SUM(G9:H9)+$I$6*SUM(I9:J9)+$K$6*SUM(K9:L9)+$M$6*SUM(M9:N9)+$O$6*SUM(O9:P9)+$Q$6*SUM(Q9:R9)</f>
        <v>0</v>
      </c>
    </row>
    <row r="10" spans="1:19">
      <c r="A10" s="55">
        <v>3</v>
      </c>
      <c r="B10" s="81" t="s">
        <v>125</v>
      </c>
      <c r="C10" s="642">
        <v>0</v>
      </c>
      <c r="D10" s="642">
        <v>0</v>
      </c>
      <c r="E10" s="642">
        <v>0</v>
      </c>
      <c r="F10" s="642">
        <v>0</v>
      </c>
      <c r="G10" s="642">
        <v>0</v>
      </c>
      <c r="H10" s="642">
        <v>0</v>
      </c>
      <c r="I10" s="642">
        <v>0</v>
      </c>
      <c r="J10" s="642">
        <v>0</v>
      </c>
      <c r="K10" s="642">
        <v>0</v>
      </c>
      <c r="L10" s="642">
        <v>0</v>
      </c>
      <c r="M10" s="642">
        <v>0</v>
      </c>
      <c r="N10" s="642">
        <v>0</v>
      </c>
      <c r="O10" s="642">
        <v>0</v>
      </c>
      <c r="P10" s="642">
        <v>0</v>
      </c>
      <c r="Q10" s="642">
        <v>0</v>
      </c>
      <c r="R10" s="642">
        <v>0</v>
      </c>
      <c r="S10" s="647">
        <f t="shared" si="0"/>
        <v>0</v>
      </c>
    </row>
    <row r="11" spans="1:19">
      <c r="A11" s="55">
        <v>4</v>
      </c>
      <c r="B11" s="81" t="s">
        <v>126</v>
      </c>
      <c r="C11" s="642">
        <v>0</v>
      </c>
      <c r="D11" s="642">
        <v>0</v>
      </c>
      <c r="E11" s="642">
        <v>0</v>
      </c>
      <c r="F11" s="642">
        <v>0</v>
      </c>
      <c r="G11" s="642">
        <v>0</v>
      </c>
      <c r="H11" s="642">
        <v>0</v>
      </c>
      <c r="I11" s="642">
        <v>0</v>
      </c>
      <c r="J11" s="642">
        <v>0</v>
      </c>
      <c r="K11" s="642">
        <v>0</v>
      </c>
      <c r="L11" s="642">
        <v>0</v>
      </c>
      <c r="M11" s="642">
        <v>0</v>
      </c>
      <c r="N11" s="642">
        <v>0</v>
      </c>
      <c r="O11" s="642">
        <v>0</v>
      </c>
      <c r="P11" s="642">
        <v>0</v>
      </c>
      <c r="Q11" s="642">
        <v>0</v>
      </c>
      <c r="R11" s="642">
        <v>0</v>
      </c>
      <c r="S11" s="647">
        <f t="shared" si="0"/>
        <v>0</v>
      </c>
    </row>
    <row r="12" spans="1:19">
      <c r="A12" s="55">
        <v>5</v>
      </c>
      <c r="B12" s="81" t="s">
        <v>911</v>
      </c>
      <c r="C12" s="642">
        <v>0</v>
      </c>
      <c r="D12" s="642">
        <v>0</v>
      </c>
      <c r="E12" s="642">
        <v>0</v>
      </c>
      <c r="F12" s="642">
        <v>0</v>
      </c>
      <c r="G12" s="642">
        <v>0</v>
      </c>
      <c r="H12" s="642">
        <v>0</v>
      </c>
      <c r="I12" s="642">
        <v>0</v>
      </c>
      <c r="J12" s="642">
        <v>0</v>
      </c>
      <c r="K12" s="642">
        <v>0</v>
      </c>
      <c r="L12" s="642">
        <v>0</v>
      </c>
      <c r="M12" s="642">
        <v>0</v>
      </c>
      <c r="N12" s="642">
        <v>0</v>
      </c>
      <c r="O12" s="642">
        <v>0</v>
      </c>
      <c r="P12" s="642">
        <v>0</v>
      </c>
      <c r="Q12" s="642">
        <v>0</v>
      </c>
      <c r="R12" s="642">
        <v>0</v>
      </c>
      <c r="S12" s="647">
        <f t="shared" si="0"/>
        <v>0</v>
      </c>
    </row>
    <row r="13" spans="1:19">
      <c r="A13" s="55">
        <v>6</v>
      </c>
      <c r="B13" s="81" t="s">
        <v>127</v>
      </c>
      <c r="C13" s="642">
        <v>0</v>
      </c>
      <c r="D13" s="642">
        <v>0</v>
      </c>
      <c r="E13" s="642">
        <v>82715948.194764078</v>
      </c>
      <c r="F13" s="642">
        <v>0</v>
      </c>
      <c r="G13" s="642">
        <v>0</v>
      </c>
      <c r="H13" s="642">
        <v>0</v>
      </c>
      <c r="I13" s="642">
        <v>214296736.86842412</v>
      </c>
      <c r="J13" s="642">
        <v>0</v>
      </c>
      <c r="K13" s="642">
        <v>0</v>
      </c>
      <c r="L13" s="642">
        <v>0</v>
      </c>
      <c r="M13" s="642">
        <v>3417466.2806125707</v>
      </c>
      <c r="N13" s="642">
        <v>0</v>
      </c>
      <c r="O13" s="642">
        <v>94925.404399999999</v>
      </c>
      <c r="P13" s="642">
        <v>0</v>
      </c>
      <c r="Q13" s="642">
        <v>0</v>
      </c>
      <c r="R13" s="642">
        <v>0</v>
      </c>
      <c r="S13" s="647">
        <f t="shared" si="0"/>
        <v>127251412.46037745</v>
      </c>
    </row>
    <row r="14" spans="1:19">
      <c r="A14" s="55">
        <v>7</v>
      </c>
      <c r="B14" s="81" t="s">
        <v>71</v>
      </c>
      <c r="C14" s="642">
        <v>0</v>
      </c>
      <c r="D14" s="642">
        <v>0</v>
      </c>
      <c r="E14" s="642">
        <v>0</v>
      </c>
      <c r="F14" s="642">
        <v>0</v>
      </c>
      <c r="G14" s="642">
        <v>0</v>
      </c>
      <c r="H14" s="642">
        <v>0</v>
      </c>
      <c r="I14" s="642">
        <v>0</v>
      </c>
      <c r="J14" s="642">
        <v>0</v>
      </c>
      <c r="K14" s="642">
        <v>0</v>
      </c>
      <c r="L14" s="642">
        <v>0</v>
      </c>
      <c r="M14" s="642">
        <v>1107127350.915545</v>
      </c>
      <c r="N14" s="642">
        <v>115230375.86158094</v>
      </c>
      <c r="O14" s="642">
        <v>0</v>
      </c>
      <c r="P14" s="642">
        <v>0</v>
      </c>
      <c r="Q14" s="642">
        <v>0</v>
      </c>
      <c r="R14" s="642">
        <v>0</v>
      </c>
      <c r="S14" s="647">
        <f t="shared" si="0"/>
        <v>1222357726.7771258</v>
      </c>
    </row>
    <row r="15" spans="1:19">
      <c r="A15" s="55">
        <v>8</v>
      </c>
      <c r="B15" s="81" t="s">
        <v>72</v>
      </c>
      <c r="C15" s="642">
        <v>0</v>
      </c>
      <c r="D15" s="642">
        <v>0</v>
      </c>
      <c r="E15" s="642">
        <v>0</v>
      </c>
      <c r="F15" s="642">
        <v>0</v>
      </c>
      <c r="G15" s="642">
        <v>0</v>
      </c>
      <c r="H15" s="642">
        <v>0</v>
      </c>
      <c r="I15" s="642">
        <v>0</v>
      </c>
      <c r="J15" s="642">
        <v>0</v>
      </c>
      <c r="K15" s="642">
        <v>0</v>
      </c>
      <c r="L15" s="642">
        <v>0</v>
      </c>
      <c r="M15" s="642">
        <v>0</v>
      </c>
      <c r="N15" s="642">
        <v>0</v>
      </c>
      <c r="O15" s="642">
        <v>0</v>
      </c>
      <c r="P15" s="642">
        <v>0</v>
      </c>
      <c r="Q15" s="642">
        <v>0</v>
      </c>
      <c r="R15" s="642">
        <v>0</v>
      </c>
      <c r="S15" s="647">
        <f t="shared" si="0"/>
        <v>0</v>
      </c>
    </row>
    <row r="16" spans="1:19">
      <c r="A16" s="55">
        <v>9</v>
      </c>
      <c r="B16" s="81" t="s">
        <v>912</v>
      </c>
      <c r="C16" s="642">
        <v>0</v>
      </c>
      <c r="D16" s="642">
        <v>0</v>
      </c>
      <c r="E16" s="642">
        <v>0</v>
      </c>
      <c r="F16" s="642">
        <v>0</v>
      </c>
      <c r="G16" s="642">
        <v>0</v>
      </c>
      <c r="H16" s="642">
        <v>0</v>
      </c>
      <c r="I16" s="642">
        <v>0</v>
      </c>
      <c r="J16" s="642">
        <v>0</v>
      </c>
      <c r="K16" s="642">
        <v>0</v>
      </c>
      <c r="L16" s="642">
        <v>0</v>
      </c>
      <c r="M16" s="642">
        <v>0</v>
      </c>
      <c r="N16" s="642">
        <v>0</v>
      </c>
      <c r="O16" s="642">
        <v>0</v>
      </c>
      <c r="P16" s="642">
        <v>0</v>
      </c>
      <c r="Q16" s="642">
        <v>0</v>
      </c>
      <c r="R16" s="642">
        <v>0</v>
      </c>
      <c r="S16" s="647">
        <f t="shared" si="0"/>
        <v>0</v>
      </c>
    </row>
    <row r="17" spans="1:19">
      <c r="A17" s="55">
        <v>10</v>
      </c>
      <c r="B17" s="81" t="s">
        <v>67</v>
      </c>
      <c r="C17" s="642">
        <v>0</v>
      </c>
      <c r="D17" s="642">
        <v>0</v>
      </c>
      <c r="E17" s="642">
        <v>0</v>
      </c>
      <c r="F17" s="642">
        <v>0</v>
      </c>
      <c r="G17" s="642">
        <v>0</v>
      </c>
      <c r="H17" s="642">
        <v>0</v>
      </c>
      <c r="I17" s="642">
        <v>0</v>
      </c>
      <c r="J17" s="642">
        <v>0</v>
      </c>
      <c r="K17" s="642">
        <v>0</v>
      </c>
      <c r="L17" s="642">
        <v>0</v>
      </c>
      <c r="M17" s="642">
        <v>49953787.280365057</v>
      </c>
      <c r="N17" s="642">
        <v>0</v>
      </c>
      <c r="O17" s="642">
        <v>0</v>
      </c>
      <c r="P17" s="642">
        <v>0</v>
      </c>
      <c r="Q17" s="642">
        <v>0</v>
      </c>
      <c r="R17" s="642">
        <v>0</v>
      </c>
      <c r="S17" s="647">
        <f t="shared" si="0"/>
        <v>49953787.280365057</v>
      </c>
    </row>
    <row r="18" spans="1:19">
      <c r="A18" s="55">
        <v>11</v>
      </c>
      <c r="B18" s="81" t="s">
        <v>68</v>
      </c>
      <c r="C18" s="642">
        <v>0</v>
      </c>
      <c r="D18" s="642">
        <v>0</v>
      </c>
      <c r="E18" s="642">
        <v>0</v>
      </c>
      <c r="F18" s="642">
        <v>0</v>
      </c>
      <c r="G18" s="642">
        <v>0</v>
      </c>
      <c r="H18" s="642">
        <v>0</v>
      </c>
      <c r="I18" s="642">
        <v>0</v>
      </c>
      <c r="J18" s="642">
        <v>0</v>
      </c>
      <c r="K18" s="642">
        <v>0</v>
      </c>
      <c r="L18" s="642">
        <v>0</v>
      </c>
      <c r="M18" s="642">
        <v>0</v>
      </c>
      <c r="N18" s="642">
        <v>0</v>
      </c>
      <c r="O18" s="642">
        <v>0</v>
      </c>
      <c r="P18" s="642">
        <v>0</v>
      </c>
      <c r="Q18" s="642">
        <v>0</v>
      </c>
      <c r="R18" s="642">
        <v>0</v>
      </c>
      <c r="S18" s="647">
        <f t="shared" si="0"/>
        <v>0</v>
      </c>
    </row>
    <row r="19" spans="1:19">
      <c r="A19" s="55">
        <v>12</v>
      </c>
      <c r="B19" s="81" t="s">
        <v>69</v>
      </c>
      <c r="C19" s="642">
        <v>0</v>
      </c>
      <c r="D19" s="642">
        <v>0</v>
      </c>
      <c r="E19" s="642">
        <v>0</v>
      </c>
      <c r="F19" s="642">
        <v>0</v>
      </c>
      <c r="G19" s="642">
        <v>0</v>
      </c>
      <c r="H19" s="642">
        <v>0</v>
      </c>
      <c r="I19" s="642">
        <v>0</v>
      </c>
      <c r="J19" s="642">
        <v>0</v>
      </c>
      <c r="K19" s="642">
        <v>0</v>
      </c>
      <c r="L19" s="642">
        <v>0</v>
      </c>
      <c r="M19" s="642">
        <v>0</v>
      </c>
      <c r="N19" s="642">
        <v>0</v>
      </c>
      <c r="O19" s="642">
        <v>0</v>
      </c>
      <c r="P19" s="642">
        <v>0</v>
      </c>
      <c r="Q19" s="642">
        <v>0</v>
      </c>
      <c r="R19" s="642">
        <v>0</v>
      </c>
      <c r="S19" s="647">
        <f t="shared" si="0"/>
        <v>0</v>
      </c>
    </row>
    <row r="20" spans="1:19">
      <c r="A20" s="55">
        <v>13</v>
      </c>
      <c r="B20" s="81" t="s">
        <v>70</v>
      </c>
      <c r="C20" s="642">
        <v>0</v>
      </c>
      <c r="D20" s="642">
        <v>0</v>
      </c>
      <c r="E20" s="642">
        <v>0</v>
      </c>
      <c r="F20" s="642">
        <v>0</v>
      </c>
      <c r="G20" s="642">
        <v>0</v>
      </c>
      <c r="H20" s="642">
        <v>0</v>
      </c>
      <c r="I20" s="642">
        <v>0</v>
      </c>
      <c r="J20" s="642">
        <v>0</v>
      </c>
      <c r="K20" s="642">
        <v>0</v>
      </c>
      <c r="L20" s="642">
        <v>0</v>
      </c>
      <c r="M20" s="642">
        <v>0</v>
      </c>
      <c r="N20" s="642">
        <v>0</v>
      </c>
      <c r="O20" s="642">
        <v>0</v>
      </c>
      <c r="P20" s="642">
        <v>0</v>
      </c>
      <c r="Q20" s="642">
        <v>0</v>
      </c>
      <c r="R20" s="642">
        <v>0</v>
      </c>
      <c r="S20" s="647">
        <f t="shared" si="0"/>
        <v>0</v>
      </c>
    </row>
    <row r="21" spans="1:19">
      <c r="A21" s="55">
        <v>14</v>
      </c>
      <c r="B21" s="81" t="s">
        <v>143</v>
      </c>
      <c r="C21" s="642">
        <v>41325608.574769162</v>
      </c>
      <c r="D21" s="642">
        <v>0</v>
      </c>
      <c r="E21" s="642">
        <v>0</v>
      </c>
      <c r="F21" s="642">
        <v>0</v>
      </c>
      <c r="G21" s="642">
        <v>0</v>
      </c>
      <c r="H21" s="642">
        <v>0</v>
      </c>
      <c r="I21" s="642">
        <v>0</v>
      </c>
      <c r="J21" s="642">
        <v>0</v>
      </c>
      <c r="K21" s="642">
        <v>0</v>
      </c>
      <c r="L21" s="642">
        <v>0</v>
      </c>
      <c r="M21" s="642">
        <v>97759808.805993304</v>
      </c>
      <c r="N21" s="642">
        <v>1280619.6101904318</v>
      </c>
      <c r="O21" s="642">
        <v>0</v>
      </c>
      <c r="P21" s="642">
        <v>0</v>
      </c>
      <c r="Q21" s="642">
        <v>26275265.399999999</v>
      </c>
      <c r="R21" s="642">
        <v>0</v>
      </c>
      <c r="S21" s="647">
        <f t="shared" si="0"/>
        <v>164728591.91618374</v>
      </c>
    </row>
    <row r="22" spans="1:19" ht="13.5" thickBot="1">
      <c r="A22" s="51"/>
      <c r="B22" s="77" t="s">
        <v>66</v>
      </c>
      <c r="C22" s="648">
        <f>SUM(C8:C21)</f>
        <v>108248515.04121143</v>
      </c>
      <c r="D22" s="648">
        <f t="shared" ref="D22:S22" si="1">SUM(D8:D21)</f>
        <v>0</v>
      </c>
      <c r="E22" s="648">
        <f t="shared" si="1"/>
        <v>82715948.194764078</v>
      </c>
      <c r="F22" s="648">
        <f t="shared" si="1"/>
        <v>0</v>
      </c>
      <c r="G22" s="648">
        <f t="shared" si="1"/>
        <v>0</v>
      </c>
      <c r="H22" s="648">
        <f t="shared" si="1"/>
        <v>0</v>
      </c>
      <c r="I22" s="648">
        <f t="shared" si="1"/>
        <v>214296736.86842412</v>
      </c>
      <c r="J22" s="648">
        <f t="shared" si="1"/>
        <v>0</v>
      </c>
      <c r="K22" s="648">
        <f t="shared" si="1"/>
        <v>0</v>
      </c>
      <c r="L22" s="648">
        <f t="shared" si="1"/>
        <v>0</v>
      </c>
      <c r="M22" s="648">
        <f t="shared" si="1"/>
        <v>1517096144.6618185</v>
      </c>
      <c r="N22" s="648">
        <f t="shared" si="1"/>
        <v>116510995.47177137</v>
      </c>
      <c r="O22" s="648">
        <f t="shared" si="1"/>
        <v>94925.404399999999</v>
      </c>
      <c r="P22" s="648">
        <f t="shared" si="1"/>
        <v>0</v>
      </c>
      <c r="Q22" s="648">
        <f t="shared" si="1"/>
        <v>26275265.399999999</v>
      </c>
      <c r="R22" s="648">
        <f t="shared" si="1"/>
        <v>0</v>
      </c>
      <c r="S22" s="649">
        <f t="shared" si="1"/>
        <v>1823129249.8133547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42"/>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"ბანკი ქართუ"</v>
      </c>
    </row>
    <row r="2" spans="1:22">
      <c r="A2" s="1" t="s">
        <v>98</v>
      </c>
      <c r="B2" s="585">
        <f>'1. key ratios'!B2</f>
        <v>46022</v>
      </c>
    </row>
    <row r="4" spans="1:22" ht="27.75" thickBot="1">
      <c r="A4" s="1" t="s">
        <v>249</v>
      </c>
      <c r="B4" s="144" t="s">
        <v>283</v>
      </c>
      <c r="V4" s="106" t="s">
        <v>76</v>
      </c>
    </row>
    <row r="5" spans="1:22">
      <c r="A5" s="49"/>
      <c r="B5" s="50"/>
      <c r="C5" s="781" t="s">
        <v>105</v>
      </c>
      <c r="D5" s="782"/>
      <c r="E5" s="782"/>
      <c r="F5" s="782"/>
      <c r="G5" s="782"/>
      <c r="H5" s="782"/>
      <c r="I5" s="782"/>
      <c r="J5" s="782"/>
      <c r="K5" s="782"/>
      <c r="L5" s="783"/>
      <c r="M5" s="781" t="s">
        <v>106</v>
      </c>
      <c r="N5" s="782"/>
      <c r="O5" s="782"/>
      <c r="P5" s="782"/>
      <c r="Q5" s="782"/>
      <c r="R5" s="782"/>
      <c r="S5" s="783"/>
      <c r="T5" s="786" t="s">
        <v>281</v>
      </c>
      <c r="U5" s="786" t="s">
        <v>280</v>
      </c>
      <c r="V5" s="784" t="s">
        <v>107</v>
      </c>
    </row>
    <row r="6" spans="1:22" s="29" customFormat="1" ht="127.5">
      <c r="A6" s="53"/>
      <c r="B6" s="83"/>
      <c r="C6" s="47" t="s">
        <v>108</v>
      </c>
      <c r="D6" s="46" t="s">
        <v>109</v>
      </c>
      <c r="E6" s="45" t="s">
        <v>110</v>
      </c>
      <c r="F6" s="45"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87"/>
      <c r="U6" s="787"/>
      <c r="V6" s="785"/>
    </row>
    <row r="7" spans="1:22">
      <c r="A7" s="76">
        <v>1</v>
      </c>
      <c r="B7" s="81" t="s">
        <v>123</v>
      </c>
      <c r="C7" s="651">
        <v>0</v>
      </c>
      <c r="D7" s="642">
        <v>0</v>
      </c>
      <c r="E7" s="642">
        <v>0</v>
      </c>
      <c r="F7" s="642">
        <v>0</v>
      </c>
      <c r="G7" s="642">
        <v>0</v>
      </c>
      <c r="H7" s="642">
        <v>0</v>
      </c>
      <c r="I7" s="642">
        <v>0</v>
      </c>
      <c r="J7" s="642">
        <v>0</v>
      </c>
      <c r="K7" s="642">
        <v>0</v>
      </c>
      <c r="L7" s="647">
        <v>0</v>
      </c>
      <c r="M7" s="651">
        <v>0</v>
      </c>
      <c r="N7" s="642">
        <v>0</v>
      </c>
      <c r="O7" s="642">
        <v>0</v>
      </c>
      <c r="P7" s="642">
        <v>0</v>
      </c>
      <c r="Q7" s="642">
        <v>0</v>
      </c>
      <c r="R7" s="642">
        <v>0</v>
      </c>
      <c r="S7" s="647">
        <v>0</v>
      </c>
      <c r="T7" s="652">
        <v>0</v>
      </c>
      <c r="U7" s="653">
        <v>0</v>
      </c>
      <c r="V7" s="138">
        <f>SUM(C7:S7)</f>
        <v>0</v>
      </c>
    </row>
    <row r="8" spans="1:22">
      <c r="A8" s="76">
        <v>2</v>
      </c>
      <c r="B8" s="81" t="s">
        <v>124</v>
      </c>
      <c r="C8" s="651">
        <v>0</v>
      </c>
      <c r="D8" s="642">
        <v>0</v>
      </c>
      <c r="E8" s="642">
        <v>0</v>
      </c>
      <c r="F8" s="642">
        <v>0</v>
      </c>
      <c r="G8" s="642">
        <v>0</v>
      </c>
      <c r="H8" s="642">
        <v>0</v>
      </c>
      <c r="I8" s="642">
        <v>0</v>
      </c>
      <c r="J8" s="642">
        <v>0</v>
      </c>
      <c r="K8" s="642">
        <v>0</v>
      </c>
      <c r="L8" s="647">
        <v>0</v>
      </c>
      <c r="M8" s="651">
        <v>0</v>
      </c>
      <c r="N8" s="642">
        <v>0</v>
      </c>
      <c r="O8" s="642">
        <v>0</v>
      </c>
      <c r="P8" s="642">
        <v>0</v>
      </c>
      <c r="Q8" s="642">
        <v>0</v>
      </c>
      <c r="R8" s="642">
        <v>0</v>
      </c>
      <c r="S8" s="647">
        <v>0</v>
      </c>
      <c r="T8" s="653">
        <v>0</v>
      </c>
      <c r="U8" s="653">
        <v>0</v>
      </c>
      <c r="V8" s="138">
        <f t="shared" ref="V8:V20" si="0">SUM(C8:S8)</f>
        <v>0</v>
      </c>
    </row>
    <row r="9" spans="1:22">
      <c r="A9" s="76">
        <v>3</v>
      </c>
      <c r="B9" s="81" t="s">
        <v>125</v>
      </c>
      <c r="C9" s="651">
        <v>0</v>
      </c>
      <c r="D9" s="642">
        <v>0</v>
      </c>
      <c r="E9" s="642">
        <v>0</v>
      </c>
      <c r="F9" s="642">
        <v>0</v>
      </c>
      <c r="G9" s="642">
        <v>0</v>
      </c>
      <c r="H9" s="642">
        <v>0</v>
      </c>
      <c r="I9" s="642">
        <v>0</v>
      </c>
      <c r="J9" s="642">
        <v>0</v>
      </c>
      <c r="K9" s="642">
        <v>0</v>
      </c>
      <c r="L9" s="647">
        <v>0</v>
      </c>
      <c r="M9" s="651">
        <v>0</v>
      </c>
      <c r="N9" s="642">
        <v>0</v>
      </c>
      <c r="O9" s="642">
        <v>0</v>
      </c>
      <c r="P9" s="642">
        <v>0</v>
      </c>
      <c r="Q9" s="642">
        <v>0</v>
      </c>
      <c r="R9" s="642">
        <v>0</v>
      </c>
      <c r="S9" s="647">
        <v>0</v>
      </c>
      <c r="T9" s="653">
        <v>0</v>
      </c>
      <c r="U9" s="653">
        <v>0</v>
      </c>
      <c r="V9" s="138">
        <f>SUM(C9:S9)</f>
        <v>0</v>
      </c>
    </row>
    <row r="10" spans="1:22">
      <c r="A10" s="76">
        <v>4</v>
      </c>
      <c r="B10" s="81" t="s">
        <v>126</v>
      </c>
      <c r="C10" s="651">
        <v>0</v>
      </c>
      <c r="D10" s="642">
        <v>0</v>
      </c>
      <c r="E10" s="642">
        <v>0</v>
      </c>
      <c r="F10" s="642">
        <v>0</v>
      </c>
      <c r="G10" s="642">
        <v>0</v>
      </c>
      <c r="H10" s="642">
        <v>0</v>
      </c>
      <c r="I10" s="642">
        <v>0</v>
      </c>
      <c r="J10" s="642">
        <v>0</v>
      </c>
      <c r="K10" s="642">
        <v>0</v>
      </c>
      <c r="L10" s="647">
        <v>0</v>
      </c>
      <c r="M10" s="651">
        <v>0</v>
      </c>
      <c r="N10" s="642">
        <v>0</v>
      </c>
      <c r="O10" s="642">
        <v>0</v>
      </c>
      <c r="P10" s="642">
        <v>0</v>
      </c>
      <c r="Q10" s="642">
        <v>0</v>
      </c>
      <c r="R10" s="642">
        <v>0</v>
      </c>
      <c r="S10" s="647">
        <v>0</v>
      </c>
      <c r="T10" s="653">
        <v>0</v>
      </c>
      <c r="U10" s="653">
        <v>0</v>
      </c>
      <c r="V10" s="138">
        <f t="shared" si="0"/>
        <v>0</v>
      </c>
    </row>
    <row r="11" spans="1:22">
      <c r="A11" s="76">
        <v>5</v>
      </c>
      <c r="B11" s="81" t="s">
        <v>911</v>
      </c>
      <c r="C11" s="651">
        <v>0</v>
      </c>
      <c r="D11" s="642">
        <v>0</v>
      </c>
      <c r="E11" s="642">
        <v>0</v>
      </c>
      <c r="F11" s="642">
        <v>0</v>
      </c>
      <c r="G11" s="642">
        <v>0</v>
      </c>
      <c r="H11" s="642">
        <v>0</v>
      </c>
      <c r="I11" s="642">
        <v>0</v>
      </c>
      <c r="J11" s="642">
        <v>0</v>
      </c>
      <c r="K11" s="642">
        <v>0</v>
      </c>
      <c r="L11" s="647">
        <v>0</v>
      </c>
      <c r="M11" s="651">
        <v>0</v>
      </c>
      <c r="N11" s="642">
        <v>0</v>
      </c>
      <c r="O11" s="642">
        <v>0</v>
      </c>
      <c r="P11" s="642">
        <v>0</v>
      </c>
      <c r="Q11" s="642">
        <v>0</v>
      </c>
      <c r="R11" s="642">
        <v>0</v>
      </c>
      <c r="S11" s="647">
        <v>0</v>
      </c>
      <c r="T11" s="653">
        <v>0</v>
      </c>
      <c r="U11" s="653">
        <v>0</v>
      </c>
      <c r="V11" s="138">
        <f t="shared" si="0"/>
        <v>0</v>
      </c>
    </row>
    <row r="12" spans="1:22">
      <c r="A12" s="76">
        <v>6</v>
      </c>
      <c r="B12" s="81" t="s">
        <v>127</v>
      </c>
      <c r="C12" s="651">
        <v>0</v>
      </c>
      <c r="D12" s="642">
        <v>0</v>
      </c>
      <c r="E12" s="642">
        <v>0</v>
      </c>
      <c r="F12" s="642">
        <v>0</v>
      </c>
      <c r="G12" s="642">
        <v>0</v>
      </c>
      <c r="H12" s="642">
        <v>0</v>
      </c>
      <c r="I12" s="642">
        <v>0</v>
      </c>
      <c r="J12" s="642">
        <v>0</v>
      </c>
      <c r="K12" s="642">
        <v>0</v>
      </c>
      <c r="L12" s="647">
        <v>0</v>
      </c>
      <c r="M12" s="651">
        <v>0</v>
      </c>
      <c r="N12" s="642">
        <v>0</v>
      </c>
      <c r="O12" s="642">
        <v>0</v>
      </c>
      <c r="P12" s="642">
        <v>0</v>
      </c>
      <c r="Q12" s="642">
        <v>0</v>
      </c>
      <c r="R12" s="642">
        <v>0</v>
      </c>
      <c r="S12" s="647">
        <v>0</v>
      </c>
      <c r="T12" s="653">
        <v>0</v>
      </c>
      <c r="U12" s="653">
        <v>0</v>
      </c>
      <c r="V12" s="138">
        <f t="shared" si="0"/>
        <v>0</v>
      </c>
    </row>
    <row r="13" spans="1:22">
      <c r="A13" s="76">
        <v>7</v>
      </c>
      <c r="B13" s="81" t="s">
        <v>71</v>
      </c>
      <c r="C13" s="651">
        <v>0</v>
      </c>
      <c r="D13" s="642">
        <v>102820684.83994874</v>
      </c>
      <c r="E13" s="642">
        <v>0</v>
      </c>
      <c r="F13" s="642">
        <v>0</v>
      </c>
      <c r="G13" s="642">
        <v>0</v>
      </c>
      <c r="H13" s="642">
        <v>0</v>
      </c>
      <c r="I13" s="642">
        <v>0</v>
      </c>
      <c r="J13" s="642">
        <v>0</v>
      </c>
      <c r="K13" s="642">
        <v>0</v>
      </c>
      <c r="L13" s="647">
        <v>0</v>
      </c>
      <c r="M13" s="651">
        <v>0</v>
      </c>
      <c r="N13" s="642">
        <v>0</v>
      </c>
      <c r="O13" s="642">
        <v>0</v>
      </c>
      <c r="P13" s="642">
        <v>0</v>
      </c>
      <c r="Q13" s="642">
        <v>0</v>
      </c>
      <c r="R13" s="642">
        <v>0</v>
      </c>
      <c r="S13" s="647">
        <v>0</v>
      </c>
      <c r="T13" s="653">
        <v>91548022.221928656</v>
      </c>
      <c r="U13" s="653">
        <v>11272662.618020087</v>
      </c>
      <c r="V13" s="138">
        <f t="shared" si="0"/>
        <v>102820684.83994874</v>
      </c>
    </row>
    <row r="14" spans="1:22">
      <c r="A14" s="76">
        <v>8</v>
      </c>
      <c r="B14" s="81" t="s">
        <v>72</v>
      </c>
      <c r="C14" s="651">
        <v>0</v>
      </c>
      <c r="D14" s="642">
        <v>0</v>
      </c>
      <c r="E14" s="642">
        <v>0</v>
      </c>
      <c r="F14" s="642">
        <v>0</v>
      </c>
      <c r="G14" s="642">
        <v>0</v>
      </c>
      <c r="H14" s="642">
        <v>0</v>
      </c>
      <c r="I14" s="642">
        <v>0</v>
      </c>
      <c r="J14" s="642">
        <v>0</v>
      </c>
      <c r="K14" s="642">
        <v>0</v>
      </c>
      <c r="L14" s="647">
        <v>0</v>
      </c>
      <c r="M14" s="651">
        <v>0</v>
      </c>
      <c r="N14" s="642">
        <v>0</v>
      </c>
      <c r="O14" s="642">
        <v>0</v>
      </c>
      <c r="P14" s="642">
        <v>0</v>
      </c>
      <c r="Q14" s="642">
        <v>0</v>
      </c>
      <c r="R14" s="642">
        <v>0</v>
      </c>
      <c r="S14" s="647">
        <v>0</v>
      </c>
      <c r="T14" s="653">
        <v>0</v>
      </c>
      <c r="U14" s="653">
        <v>0</v>
      </c>
      <c r="V14" s="138">
        <f t="shared" si="0"/>
        <v>0</v>
      </c>
    </row>
    <row r="15" spans="1:22">
      <c r="A15" s="76">
        <v>9</v>
      </c>
      <c r="B15" s="81" t="s">
        <v>912</v>
      </c>
      <c r="C15" s="651">
        <v>0</v>
      </c>
      <c r="D15" s="642">
        <v>0</v>
      </c>
      <c r="E15" s="642">
        <v>0</v>
      </c>
      <c r="F15" s="642">
        <v>0</v>
      </c>
      <c r="G15" s="642">
        <v>0</v>
      </c>
      <c r="H15" s="642">
        <v>0</v>
      </c>
      <c r="I15" s="642">
        <v>0</v>
      </c>
      <c r="J15" s="642">
        <v>0</v>
      </c>
      <c r="K15" s="642">
        <v>0</v>
      </c>
      <c r="L15" s="647">
        <v>0</v>
      </c>
      <c r="M15" s="651">
        <v>0</v>
      </c>
      <c r="N15" s="642">
        <v>0</v>
      </c>
      <c r="O15" s="642">
        <v>0</v>
      </c>
      <c r="P15" s="642">
        <v>0</v>
      </c>
      <c r="Q15" s="642">
        <v>0</v>
      </c>
      <c r="R15" s="642">
        <v>0</v>
      </c>
      <c r="S15" s="647">
        <v>0</v>
      </c>
      <c r="T15" s="653">
        <v>0</v>
      </c>
      <c r="U15" s="653">
        <v>0</v>
      </c>
      <c r="V15" s="138">
        <f t="shared" si="0"/>
        <v>0</v>
      </c>
    </row>
    <row r="16" spans="1:22">
      <c r="A16" s="76">
        <v>10</v>
      </c>
      <c r="B16" s="81" t="s">
        <v>67</v>
      </c>
      <c r="C16" s="651">
        <v>0</v>
      </c>
      <c r="D16" s="642">
        <v>1024.8495064000001</v>
      </c>
      <c r="E16" s="642">
        <v>0</v>
      </c>
      <c r="F16" s="642">
        <v>0</v>
      </c>
      <c r="G16" s="642">
        <v>0</v>
      </c>
      <c r="H16" s="642">
        <v>0</v>
      </c>
      <c r="I16" s="642">
        <v>0</v>
      </c>
      <c r="J16" s="642">
        <v>0</v>
      </c>
      <c r="K16" s="642">
        <v>0</v>
      </c>
      <c r="L16" s="647">
        <v>0</v>
      </c>
      <c r="M16" s="651">
        <v>0</v>
      </c>
      <c r="N16" s="642">
        <v>0</v>
      </c>
      <c r="O16" s="642">
        <v>0</v>
      </c>
      <c r="P16" s="642">
        <v>0</v>
      </c>
      <c r="Q16" s="642">
        <v>0</v>
      </c>
      <c r="R16" s="642">
        <v>0</v>
      </c>
      <c r="S16" s="647">
        <v>0</v>
      </c>
      <c r="T16" s="653">
        <v>1024.8495064000001</v>
      </c>
      <c r="U16" s="653">
        <v>0</v>
      </c>
      <c r="V16" s="138">
        <f t="shared" si="0"/>
        <v>1024.8495064000001</v>
      </c>
    </row>
    <row r="17" spans="1:22">
      <c r="A17" s="76">
        <v>11</v>
      </c>
      <c r="B17" s="81" t="s">
        <v>68</v>
      </c>
      <c r="C17" s="651">
        <v>0</v>
      </c>
      <c r="D17" s="642">
        <v>0</v>
      </c>
      <c r="E17" s="642">
        <v>0</v>
      </c>
      <c r="F17" s="642">
        <v>0</v>
      </c>
      <c r="G17" s="642">
        <v>0</v>
      </c>
      <c r="H17" s="642">
        <v>0</v>
      </c>
      <c r="I17" s="642">
        <v>0</v>
      </c>
      <c r="J17" s="642">
        <v>0</v>
      </c>
      <c r="K17" s="642">
        <v>0</v>
      </c>
      <c r="L17" s="647">
        <v>0</v>
      </c>
      <c r="M17" s="651">
        <v>0</v>
      </c>
      <c r="N17" s="642">
        <v>0</v>
      </c>
      <c r="O17" s="642">
        <v>0</v>
      </c>
      <c r="P17" s="642">
        <v>0</v>
      </c>
      <c r="Q17" s="642">
        <v>0</v>
      </c>
      <c r="R17" s="642">
        <v>0</v>
      </c>
      <c r="S17" s="647">
        <v>0</v>
      </c>
      <c r="T17" s="653">
        <v>0</v>
      </c>
      <c r="U17" s="653">
        <v>0</v>
      </c>
      <c r="V17" s="138">
        <f t="shared" si="0"/>
        <v>0</v>
      </c>
    </row>
    <row r="18" spans="1:22">
      <c r="A18" s="76">
        <v>12</v>
      </c>
      <c r="B18" s="81" t="s">
        <v>69</v>
      </c>
      <c r="C18" s="651">
        <v>0</v>
      </c>
      <c r="D18" s="642">
        <v>0</v>
      </c>
      <c r="E18" s="642">
        <v>0</v>
      </c>
      <c r="F18" s="642">
        <v>0</v>
      </c>
      <c r="G18" s="642">
        <v>0</v>
      </c>
      <c r="H18" s="642">
        <v>0</v>
      </c>
      <c r="I18" s="642">
        <v>0</v>
      </c>
      <c r="J18" s="642">
        <v>0</v>
      </c>
      <c r="K18" s="642">
        <v>0</v>
      </c>
      <c r="L18" s="647">
        <v>0</v>
      </c>
      <c r="M18" s="651">
        <v>0</v>
      </c>
      <c r="N18" s="642">
        <v>0</v>
      </c>
      <c r="O18" s="642">
        <v>0</v>
      </c>
      <c r="P18" s="642">
        <v>0</v>
      </c>
      <c r="Q18" s="642">
        <v>0</v>
      </c>
      <c r="R18" s="642">
        <v>0</v>
      </c>
      <c r="S18" s="647">
        <v>0</v>
      </c>
      <c r="T18" s="653">
        <v>0</v>
      </c>
      <c r="U18" s="653">
        <v>0</v>
      </c>
      <c r="V18" s="138">
        <f t="shared" si="0"/>
        <v>0</v>
      </c>
    </row>
    <row r="19" spans="1:22">
      <c r="A19" s="76">
        <v>13</v>
      </c>
      <c r="B19" s="81" t="s">
        <v>70</v>
      </c>
      <c r="C19" s="651">
        <v>0</v>
      </c>
      <c r="D19" s="642">
        <v>0</v>
      </c>
      <c r="E19" s="642">
        <v>0</v>
      </c>
      <c r="F19" s="642">
        <v>0</v>
      </c>
      <c r="G19" s="642">
        <v>0</v>
      </c>
      <c r="H19" s="642">
        <v>0</v>
      </c>
      <c r="I19" s="642">
        <v>0</v>
      </c>
      <c r="J19" s="642">
        <v>0</v>
      </c>
      <c r="K19" s="642">
        <v>0</v>
      </c>
      <c r="L19" s="647">
        <v>0</v>
      </c>
      <c r="M19" s="651">
        <v>0</v>
      </c>
      <c r="N19" s="642">
        <v>0</v>
      </c>
      <c r="O19" s="642">
        <v>0</v>
      </c>
      <c r="P19" s="642">
        <v>0</v>
      </c>
      <c r="Q19" s="642">
        <v>0</v>
      </c>
      <c r="R19" s="642">
        <v>0</v>
      </c>
      <c r="S19" s="647">
        <v>0</v>
      </c>
      <c r="T19" s="653">
        <v>0</v>
      </c>
      <c r="U19" s="653">
        <v>0</v>
      </c>
      <c r="V19" s="138">
        <f t="shared" si="0"/>
        <v>0</v>
      </c>
    </row>
    <row r="20" spans="1:22">
      <c r="A20" s="76">
        <v>14</v>
      </c>
      <c r="B20" s="81" t="s">
        <v>143</v>
      </c>
      <c r="C20" s="651">
        <v>0</v>
      </c>
      <c r="D20" s="642">
        <v>18366900.570186637</v>
      </c>
      <c r="E20" s="642">
        <v>0</v>
      </c>
      <c r="F20" s="642">
        <v>0</v>
      </c>
      <c r="G20" s="642">
        <v>0</v>
      </c>
      <c r="H20" s="642">
        <v>0</v>
      </c>
      <c r="I20" s="642">
        <v>0</v>
      </c>
      <c r="J20" s="642">
        <v>0</v>
      </c>
      <c r="K20" s="642">
        <v>0</v>
      </c>
      <c r="L20" s="647">
        <v>0</v>
      </c>
      <c r="M20" s="651">
        <v>0</v>
      </c>
      <c r="N20" s="642">
        <v>0</v>
      </c>
      <c r="O20" s="642">
        <v>0</v>
      </c>
      <c r="P20" s="642">
        <v>0</v>
      </c>
      <c r="Q20" s="642">
        <v>0</v>
      </c>
      <c r="R20" s="642">
        <v>0</v>
      </c>
      <c r="S20" s="647">
        <v>0</v>
      </c>
      <c r="T20" s="653">
        <v>18349910.446499329</v>
      </c>
      <c r="U20" s="653">
        <v>16990.123687309053</v>
      </c>
      <c r="V20" s="138">
        <f t="shared" si="0"/>
        <v>18366900.570186637</v>
      </c>
    </row>
    <row r="21" spans="1:22" ht="13.5" thickBot="1">
      <c r="A21" s="51"/>
      <c r="B21" s="52" t="s">
        <v>66</v>
      </c>
      <c r="C21" s="139">
        <f>SUM(C7:C20)</f>
        <v>0</v>
      </c>
      <c r="D21" s="137">
        <f t="shared" ref="D21:V21" si="1">SUM(D7:D20)</f>
        <v>121188610.25964177</v>
      </c>
      <c r="E21" s="137">
        <f t="shared" si="1"/>
        <v>0</v>
      </c>
      <c r="F21" s="137">
        <f t="shared" si="1"/>
        <v>0</v>
      </c>
      <c r="G21" s="137">
        <f t="shared" si="1"/>
        <v>0</v>
      </c>
      <c r="H21" s="137">
        <f t="shared" si="1"/>
        <v>0</v>
      </c>
      <c r="I21" s="137">
        <f t="shared" si="1"/>
        <v>0</v>
      </c>
      <c r="J21" s="137">
        <f t="shared" si="1"/>
        <v>0</v>
      </c>
      <c r="K21" s="137">
        <f t="shared" si="1"/>
        <v>0</v>
      </c>
      <c r="L21" s="140">
        <f t="shared" si="1"/>
        <v>0</v>
      </c>
      <c r="M21" s="139">
        <f t="shared" si="1"/>
        <v>0</v>
      </c>
      <c r="N21" s="137">
        <f t="shared" si="1"/>
        <v>0</v>
      </c>
      <c r="O21" s="137">
        <f t="shared" si="1"/>
        <v>0</v>
      </c>
      <c r="P21" s="137">
        <f t="shared" si="1"/>
        <v>0</v>
      </c>
      <c r="Q21" s="137">
        <f t="shared" si="1"/>
        <v>0</v>
      </c>
      <c r="R21" s="137">
        <f t="shared" si="1"/>
        <v>0</v>
      </c>
      <c r="S21" s="140">
        <f t="shared" si="1"/>
        <v>0</v>
      </c>
      <c r="T21" s="140">
        <f>SUM(T7:T20)</f>
        <v>109898957.51793438</v>
      </c>
      <c r="U21" s="140">
        <f t="shared" si="1"/>
        <v>11289652.741707396</v>
      </c>
      <c r="V21" s="141">
        <f t="shared" si="1"/>
        <v>121188610.25964177</v>
      </c>
    </row>
    <row r="24" spans="1:22">
      <c r="C24" s="650"/>
      <c r="D24" s="650"/>
      <c r="E24" s="650"/>
      <c r="F24" s="650"/>
      <c r="G24" s="650"/>
      <c r="H24" s="650"/>
      <c r="I24" s="650"/>
      <c r="J24" s="650"/>
      <c r="K24" s="650"/>
      <c r="L24" s="650"/>
      <c r="M24" s="650"/>
      <c r="N24" s="650"/>
      <c r="O24" s="650"/>
      <c r="P24" s="650"/>
      <c r="Q24" s="650"/>
      <c r="R24" s="650"/>
      <c r="S24" s="650"/>
      <c r="T24" s="650"/>
      <c r="U24" s="650"/>
      <c r="V24" s="650"/>
    </row>
    <row r="25" spans="1:22">
      <c r="A25" s="28"/>
      <c r="C25" s="650"/>
      <c r="D25" s="650"/>
      <c r="E25" s="650"/>
      <c r="F25" s="650"/>
      <c r="G25" s="650"/>
      <c r="H25" s="650"/>
      <c r="I25" s="650"/>
      <c r="J25" s="650"/>
      <c r="K25" s="650"/>
      <c r="L25" s="650"/>
      <c r="M25" s="650"/>
      <c r="N25" s="650"/>
      <c r="O25" s="650"/>
      <c r="P25" s="650"/>
      <c r="Q25" s="650"/>
      <c r="R25" s="650"/>
      <c r="S25" s="650"/>
      <c r="T25" s="650"/>
      <c r="U25" s="650"/>
      <c r="V25" s="650"/>
    </row>
    <row r="26" spans="1:22">
      <c r="A26" s="28"/>
      <c r="C26" s="650"/>
      <c r="D26" s="650"/>
      <c r="E26" s="650"/>
      <c r="F26" s="650"/>
      <c r="G26" s="650"/>
      <c r="H26" s="650"/>
      <c r="I26" s="650"/>
      <c r="J26" s="650"/>
      <c r="K26" s="650"/>
      <c r="L26" s="650"/>
      <c r="M26" s="650"/>
      <c r="N26" s="650"/>
      <c r="O26" s="650"/>
      <c r="P26" s="650"/>
      <c r="Q26" s="650"/>
      <c r="R26" s="650"/>
      <c r="S26" s="650"/>
      <c r="T26" s="650"/>
      <c r="U26" s="650"/>
      <c r="V26" s="650"/>
    </row>
    <row r="27" spans="1:22">
      <c r="A27" s="28"/>
      <c r="C27" s="650"/>
      <c r="D27" s="650"/>
      <c r="E27" s="650"/>
      <c r="F27" s="650"/>
      <c r="G27" s="650"/>
      <c r="H27" s="650"/>
      <c r="I27" s="650"/>
      <c r="J27" s="650"/>
      <c r="K27" s="650"/>
      <c r="L27" s="650"/>
      <c r="M27" s="650"/>
      <c r="N27" s="650"/>
      <c r="O27" s="650"/>
      <c r="P27" s="650"/>
      <c r="Q27" s="650"/>
      <c r="R27" s="650"/>
      <c r="S27" s="650"/>
      <c r="T27" s="650"/>
      <c r="U27" s="650"/>
      <c r="V27" s="650"/>
    </row>
    <row r="28" spans="1:22">
      <c r="A28" s="28"/>
      <c r="C28" s="650"/>
      <c r="D28" s="650"/>
      <c r="E28" s="650"/>
      <c r="F28" s="650"/>
      <c r="G28" s="650"/>
      <c r="H28" s="650"/>
      <c r="I28" s="650"/>
      <c r="J28" s="650"/>
      <c r="K28" s="650"/>
      <c r="L28" s="650"/>
      <c r="M28" s="650"/>
      <c r="N28" s="650"/>
      <c r="O28" s="650"/>
      <c r="P28" s="650"/>
      <c r="Q28" s="650"/>
      <c r="R28" s="650"/>
      <c r="S28" s="650"/>
      <c r="T28" s="650"/>
      <c r="U28" s="650"/>
      <c r="V28" s="650"/>
    </row>
    <row r="29" spans="1:22">
      <c r="C29" s="650"/>
      <c r="D29" s="650"/>
      <c r="E29" s="650"/>
      <c r="F29" s="650"/>
      <c r="G29" s="650"/>
      <c r="H29" s="650"/>
      <c r="I29" s="650"/>
      <c r="J29" s="650"/>
      <c r="K29" s="650"/>
      <c r="L29" s="650"/>
      <c r="M29" s="650"/>
      <c r="N29" s="650"/>
      <c r="O29" s="650"/>
      <c r="P29" s="650"/>
      <c r="Q29" s="650"/>
      <c r="R29" s="650"/>
      <c r="S29" s="650"/>
      <c r="T29" s="650"/>
      <c r="U29" s="650"/>
      <c r="V29" s="650"/>
    </row>
    <row r="30" spans="1:22">
      <c r="C30" s="650"/>
      <c r="D30" s="650"/>
      <c r="E30" s="650"/>
      <c r="F30" s="650"/>
      <c r="G30" s="650"/>
      <c r="H30" s="650"/>
      <c r="I30" s="650"/>
      <c r="J30" s="650"/>
      <c r="K30" s="650"/>
      <c r="L30" s="650"/>
      <c r="M30" s="650"/>
      <c r="N30" s="650"/>
      <c r="O30" s="650"/>
      <c r="P30" s="650"/>
      <c r="Q30" s="650"/>
      <c r="R30" s="650"/>
      <c r="S30" s="650"/>
      <c r="T30" s="650"/>
      <c r="U30" s="650"/>
      <c r="V30" s="650"/>
    </row>
    <row r="31" spans="1:22">
      <c r="C31" s="650"/>
      <c r="D31" s="650"/>
      <c r="E31" s="650"/>
      <c r="F31" s="650"/>
      <c r="G31" s="650"/>
      <c r="H31" s="650"/>
      <c r="I31" s="650"/>
      <c r="J31" s="650"/>
      <c r="K31" s="650"/>
      <c r="L31" s="650"/>
      <c r="M31" s="650"/>
      <c r="N31" s="650"/>
      <c r="O31" s="650"/>
      <c r="P31" s="650"/>
      <c r="Q31" s="650"/>
      <c r="R31" s="650"/>
      <c r="S31" s="650"/>
      <c r="T31" s="650"/>
      <c r="U31" s="650"/>
      <c r="V31" s="650"/>
    </row>
    <row r="32" spans="1:22">
      <c r="C32" s="650"/>
      <c r="D32" s="650"/>
      <c r="E32" s="650"/>
      <c r="F32" s="650"/>
      <c r="G32" s="650"/>
      <c r="H32" s="650"/>
      <c r="I32" s="650"/>
      <c r="J32" s="650"/>
      <c r="K32" s="650"/>
      <c r="L32" s="650"/>
      <c r="M32" s="650"/>
      <c r="N32" s="650"/>
      <c r="O32" s="650"/>
      <c r="P32" s="650"/>
      <c r="Q32" s="650"/>
      <c r="R32" s="650"/>
      <c r="S32" s="650"/>
      <c r="T32" s="650"/>
      <c r="U32" s="650"/>
      <c r="V32" s="650"/>
    </row>
    <row r="33" spans="3:22">
      <c r="C33" s="650"/>
      <c r="D33" s="650"/>
      <c r="E33" s="650"/>
      <c r="F33" s="650"/>
      <c r="G33" s="650"/>
      <c r="H33" s="650"/>
      <c r="I33" s="650"/>
      <c r="J33" s="650"/>
      <c r="K33" s="650"/>
      <c r="L33" s="650"/>
      <c r="M33" s="650"/>
      <c r="N33" s="650"/>
      <c r="O33" s="650"/>
      <c r="P33" s="650"/>
      <c r="Q33" s="650"/>
      <c r="R33" s="650"/>
      <c r="S33" s="650"/>
      <c r="T33" s="650"/>
      <c r="U33" s="650"/>
      <c r="V33" s="650"/>
    </row>
    <row r="34" spans="3:22">
      <c r="C34" s="650"/>
      <c r="D34" s="650"/>
      <c r="E34" s="650"/>
      <c r="F34" s="650"/>
      <c r="G34" s="650"/>
      <c r="H34" s="650"/>
      <c r="I34" s="650"/>
      <c r="J34" s="650"/>
      <c r="K34" s="650"/>
      <c r="L34" s="650"/>
      <c r="M34" s="650"/>
      <c r="N34" s="650"/>
      <c r="O34" s="650"/>
      <c r="P34" s="650"/>
      <c r="Q34" s="650"/>
      <c r="R34" s="650"/>
      <c r="S34" s="650"/>
      <c r="T34" s="650"/>
      <c r="U34" s="650"/>
      <c r="V34" s="650"/>
    </row>
    <row r="35" spans="3:22">
      <c r="C35" s="650"/>
      <c r="D35" s="650"/>
      <c r="E35" s="650"/>
      <c r="F35" s="650"/>
      <c r="G35" s="650"/>
      <c r="H35" s="650"/>
      <c r="I35" s="650"/>
      <c r="J35" s="650"/>
      <c r="K35" s="650"/>
      <c r="L35" s="650"/>
      <c r="M35" s="650"/>
      <c r="N35" s="650"/>
      <c r="O35" s="650"/>
      <c r="P35" s="650"/>
      <c r="Q35" s="650"/>
      <c r="R35" s="650"/>
      <c r="S35" s="650"/>
      <c r="T35" s="650"/>
      <c r="U35" s="650"/>
      <c r="V35" s="650"/>
    </row>
    <row r="36" spans="3:22">
      <c r="C36" s="650"/>
      <c r="D36" s="650"/>
      <c r="E36" s="650"/>
      <c r="F36" s="650"/>
      <c r="G36" s="650"/>
      <c r="H36" s="650"/>
      <c r="I36" s="650"/>
      <c r="J36" s="650"/>
      <c r="K36" s="650"/>
      <c r="L36" s="650"/>
      <c r="M36" s="650"/>
      <c r="N36" s="650"/>
      <c r="O36" s="650"/>
      <c r="P36" s="650"/>
      <c r="Q36" s="650"/>
      <c r="R36" s="650"/>
      <c r="S36" s="650"/>
      <c r="T36" s="650"/>
      <c r="U36" s="650"/>
      <c r="V36" s="650"/>
    </row>
    <row r="37" spans="3:22">
      <c r="C37" s="650"/>
      <c r="D37" s="650"/>
      <c r="E37" s="650"/>
      <c r="F37" s="650"/>
      <c r="G37" s="650"/>
      <c r="H37" s="650"/>
      <c r="I37" s="650"/>
      <c r="J37" s="650"/>
      <c r="K37" s="650"/>
      <c r="L37" s="650"/>
      <c r="M37" s="650"/>
      <c r="N37" s="650"/>
      <c r="O37" s="650"/>
      <c r="P37" s="650"/>
      <c r="Q37" s="650"/>
      <c r="R37" s="650"/>
      <c r="S37" s="650"/>
      <c r="T37" s="650"/>
      <c r="U37" s="650"/>
      <c r="V37" s="650"/>
    </row>
    <row r="38" spans="3:22">
      <c r="C38" s="650"/>
      <c r="D38" s="650"/>
      <c r="E38" s="650"/>
      <c r="F38" s="650"/>
      <c r="G38" s="650"/>
      <c r="H38" s="650"/>
      <c r="I38" s="650"/>
      <c r="J38" s="650"/>
      <c r="K38" s="650"/>
      <c r="L38" s="650"/>
      <c r="M38" s="650"/>
      <c r="N38" s="650"/>
      <c r="O38" s="650"/>
      <c r="P38" s="650"/>
      <c r="Q38" s="650"/>
      <c r="R38" s="650"/>
      <c r="S38" s="650"/>
      <c r="T38" s="650"/>
      <c r="U38" s="650"/>
      <c r="V38" s="650"/>
    </row>
    <row r="39" spans="3:22">
      <c r="C39" s="650"/>
      <c r="D39" s="650"/>
      <c r="E39" s="650"/>
      <c r="F39" s="650"/>
      <c r="G39" s="650"/>
      <c r="H39" s="650"/>
      <c r="I39" s="650"/>
      <c r="J39" s="650"/>
      <c r="K39" s="650"/>
      <c r="L39" s="650"/>
      <c r="M39" s="650"/>
      <c r="N39" s="650"/>
      <c r="O39" s="650"/>
      <c r="P39" s="650"/>
      <c r="Q39" s="650"/>
      <c r="R39" s="650"/>
      <c r="S39" s="650"/>
      <c r="T39" s="650"/>
      <c r="U39" s="650"/>
      <c r="V39" s="650"/>
    </row>
    <row r="40" spans="3:22">
      <c r="C40" s="650"/>
      <c r="D40" s="650"/>
      <c r="E40" s="650"/>
      <c r="F40" s="650"/>
      <c r="G40" s="650"/>
      <c r="H40" s="650"/>
      <c r="I40" s="650"/>
      <c r="J40" s="650"/>
      <c r="K40" s="650"/>
      <c r="L40" s="650"/>
      <c r="M40" s="650"/>
      <c r="N40" s="650"/>
      <c r="O40" s="650"/>
      <c r="P40" s="650"/>
      <c r="Q40" s="650"/>
      <c r="R40" s="650"/>
      <c r="S40" s="650"/>
      <c r="T40" s="650"/>
      <c r="U40" s="650"/>
      <c r="V40" s="650"/>
    </row>
    <row r="41" spans="3:22">
      <c r="C41" s="650"/>
      <c r="D41" s="650"/>
      <c r="E41" s="650"/>
      <c r="F41" s="650"/>
      <c r="G41" s="650"/>
      <c r="H41" s="650"/>
      <c r="I41" s="650"/>
      <c r="J41" s="650"/>
      <c r="K41" s="650"/>
      <c r="L41" s="650"/>
      <c r="M41" s="650"/>
      <c r="N41" s="650"/>
      <c r="O41" s="650"/>
      <c r="P41" s="650"/>
      <c r="Q41" s="650"/>
      <c r="R41" s="650"/>
      <c r="S41" s="650"/>
      <c r="T41" s="650"/>
      <c r="U41" s="650"/>
      <c r="V41" s="650"/>
    </row>
    <row r="42" spans="3:22">
      <c r="C42" s="650"/>
      <c r="D42" s="650"/>
      <c r="E42" s="650"/>
      <c r="F42" s="650"/>
      <c r="G42" s="650"/>
      <c r="H42" s="650"/>
      <c r="I42" s="650"/>
      <c r="J42" s="650"/>
      <c r="K42" s="650"/>
      <c r="L42" s="650"/>
      <c r="M42" s="650"/>
      <c r="N42" s="650"/>
      <c r="O42" s="650"/>
      <c r="P42" s="650"/>
      <c r="Q42" s="650"/>
      <c r="R42" s="650"/>
      <c r="S42" s="650"/>
      <c r="T42" s="650"/>
      <c r="U42" s="650"/>
      <c r="V42" s="65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Q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10.5703125" style="1" bestFit="1" customWidth="1"/>
    <col min="2" max="2" width="101.85546875" style="1" customWidth="1"/>
    <col min="3" max="3" width="15.4257812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1" width="9.140625" style="8"/>
    <col min="12" max="12" width="13.140625" style="8" bestFit="1" customWidth="1"/>
    <col min="13" max="16384" width="9.140625" style="8"/>
  </cols>
  <sheetData>
    <row r="1" spans="1:17">
      <c r="A1" s="1" t="s">
        <v>97</v>
      </c>
      <c r="B1" s="1" t="str">
        <f>Info!C2</f>
        <v>სს "ბანკი ქართუ"</v>
      </c>
    </row>
    <row r="2" spans="1:17">
      <c r="A2" s="1" t="s">
        <v>98</v>
      </c>
      <c r="B2" s="585">
        <f>'1. key ratios'!B2</f>
        <v>46022</v>
      </c>
    </row>
    <row r="4" spans="1:17" ht="13.5" thickBot="1">
      <c r="A4" s="1" t="s">
        <v>250</v>
      </c>
      <c r="B4" s="22" t="s">
        <v>284</v>
      </c>
    </row>
    <row r="5" spans="1:17">
      <c r="A5" s="49"/>
      <c r="B5" s="74"/>
      <c r="C5" s="78" t="s">
        <v>0</v>
      </c>
      <c r="D5" s="78" t="s">
        <v>1</v>
      </c>
      <c r="E5" s="78" t="s">
        <v>2</v>
      </c>
      <c r="F5" s="78" t="s">
        <v>3</v>
      </c>
      <c r="G5" s="142" t="s">
        <v>4</v>
      </c>
      <c r="H5" s="79" t="s">
        <v>5</v>
      </c>
      <c r="I5" s="18"/>
    </row>
    <row r="6" spans="1:17" ht="15" customHeight="1">
      <c r="A6" s="73"/>
      <c r="B6" s="16"/>
      <c r="C6" s="779" t="s">
        <v>276</v>
      </c>
      <c r="D6" s="790" t="s">
        <v>297</v>
      </c>
      <c r="E6" s="791"/>
      <c r="F6" s="779" t="s">
        <v>303</v>
      </c>
      <c r="G6" s="779" t="s">
        <v>304</v>
      </c>
      <c r="H6" s="788" t="s">
        <v>278</v>
      </c>
      <c r="I6" s="18"/>
    </row>
    <row r="7" spans="1:17" ht="63.75">
      <c r="A7" s="73"/>
      <c r="B7" s="16"/>
      <c r="C7" s="780"/>
      <c r="D7" s="143" t="s">
        <v>279</v>
      </c>
      <c r="E7" s="143" t="s">
        <v>277</v>
      </c>
      <c r="F7" s="780"/>
      <c r="G7" s="780"/>
      <c r="H7" s="789"/>
      <c r="I7" s="18"/>
    </row>
    <row r="8" spans="1:17">
      <c r="A8" s="43">
        <v>1</v>
      </c>
      <c r="B8" s="81" t="s">
        <v>123</v>
      </c>
      <c r="C8" s="642">
        <v>325760637.84574485</v>
      </c>
      <c r="D8" s="642">
        <v>0</v>
      </c>
      <c r="E8" s="642">
        <v>0</v>
      </c>
      <c r="F8" s="642">
        <v>258837731.37930262</v>
      </c>
      <c r="G8" s="642">
        <v>258837731.37930262</v>
      </c>
      <c r="H8" s="145">
        <f>G8/(C8+E8)</f>
        <v>0.79456417169059035</v>
      </c>
      <c r="K8" s="729"/>
      <c r="L8" s="729"/>
      <c r="M8" s="729"/>
      <c r="N8" s="729"/>
      <c r="O8" s="729"/>
      <c r="P8" s="729"/>
      <c r="Q8" s="609"/>
    </row>
    <row r="9" spans="1:17" ht="15" customHeight="1">
      <c r="A9" s="43">
        <v>2</v>
      </c>
      <c r="B9" s="81" t="s">
        <v>124</v>
      </c>
      <c r="C9" s="642">
        <v>0</v>
      </c>
      <c r="D9" s="642">
        <v>0</v>
      </c>
      <c r="E9" s="642">
        <v>0</v>
      </c>
      <c r="F9" s="642">
        <v>0</v>
      </c>
      <c r="G9" s="642">
        <v>0</v>
      </c>
      <c r="H9" s="145">
        <f>IFERROR(G9/(C9+E9),0)</f>
        <v>0</v>
      </c>
      <c r="K9" s="729"/>
      <c r="L9" s="729"/>
      <c r="M9" s="729"/>
      <c r="N9" s="729"/>
      <c r="O9" s="729"/>
      <c r="P9" s="729"/>
      <c r="Q9" s="609"/>
    </row>
    <row r="10" spans="1:17">
      <c r="A10" s="43">
        <v>3</v>
      </c>
      <c r="B10" s="81" t="s">
        <v>125</v>
      </c>
      <c r="C10" s="642">
        <v>0</v>
      </c>
      <c r="D10" s="642">
        <v>0</v>
      </c>
      <c r="E10" s="642">
        <v>0</v>
      </c>
      <c r="F10" s="642">
        <v>0</v>
      </c>
      <c r="G10" s="642">
        <v>0</v>
      </c>
      <c r="H10" s="145">
        <f>IFERROR(G10/(C10+E10),0)</f>
        <v>0</v>
      </c>
      <c r="K10" s="729"/>
      <c r="L10" s="729"/>
      <c r="M10" s="729"/>
      <c r="N10" s="729"/>
      <c r="O10" s="729"/>
      <c r="P10" s="729"/>
      <c r="Q10" s="609"/>
    </row>
    <row r="11" spans="1:17">
      <c r="A11" s="43">
        <v>4</v>
      </c>
      <c r="B11" s="81" t="s">
        <v>126</v>
      </c>
      <c r="C11" s="642">
        <v>0</v>
      </c>
      <c r="D11" s="642">
        <v>0</v>
      </c>
      <c r="E11" s="642">
        <v>0</v>
      </c>
      <c r="F11" s="642">
        <v>0</v>
      </c>
      <c r="G11" s="642">
        <v>0</v>
      </c>
      <c r="H11" s="145">
        <f>IFERROR(G11/(C11+E11),0)</f>
        <v>0</v>
      </c>
      <c r="K11" s="729"/>
      <c r="L11" s="729"/>
      <c r="M11" s="729"/>
      <c r="N11" s="729"/>
      <c r="O11" s="729"/>
      <c r="P11" s="729"/>
      <c r="Q11" s="609"/>
    </row>
    <row r="12" spans="1:17">
      <c r="A12" s="43">
        <v>5</v>
      </c>
      <c r="B12" s="81" t="s">
        <v>911</v>
      </c>
      <c r="C12" s="642">
        <v>0</v>
      </c>
      <c r="D12" s="642">
        <v>0</v>
      </c>
      <c r="E12" s="642">
        <v>0</v>
      </c>
      <c r="F12" s="642">
        <v>0</v>
      </c>
      <c r="G12" s="642">
        <v>0</v>
      </c>
      <c r="H12" s="145">
        <f>IFERROR(G12/(C12+E12),0)</f>
        <v>0</v>
      </c>
      <c r="K12" s="729"/>
      <c r="L12" s="729"/>
      <c r="M12" s="729"/>
      <c r="N12" s="729"/>
      <c r="O12" s="729"/>
      <c r="P12" s="729"/>
      <c r="Q12" s="609"/>
    </row>
    <row r="13" spans="1:17">
      <c r="A13" s="43">
        <v>6</v>
      </c>
      <c r="B13" s="81" t="s">
        <v>127</v>
      </c>
      <c r="C13" s="642">
        <v>300525076.74820077</v>
      </c>
      <c r="D13" s="642">
        <v>0</v>
      </c>
      <c r="E13" s="642">
        <v>0</v>
      </c>
      <c r="F13" s="642">
        <v>127251412.46037745</v>
      </c>
      <c r="G13" s="642">
        <v>127251412.46037745</v>
      </c>
      <c r="H13" s="145">
        <f t="shared" ref="H13:H21" si="0">G13/(C13+E13)</f>
        <v>0.42343026358162072</v>
      </c>
      <c r="K13" s="729"/>
      <c r="L13" s="729"/>
      <c r="M13" s="729"/>
      <c r="N13" s="729"/>
      <c r="O13" s="729"/>
      <c r="P13" s="729"/>
      <c r="Q13" s="609"/>
    </row>
    <row r="14" spans="1:17">
      <c r="A14" s="43">
        <v>7</v>
      </c>
      <c r="B14" s="81" t="s">
        <v>71</v>
      </c>
      <c r="C14" s="642">
        <v>1107127350.915545</v>
      </c>
      <c r="D14" s="642">
        <v>200877755.15453649</v>
      </c>
      <c r="E14" s="642">
        <v>115230375.86158094</v>
      </c>
      <c r="F14" s="642">
        <v>1222357726.7771258</v>
      </c>
      <c r="G14" s="642">
        <v>1119537041.9371772</v>
      </c>
      <c r="H14" s="145">
        <f>G14/(C14+E14)</f>
        <v>0.91588331092646158</v>
      </c>
      <c r="K14" s="729"/>
      <c r="L14" s="729"/>
      <c r="M14" s="729"/>
      <c r="N14" s="729"/>
      <c r="O14" s="729"/>
      <c r="P14" s="729"/>
      <c r="Q14" s="609"/>
    </row>
    <row r="15" spans="1:17">
      <c r="A15" s="43">
        <v>8</v>
      </c>
      <c r="B15" s="81" t="s">
        <v>72</v>
      </c>
      <c r="C15" s="642">
        <v>0</v>
      </c>
      <c r="D15" s="642">
        <v>0</v>
      </c>
      <c r="E15" s="642">
        <v>0</v>
      </c>
      <c r="F15" s="642">
        <v>0</v>
      </c>
      <c r="G15" s="642">
        <v>0</v>
      </c>
      <c r="H15" s="145">
        <f>IFERROR(G15/(C15+E15),0)</f>
        <v>0</v>
      </c>
      <c r="K15" s="729"/>
      <c r="L15" s="729"/>
      <c r="M15" s="729"/>
      <c r="N15" s="729"/>
      <c r="O15" s="729"/>
      <c r="P15" s="729"/>
      <c r="Q15" s="609"/>
    </row>
    <row r="16" spans="1:17">
      <c r="A16" s="43">
        <v>9</v>
      </c>
      <c r="B16" s="81" t="s">
        <v>912</v>
      </c>
      <c r="C16" s="642">
        <v>0</v>
      </c>
      <c r="D16" s="642">
        <v>0</v>
      </c>
      <c r="E16" s="642">
        <v>0</v>
      </c>
      <c r="F16" s="642">
        <v>0</v>
      </c>
      <c r="G16" s="642">
        <v>0</v>
      </c>
      <c r="H16" s="145">
        <f>IFERROR(G16/(C16+E16),0)</f>
        <v>0</v>
      </c>
      <c r="K16" s="729"/>
      <c r="L16" s="729"/>
      <c r="M16" s="729"/>
      <c r="N16" s="729"/>
      <c r="O16" s="729"/>
      <c r="P16" s="729"/>
      <c r="Q16" s="609"/>
    </row>
    <row r="17" spans="1:17">
      <c r="A17" s="43">
        <v>10</v>
      </c>
      <c r="B17" s="81" t="s">
        <v>67</v>
      </c>
      <c r="C17" s="642">
        <v>49953787.280365057</v>
      </c>
      <c r="D17" s="642">
        <v>0</v>
      </c>
      <c r="E17" s="642">
        <v>0</v>
      </c>
      <c r="F17" s="642">
        <v>49953787.280365057</v>
      </c>
      <c r="G17" s="642">
        <v>49952762.430858657</v>
      </c>
      <c r="H17" s="145">
        <f t="shared" si="0"/>
        <v>0.99997948404791315</v>
      </c>
      <c r="K17" s="729"/>
      <c r="L17" s="729"/>
      <c r="M17" s="729"/>
      <c r="N17" s="729"/>
      <c r="O17" s="729"/>
      <c r="P17" s="729"/>
      <c r="Q17" s="609"/>
    </row>
    <row r="18" spans="1:17">
      <c r="A18" s="43">
        <v>11</v>
      </c>
      <c r="B18" s="81" t="s">
        <v>68</v>
      </c>
      <c r="C18" s="642">
        <v>0</v>
      </c>
      <c r="D18" s="642">
        <v>0</v>
      </c>
      <c r="E18" s="642">
        <v>0</v>
      </c>
      <c r="F18" s="642">
        <v>0</v>
      </c>
      <c r="G18" s="642">
        <v>0</v>
      </c>
      <c r="H18" s="145">
        <f>IFERROR(G18/(C18+E18),0)</f>
        <v>0</v>
      </c>
      <c r="K18" s="729"/>
      <c r="L18" s="729"/>
      <c r="M18" s="729"/>
      <c r="N18" s="729"/>
      <c r="O18" s="729"/>
      <c r="P18" s="729"/>
      <c r="Q18" s="609"/>
    </row>
    <row r="19" spans="1:17">
      <c r="A19" s="43">
        <v>12</v>
      </c>
      <c r="B19" s="81" t="s">
        <v>69</v>
      </c>
      <c r="C19" s="642">
        <v>0</v>
      </c>
      <c r="D19" s="642">
        <v>0</v>
      </c>
      <c r="E19" s="642">
        <v>0</v>
      </c>
      <c r="F19" s="642">
        <v>0</v>
      </c>
      <c r="G19" s="642">
        <v>0</v>
      </c>
      <c r="H19" s="145">
        <f>IFERROR(G19/(C19+E19),0)</f>
        <v>0</v>
      </c>
      <c r="K19" s="729"/>
      <c r="L19" s="729"/>
      <c r="M19" s="729"/>
      <c r="N19" s="729"/>
      <c r="O19" s="729"/>
      <c r="P19" s="729"/>
      <c r="Q19" s="609"/>
    </row>
    <row r="20" spans="1:17">
      <c r="A20" s="43">
        <v>13</v>
      </c>
      <c r="B20" s="81" t="s">
        <v>70</v>
      </c>
      <c r="C20" s="642">
        <v>0</v>
      </c>
      <c r="D20" s="642">
        <v>0</v>
      </c>
      <c r="E20" s="642">
        <v>0</v>
      </c>
      <c r="F20" s="642">
        <v>0</v>
      </c>
      <c r="G20" s="642">
        <v>0</v>
      </c>
      <c r="H20" s="145">
        <f>IFERROR(G20/(C20+E20),0)</f>
        <v>0</v>
      </c>
      <c r="K20" s="729"/>
      <c r="L20" s="729"/>
      <c r="M20" s="729"/>
      <c r="N20" s="729"/>
      <c r="O20" s="729"/>
      <c r="P20" s="729"/>
      <c r="Q20" s="609"/>
    </row>
    <row r="21" spans="1:17">
      <c r="A21" s="43">
        <v>14</v>
      </c>
      <c r="B21" s="81" t="s">
        <v>143</v>
      </c>
      <c r="C21" s="642">
        <v>165360682.78076246</v>
      </c>
      <c r="D21" s="642">
        <v>2561239.2203808636</v>
      </c>
      <c r="E21" s="642">
        <v>1280619.6101904318</v>
      </c>
      <c r="F21" s="642">
        <v>164728591.91618374</v>
      </c>
      <c r="G21" s="642">
        <v>146361691.3459971</v>
      </c>
      <c r="H21" s="145">
        <f t="shared" si="0"/>
        <v>0.87830381331647112</v>
      </c>
      <c r="K21" s="729"/>
      <c r="L21" s="729"/>
      <c r="M21" s="729"/>
      <c r="N21" s="729"/>
      <c r="O21" s="729"/>
      <c r="P21" s="729"/>
      <c r="Q21" s="609"/>
    </row>
    <row r="22" spans="1:17" ht="13.5" thickBot="1">
      <c r="A22" s="75"/>
      <c r="B22" s="80" t="s">
        <v>66</v>
      </c>
      <c r="C22" s="648">
        <f>SUM(C8:C21)</f>
        <v>1948727535.5706179</v>
      </c>
      <c r="D22" s="648">
        <f>SUM(D8:D21)</f>
        <v>203438994.37491736</v>
      </c>
      <c r="E22" s="648">
        <f>SUM(E8:E21)</f>
        <v>116510995.47177137</v>
      </c>
      <c r="F22" s="648">
        <f>SUM(F8:F21)</f>
        <v>1823129249.8133547</v>
      </c>
      <c r="G22" s="648">
        <f>SUM(G8:G21)</f>
        <v>1701940639.5537131</v>
      </c>
      <c r="H22" s="649">
        <f>G22/(C22+E22)</f>
        <v>0.82408913739116196</v>
      </c>
      <c r="K22" s="729"/>
      <c r="L22" s="729"/>
      <c r="M22" s="729"/>
      <c r="N22" s="729"/>
      <c r="O22" s="729"/>
      <c r="P22" s="729"/>
      <c r="Q22" s="609"/>
    </row>
    <row r="28" spans="1:17"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Z28"/>
  <sheetViews>
    <sheetView showGridLines="0" zoomScale="80" zoomScaleNormal="8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1" bestFit="1" customWidth="1"/>
    <col min="2" max="2" width="104.140625" style="1" customWidth="1"/>
    <col min="3" max="3" width="12.85546875" style="1" customWidth="1"/>
    <col min="4" max="4" width="15.85546875" style="1" bestFit="1" customWidth="1"/>
    <col min="5" max="5" width="17.42578125" style="1" bestFit="1" customWidth="1"/>
    <col min="6" max="11" width="12.85546875" style="1" customWidth="1"/>
    <col min="12" max="16384" width="9.140625" style="1"/>
  </cols>
  <sheetData>
    <row r="1" spans="1:26">
      <c r="A1" s="1" t="s">
        <v>97</v>
      </c>
      <c r="B1" s="1" t="str">
        <f>Info!C2</f>
        <v>სს "ბანკი ქართუ"</v>
      </c>
    </row>
    <row r="2" spans="1:26">
      <c r="A2" s="1" t="s">
        <v>98</v>
      </c>
      <c r="B2" s="585">
        <f>'1. key ratios'!B2</f>
        <v>46022</v>
      </c>
    </row>
    <row r="4" spans="1:26" ht="13.5" thickBot="1">
      <c r="A4" s="1" t="s">
        <v>340</v>
      </c>
      <c r="B4" s="22" t="s">
        <v>339</v>
      </c>
    </row>
    <row r="5" spans="1:26" ht="30" customHeight="1">
      <c r="A5" s="795"/>
      <c r="B5" s="796"/>
      <c r="C5" s="793" t="s">
        <v>372</v>
      </c>
      <c r="D5" s="793"/>
      <c r="E5" s="793"/>
      <c r="F5" s="793" t="s">
        <v>373</v>
      </c>
      <c r="G5" s="793"/>
      <c r="H5" s="793"/>
      <c r="I5" s="793" t="s">
        <v>374</v>
      </c>
      <c r="J5" s="793"/>
      <c r="K5" s="794"/>
    </row>
    <row r="6" spans="1:26">
      <c r="A6" s="168"/>
      <c r="B6" s="169"/>
      <c r="C6" s="170" t="s">
        <v>26</v>
      </c>
      <c r="D6" s="170" t="s">
        <v>79</v>
      </c>
      <c r="E6" s="170" t="s">
        <v>66</v>
      </c>
      <c r="F6" s="170" t="s">
        <v>26</v>
      </c>
      <c r="G6" s="170" t="s">
        <v>79</v>
      </c>
      <c r="H6" s="170" t="s">
        <v>66</v>
      </c>
      <c r="I6" s="170" t="s">
        <v>26</v>
      </c>
      <c r="J6" s="170" t="s">
        <v>79</v>
      </c>
      <c r="K6" s="172" t="s">
        <v>66</v>
      </c>
    </row>
    <row r="7" spans="1:26">
      <c r="A7" s="173" t="s">
        <v>310</v>
      </c>
      <c r="B7" s="167"/>
      <c r="C7" s="167"/>
      <c r="D7" s="167"/>
      <c r="E7" s="167"/>
      <c r="F7" s="167"/>
      <c r="G7" s="167"/>
      <c r="H7" s="167"/>
      <c r="I7" s="167"/>
      <c r="J7" s="167"/>
      <c r="K7" s="174"/>
      <c r="O7" s="592"/>
      <c r="P7" s="592"/>
      <c r="Q7" s="592"/>
      <c r="R7" s="592"/>
      <c r="S7" s="592"/>
      <c r="T7" s="592"/>
      <c r="U7" s="592"/>
      <c r="V7" s="592"/>
      <c r="W7" s="592"/>
      <c r="X7" s="592"/>
      <c r="Y7" s="592"/>
      <c r="Z7" s="592"/>
    </row>
    <row r="8" spans="1:26">
      <c r="A8" s="166">
        <v>1</v>
      </c>
      <c r="B8" s="151" t="s">
        <v>310</v>
      </c>
      <c r="C8" s="149"/>
      <c r="D8" s="149"/>
      <c r="E8" s="149"/>
      <c r="F8" s="654">
        <v>162616515.2992138</v>
      </c>
      <c r="G8" s="654">
        <v>544425190.59263039</v>
      </c>
      <c r="H8" s="654">
        <v>707041705.89184391</v>
      </c>
      <c r="I8" s="654">
        <v>87001468.557233825</v>
      </c>
      <c r="J8" s="654">
        <v>283550737.41011339</v>
      </c>
      <c r="K8" s="655">
        <v>370552205.9673472</v>
      </c>
      <c r="M8" s="730"/>
      <c r="N8" s="730"/>
      <c r="O8" s="730"/>
      <c r="P8" s="730"/>
      <c r="Q8" s="730"/>
      <c r="R8" s="730"/>
      <c r="S8" s="730"/>
      <c r="T8" s="730"/>
      <c r="U8" s="730"/>
      <c r="V8" s="592"/>
      <c r="W8" s="592"/>
    </row>
    <row r="9" spans="1:26">
      <c r="A9" s="173" t="s">
        <v>311</v>
      </c>
      <c r="B9" s="167"/>
      <c r="C9" s="167"/>
      <c r="D9" s="167"/>
      <c r="E9" s="167"/>
      <c r="F9" s="167"/>
      <c r="G9" s="167"/>
      <c r="H9" s="167"/>
      <c r="I9" s="167"/>
      <c r="J9" s="167"/>
      <c r="K9" s="174"/>
      <c r="M9" s="730"/>
      <c r="N9" s="730"/>
      <c r="O9" s="730"/>
      <c r="P9" s="730"/>
      <c r="Q9" s="730"/>
      <c r="R9" s="730"/>
      <c r="S9" s="730"/>
      <c r="T9" s="730"/>
      <c r="U9" s="730"/>
      <c r="V9" s="592"/>
      <c r="W9" s="592"/>
    </row>
    <row r="10" spans="1:26">
      <c r="A10" s="175">
        <v>2</v>
      </c>
      <c r="B10" s="152" t="s">
        <v>312</v>
      </c>
      <c r="C10" s="271">
        <v>28332777.043478221</v>
      </c>
      <c r="D10" s="656">
        <v>408771656.55857915</v>
      </c>
      <c r="E10" s="656">
        <v>437104433.6020574</v>
      </c>
      <c r="F10" s="656">
        <v>4989499.7888266202</v>
      </c>
      <c r="G10" s="656">
        <v>55482640.195381485</v>
      </c>
      <c r="H10" s="656">
        <v>60472139.984208055</v>
      </c>
      <c r="I10" s="656">
        <v>982943.82991304074</v>
      </c>
      <c r="J10" s="656">
        <v>6211942.1865402171</v>
      </c>
      <c r="K10" s="657">
        <v>7194886.0164532596</v>
      </c>
      <c r="M10" s="730"/>
      <c r="N10" s="730"/>
      <c r="O10" s="730"/>
      <c r="P10" s="730"/>
      <c r="Q10" s="730"/>
      <c r="R10" s="730"/>
      <c r="S10" s="730"/>
      <c r="T10" s="730"/>
      <c r="U10" s="730"/>
      <c r="V10" s="592"/>
      <c r="W10" s="592"/>
    </row>
    <row r="11" spans="1:26">
      <c r="A11" s="175">
        <v>3</v>
      </c>
      <c r="B11" s="152" t="s">
        <v>313</v>
      </c>
      <c r="C11" s="271">
        <v>245376889.03594565</v>
      </c>
      <c r="D11" s="656">
        <v>629405356.67356741</v>
      </c>
      <c r="E11" s="656">
        <v>874782245.70951331</v>
      </c>
      <c r="F11" s="656">
        <v>49595417.506873339</v>
      </c>
      <c r="G11" s="656">
        <v>369798326.86581916</v>
      </c>
      <c r="H11" s="656">
        <v>419393744.3726927</v>
      </c>
      <c r="I11" s="656">
        <v>34846580.133840643</v>
      </c>
      <c r="J11" s="656">
        <v>154884457.26265794</v>
      </c>
      <c r="K11" s="657">
        <v>189731037.39649868</v>
      </c>
      <c r="M11" s="730"/>
      <c r="N11" s="730"/>
      <c r="O11" s="730"/>
      <c r="P11" s="730"/>
      <c r="Q11" s="730"/>
      <c r="R11" s="730"/>
      <c r="S11" s="730"/>
      <c r="T11" s="730"/>
      <c r="U11" s="730"/>
      <c r="V11" s="592"/>
      <c r="W11" s="592"/>
    </row>
    <row r="12" spans="1:26">
      <c r="A12" s="175">
        <v>4</v>
      </c>
      <c r="B12" s="152" t="s">
        <v>314</v>
      </c>
      <c r="C12" s="271">
        <v>0</v>
      </c>
      <c r="D12" s="656">
        <v>0</v>
      </c>
      <c r="E12" s="656">
        <v>0</v>
      </c>
      <c r="F12" s="656">
        <v>0</v>
      </c>
      <c r="G12" s="656">
        <v>0</v>
      </c>
      <c r="H12" s="656">
        <v>0</v>
      </c>
      <c r="I12" s="656">
        <v>0</v>
      </c>
      <c r="J12" s="656">
        <v>0</v>
      </c>
      <c r="K12" s="657">
        <v>0</v>
      </c>
      <c r="M12" s="730"/>
      <c r="N12" s="730"/>
      <c r="O12" s="730"/>
      <c r="P12" s="730"/>
      <c r="Q12" s="730"/>
      <c r="R12" s="730"/>
      <c r="S12" s="730"/>
      <c r="T12" s="730"/>
      <c r="U12" s="730"/>
      <c r="V12" s="592"/>
      <c r="W12" s="592"/>
    </row>
    <row r="13" spans="1:26">
      <c r="A13" s="175">
        <v>5</v>
      </c>
      <c r="B13" s="152" t="s">
        <v>315</v>
      </c>
      <c r="C13" s="271">
        <v>71140109.510217339</v>
      </c>
      <c r="D13" s="656">
        <v>125308333.74714014</v>
      </c>
      <c r="E13" s="656">
        <v>196448443.25735751</v>
      </c>
      <c r="F13" s="656">
        <v>11663397.651627174</v>
      </c>
      <c r="G13" s="656">
        <v>17508554.25001407</v>
      </c>
      <c r="H13" s="656">
        <v>29171951.901641238</v>
      </c>
      <c r="I13" s="656">
        <v>4523424.2823967412</v>
      </c>
      <c r="J13" s="656">
        <v>7325351.6310671493</v>
      </c>
      <c r="K13" s="657">
        <v>11848775.913463885</v>
      </c>
      <c r="M13" s="730"/>
      <c r="N13" s="730"/>
      <c r="O13" s="730"/>
      <c r="P13" s="730"/>
      <c r="Q13" s="730"/>
      <c r="R13" s="730"/>
      <c r="S13" s="730"/>
      <c r="T13" s="730"/>
      <c r="U13" s="730"/>
      <c r="V13" s="592"/>
      <c r="W13" s="592"/>
    </row>
    <row r="14" spans="1:26">
      <c r="A14" s="175">
        <v>6</v>
      </c>
      <c r="B14" s="152" t="s">
        <v>330</v>
      </c>
      <c r="C14" s="271">
        <v>0</v>
      </c>
      <c r="D14" s="656">
        <v>0</v>
      </c>
      <c r="E14" s="656">
        <v>0</v>
      </c>
      <c r="F14" s="656">
        <v>0</v>
      </c>
      <c r="G14" s="656">
        <v>0</v>
      </c>
      <c r="H14" s="656">
        <v>0</v>
      </c>
      <c r="I14" s="656">
        <v>0</v>
      </c>
      <c r="J14" s="656">
        <v>0</v>
      </c>
      <c r="K14" s="657">
        <v>0</v>
      </c>
      <c r="M14" s="730"/>
      <c r="N14" s="730"/>
      <c r="O14" s="730"/>
      <c r="P14" s="730"/>
      <c r="Q14" s="730"/>
      <c r="R14" s="730"/>
      <c r="S14" s="730"/>
      <c r="T14" s="730"/>
      <c r="U14" s="730"/>
      <c r="V14" s="592"/>
      <c r="W14" s="592"/>
    </row>
    <row r="15" spans="1:26">
      <c r="A15" s="175">
        <v>7</v>
      </c>
      <c r="B15" s="152" t="s">
        <v>317</v>
      </c>
      <c r="C15" s="271">
        <v>37188691.306094147</v>
      </c>
      <c r="D15" s="656">
        <v>115376996.68731548</v>
      </c>
      <c r="E15" s="656">
        <v>152565687.99340963</v>
      </c>
      <c r="F15" s="656">
        <v>675106.27641304431</v>
      </c>
      <c r="G15" s="656">
        <v>1595570.9004706531</v>
      </c>
      <c r="H15" s="656">
        <v>2270677.1768836961</v>
      </c>
      <c r="I15" s="656">
        <v>675106.27641304431</v>
      </c>
      <c r="J15" s="656">
        <v>1595570.9004706531</v>
      </c>
      <c r="K15" s="657">
        <v>2270677.1768836961</v>
      </c>
      <c r="M15" s="730"/>
      <c r="N15" s="730"/>
      <c r="O15" s="730"/>
      <c r="P15" s="730"/>
      <c r="Q15" s="730"/>
      <c r="R15" s="730"/>
      <c r="S15" s="730"/>
      <c r="T15" s="730"/>
      <c r="U15" s="730"/>
      <c r="V15" s="592"/>
      <c r="W15" s="592"/>
    </row>
    <row r="16" spans="1:26">
      <c r="A16" s="175">
        <v>8</v>
      </c>
      <c r="B16" s="153" t="s">
        <v>318</v>
      </c>
      <c r="C16" s="271">
        <v>382038466.89573538</v>
      </c>
      <c r="D16" s="656">
        <v>1278862343.6666021</v>
      </c>
      <c r="E16" s="656">
        <v>1660900810.5623379</v>
      </c>
      <c r="F16" s="656">
        <v>66923421.223740183</v>
      </c>
      <c r="G16" s="656">
        <v>444385092.21168536</v>
      </c>
      <c r="H16" s="656">
        <v>511308513.4354257</v>
      </c>
      <c r="I16" s="656">
        <v>41028054.522563472</v>
      </c>
      <c r="J16" s="656">
        <v>170017321.98073596</v>
      </c>
      <c r="K16" s="657">
        <v>211045376.50329953</v>
      </c>
      <c r="M16" s="730"/>
      <c r="N16" s="730"/>
      <c r="O16" s="730"/>
      <c r="P16" s="730"/>
      <c r="Q16" s="730"/>
      <c r="R16" s="730"/>
      <c r="S16" s="730"/>
      <c r="T16" s="730"/>
      <c r="U16" s="730"/>
      <c r="V16" s="592"/>
      <c r="W16" s="592"/>
    </row>
    <row r="17" spans="1:23">
      <c r="A17" s="173" t="s">
        <v>319</v>
      </c>
      <c r="B17" s="167"/>
      <c r="C17" s="167"/>
      <c r="D17" s="167"/>
      <c r="E17" s="167"/>
      <c r="F17" s="167"/>
      <c r="G17" s="167"/>
      <c r="H17" s="167"/>
      <c r="I17" s="167"/>
      <c r="J17" s="167"/>
      <c r="K17" s="174"/>
      <c r="M17" s="730"/>
      <c r="N17" s="730"/>
      <c r="O17" s="730"/>
      <c r="P17" s="730"/>
      <c r="Q17" s="730"/>
      <c r="R17" s="730"/>
      <c r="S17" s="730"/>
      <c r="T17" s="730"/>
      <c r="U17" s="730"/>
      <c r="V17" s="592"/>
      <c r="W17" s="592"/>
    </row>
    <row r="18" spans="1:23">
      <c r="A18" s="175">
        <v>9</v>
      </c>
      <c r="B18" s="152" t="s">
        <v>320</v>
      </c>
      <c r="C18" s="271">
        <v>0</v>
      </c>
      <c r="D18" s="656">
        <v>0</v>
      </c>
      <c r="E18" s="656">
        <v>0</v>
      </c>
      <c r="F18" s="656">
        <v>0</v>
      </c>
      <c r="G18" s="656">
        <v>0</v>
      </c>
      <c r="H18" s="656">
        <v>0</v>
      </c>
      <c r="I18" s="656">
        <v>0</v>
      </c>
      <c r="J18" s="656">
        <v>0</v>
      </c>
      <c r="K18" s="657">
        <v>0</v>
      </c>
      <c r="M18" s="730"/>
      <c r="N18" s="730"/>
      <c r="O18" s="730"/>
      <c r="P18" s="730"/>
      <c r="Q18" s="730"/>
      <c r="R18" s="730"/>
      <c r="S18" s="730"/>
      <c r="T18" s="730"/>
      <c r="U18" s="730"/>
      <c r="V18" s="592"/>
      <c r="W18" s="592"/>
    </row>
    <row r="19" spans="1:23">
      <c r="A19" s="175">
        <v>10</v>
      </c>
      <c r="B19" s="152" t="s">
        <v>321</v>
      </c>
      <c r="C19" s="271">
        <v>561598441.51991117</v>
      </c>
      <c r="D19" s="656">
        <v>842813473.85177612</v>
      </c>
      <c r="E19" s="656">
        <v>1404411915.3716879</v>
      </c>
      <c r="F19" s="656">
        <v>15656839.251892176</v>
      </c>
      <c r="G19" s="656">
        <v>9704653.2337757889</v>
      </c>
      <c r="H19" s="656">
        <v>25361492.48566797</v>
      </c>
      <c r="I19" s="656">
        <v>91272023.398980916</v>
      </c>
      <c r="J19" s="656">
        <v>282703127.13173956</v>
      </c>
      <c r="K19" s="657">
        <v>373975150.53072053</v>
      </c>
      <c r="M19" s="730"/>
      <c r="N19" s="730"/>
      <c r="O19" s="730"/>
      <c r="P19" s="730"/>
      <c r="Q19" s="730"/>
      <c r="R19" s="730"/>
      <c r="S19" s="730"/>
      <c r="T19" s="730"/>
      <c r="U19" s="730"/>
      <c r="V19" s="592"/>
      <c r="W19" s="592"/>
    </row>
    <row r="20" spans="1:23">
      <c r="A20" s="175">
        <v>11</v>
      </c>
      <c r="B20" s="152" t="s">
        <v>322</v>
      </c>
      <c r="C20" s="271">
        <v>24796955.966382276</v>
      </c>
      <c r="D20" s="656">
        <v>612466.96380349924</v>
      </c>
      <c r="E20" s="656">
        <v>25409422.930185791</v>
      </c>
      <c r="F20" s="656">
        <v>1019562.0646385406</v>
      </c>
      <c r="G20" s="656">
        <v>4527.5415857608696</v>
      </c>
      <c r="H20" s="656">
        <v>1024089.6062243015</v>
      </c>
      <c r="I20" s="656">
        <v>1019562.0646385406</v>
      </c>
      <c r="J20" s="656">
        <v>4527.5415857608696</v>
      </c>
      <c r="K20" s="657">
        <v>1024089.6062243015</v>
      </c>
      <c r="M20" s="730"/>
      <c r="N20" s="730"/>
      <c r="O20" s="730"/>
      <c r="P20" s="730"/>
      <c r="Q20" s="730"/>
      <c r="R20" s="730"/>
      <c r="S20" s="730"/>
      <c r="T20" s="730"/>
      <c r="U20" s="730"/>
      <c r="V20" s="592"/>
      <c r="W20" s="592"/>
    </row>
    <row r="21" spans="1:23" ht="13.5" thickBot="1">
      <c r="A21" s="114">
        <v>12</v>
      </c>
      <c r="B21" s="176" t="s">
        <v>323</v>
      </c>
      <c r="C21" s="658">
        <v>586395397.48629344</v>
      </c>
      <c r="D21" s="659">
        <v>843425940.81557965</v>
      </c>
      <c r="E21" s="658">
        <v>1429821338.3018737</v>
      </c>
      <c r="F21" s="659">
        <v>16676401.316530716</v>
      </c>
      <c r="G21" s="659">
        <v>9709180.7753615491</v>
      </c>
      <c r="H21" s="659">
        <v>26385582.091892272</v>
      </c>
      <c r="I21" s="659">
        <v>92291585.463619456</v>
      </c>
      <c r="J21" s="659">
        <v>282707654.6733253</v>
      </c>
      <c r="K21" s="660">
        <v>374999240.13694483</v>
      </c>
      <c r="M21" s="730"/>
      <c r="N21" s="730"/>
      <c r="O21" s="730"/>
      <c r="P21" s="730"/>
      <c r="Q21" s="730"/>
      <c r="R21" s="730"/>
      <c r="S21" s="730"/>
      <c r="T21" s="730"/>
      <c r="U21" s="730"/>
      <c r="V21" s="592"/>
      <c r="W21" s="592"/>
    </row>
    <row r="22" spans="1:23" ht="38.25" customHeight="1" thickBot="1">
      <c r="A22" s="164"/>
      <c r="B22" s="165"/>
      <c r="C22" s="165"/>
      <c r="D22" s="165"/>
      <c r="E22" s="165"/>
      <c r="F22" s="792" t="s">
        <v>324</v>
      </c>
      <c r="G22" s="793"/>
      <c r="H22" s="793"/>
      <c r="I22" s="792" t="s">
        <v>325</v>
      </c>
      <c r="J22" s="793"/>
      <c r="K22" s="794"/>
      <c r="M22" s="730"/>
      <c r="N22" s="730"/>
      <c r="O22" s="730"/>
      <c r="P22" s="730"/>
      <c r="Q22" s="730"/>
      <c r="R22" s="730"/>
      <c r="S22" s="730"/>
      <c r="T22" s="730"/>
      <c r="U22" s="730"/>
      <c r="V22" s="592"/>
      <c r="W22" s="592"/>
    </row>
    <row r="23" spans="1:23">
      <c r="A23" s="157">
        <v>13</v>
      </c>
      <c r="B23" s="154" t="s">
        <v>310</v>
      </c>
      <c r="C23" s="163"/>
      <c r="D23" s="163"/>
      <c r="E23" s="163"/>
      <c r="F23" s="661">
        <f t="shared" ref="F23:K23" si="0">F8</f>
        <v>162616515.2992138</v>
      </c>
      <c r="G23" s="661">
        <f t="shared" si="0"/>
        <v>544425190.59263039</v>
      </c>
      <c r="H23" s="661">
        <f t="shared" si="0"/>
        <v>707041705.89184391</v>
      </c>
      <c r="I23" s="661">
        <f t="shared" si="0"/>
        <v>87001468.557233825</v>
      </c>
      <c r="J23" s="661">
        <f t="shared" si="0"/>
        <v>283550737.41011339</v>
      </c>
      <c r="K23" s="662">
        <f t="shared" si="0"/>
        <v>370552205.9673472</v>
      </c>
      <c r="M23" s="730"/>
      <c r="N23" s="730"/>
      <c r="O23" s="730"/>
      <c r="P23" s="730"/>
      <c r="Q23" s="730"/>
      <c r="R23" s="730"/>
      <c r="S23" s="730"/>
      <c r="T23" s="730"/>
      <c r="U23" s="730"/>
      <c r="V23" s="592"/>
      <c r="W23" s="592"/>
    </row>
    <row r="24" spans="1:23" ht="13.5" thickBot="1">
      <c r="A24" s="158">
        <v>14</v>
      </c>
      <c r="B24" s="155" t="s">
        <v>326</v>
      </c>
      <c r="C24" s="177"/>
      <c r="D24" s="161"/>
      <c r="E24" s="162"/>
      <c r="F24" s="663">
        <f t="shared" ref="F24:K24" si="1">MAX(F16-F21,F16*0.25)</f>
        <v>50247019.907209471</v>
      </c>
      <c r="G24" s="663">
        <f t="shared" si="1"/>
        <v>434675911.43632382</v>
      </c>
      <c r="H24" s="663">
        <f>MAX(H16-H21,H16*0.25)</f>
        <v>484922931.3435334</v>
      </c>
      <c r="I24" s="663">
        <f t="shared" si="1"/>
        <v>10257013.630640868</v>
      </c>
      <c r="J24" s="663">
        <f t="shared" si="1"/>
        <v>42504330.495183989</v>
      </c>
      <c r="K24" s="664">
        <f t="shared" si="1"/>
        <v>52761344.125824884</v>
      </c>
      <c r="M24" s="730"/>
      <c r="N24" s="730"/>
      <c r="O24" s="730"/>
      <c r="P24" s="730"/>
      <c r="Q24" s="730"/>
      <c r="R24" s="730"/>
      <c r="S24" s="730"/>
      <c r="T24" s="730"/>
      <c r="U24" s="730"/>
      <c r="V24" s="592"/>
      <c r="W24" s="592"/>
    </row>
    <row r="25" spans="1:23" ht="13.5" thickBot="1">
      <c r="A25" s="159">
        <v>15</v>
      </c>
      <c r="B25" s="156" t="s">
        <v>327</v>
      </c>
      <c r="C25" s="160"/>
      <c r="D25" s="160"/>
      <c r="E25" s="160"/>
      <c r="F25" s="665">
        <f t="shared" ref="F25:K25" si="2">F23/F24</f>
        <v>3.2363414904906924</v>
      </c>
      <c r="G25" s="665">
        <f t="shared" si="2"/>
        <v>1.252485302886134</v>
      </c>
      <c r="H25" s="665">
        <f t="shared" si="2"/>
        <v>1.4580496408633543</v>
      </c>
      <c r="I25" s="665">
        <f t="shared" si="2"/>
        <v>8.4821441883759974</v>
      </c>
      <c r="J25" s="665">
        <f t="shared" si="2"/>
        <v>6.6711023113807544</v>
      </c>
      <c r="K25" s="666">
        <f t="shared" si="2"/>
        <v>7.0231760033189623</v>
      </c>
      <c r="M25" s="730"/>
      <c r="N25" s="730"/>
      <c r="O25" s="730"/>
      <c r="P25" s="730"/>
      <c r="Q25" s="730"/>
      <c r="R25" s="730"/>
      <c r="S25" s="730"/>
      <c r="T25" s="730"/>
      <c r="U25" s="730"/>
      <c r="V25" s="592"/>
      <c r="W25" s="592"/>
    </row>
    <row r="28" spans="1:23" ht="38.25">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I38" sqref="I38"/>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2" t="s">
        <v>97</v>
      </c>
      <c r="B1" s="30" t="str">
        <f>'1. key ratios'!B1</f>
        <v>სს "ბანკი ქართუ"</v>
      </c>
    </row>
    <row r="2" spans="1:17">
      <c r="A2" s="30" t="s">
        <v>98</v>
      </c>
      <c r="B2" s="585">
        <f>'1. key ratios'!B2</f>
        <v>46022</v>
      </c>
    </row>
    <row r="3" spans="1:17">
      <c r="B3" s="8"/>
      <c r="C3" s="8"/>
      <c r="D3" s="8"/>
      <c r="E3" s="8"/>
      <c r="F3" s="8"/>
      <c r="G3" s="8"/>
      <c r="H3" s="8"/>
      <c r="I3" s="8"/>
      <c r="J3" s="8"/>
      <c r="K3" s="8"/>
      <c r="L3" s="8"/>
      <c r="M3" s="8"/>
      <c r="N3" s="8"/>
    </row>
    <row r="4" spans="1:17">
      <c r="B4" s="568" t="s">
        <v>979</v>
      </c>
      <c r="C4" s="8"/>
      <c r="D4" s="8"/>
      <c r="E4" s="8"/>
      <c r="F4" s="8"/>
      <c r="G4" s="8"/>
      <c r="H4" s="8"/>
      <c r="I4" s="8"/>
      <c r="J4" s="8"/>
      <c r="K4" s="8"/>
      <c r="L4" s="8"/>
      <c r="M4" s="8"/>
      <c r="N4" s="8"/>
    </row>
    <row r="5" spans="1:17" ht="105">
      <c r="B5" s="569" t="s">
        <v>980</v>
      </c>
      <c r="C5" s="570" t="s">
        <v>981</v>
      </c>
      <c r="D5" s="570" t="s">
        <v>982</v>
      </c>
      <c r="E5" s="570" t="s">
        <v>983</v>
      </c>
      <c r="F5" s="570" t="s">
        <v>984</v>
      </c>
      <c r="G5" s="570" t="s">
        <v>985</v>
      </c>
      <c r="H5" s="570" t="s">
        <v>986</v>
      </c>
      <c r="I5" s="571" t="s">
        <v>987</v>
      </c>
      <c r="J5" s="572">
        <v>0.02</v>
      </c>
      <c r="K5" s="572">
        <v>0.2</v>
      </c>
      <c r="L5" s="572">
        <v>0.35</v>
      </c>
      <c r="M5" s="572">
        <v>0.5</v>
      </c>
      <c r="N5" s="572">
        <v>0.75</v>
      </c>
      <c r="O5" s="572">
        <v>1</v>
      </c>
      <c r="P5" s="572">
        <v>1.5</v>
      </c>
      <c r="Q5" s="573" t="s">
        <v>73</v>
      </c>
    </row>
    <row r="6" spans="1:17" ht="15.75">
      <c r="B6" s="574"/>
      <c r="C6" s="540" t="b">
        <f>IF(C7&gt;0,C7,IF(C8&gt;0,C8,IF(C9&gt;0,C9)))</f>
        <v>0</v>
      </c>
      <c r="D6" s="540" t="b">
        <f t="shared" ref="D6:Q6" si="0">IF(D7&gt;0,D7,IF(D8&gt;0,D8,IF(D9&gt;0,D9)))</f>
        <v>0</v>
      </c>
      <c r="E6" s="540" t="b">
        <f t="shared" si="0"/>
        <v>0</v>
      </c>
      <c r="F6" s="540" t="b">
        <f t="shared" si="0"/>
        <v>0</v>
      </c>
      <c r="G6" s="540" t="b">
        <f t="shared" si="0"/>
        <v>0</v>
      </c>
      <c r="H6" s="540"/>
      <c r="I6" s="540" t="b">
        <f t="shared" si="0"/>
        <v>0</v>
      </c>
      <c r="J6" s="540" t="b">
        <f t="shared" si="0"/>
        <v>0</v>
      </c>
      <c r="K6" s="540" t="b">
        <f t="shared" si="0"/>
        <v>0</v>
      </c>
      <c r="L6" s="540" t="b">
        <f t="shared" si="0"/>
        <v>0</v>
      </c>
      <c r="M6" s="540" t="b">
        <f t="shared" si="0"/>
        <v>0</v>
      </c>
      <c r="N6" s="540" t="b">
        <f t="shared" si="0"/>
        <v>0</v>
      </c>
      <c r="O6" s="540" t="b">
        <f t="shared" si="0"/>
        <v>0</v>
      </c>
      <c r="P6" s="540" t="b">
        <f t="shared" si="0"/>
        <v>0</v>
      </c>
      <c r="Q6" s="540" t="b">
        <f t="shared" si="0"/>
        <v>0</v>
      </c>
    </row>
    <row r="7" spans="1:17" ht="15.75">
      <c r="B7" s="575" t="s">
        <v>975</v>
      </c>
      <c r="C7" s="540">
        <f>C11+C15+C19+C23+C27+C31</f>
        <v>0</v>
      </c>
      <c r="D7" s="540"/>
      <c r="E7" s="540"/>
      <c r="F7" s="540">
        <f t="shared" ref="F7:G9" si="1">F11+F15+F19+F23+F27+F31</f>
        <v>0</v>
      </c>
      <c r="G7" s="540">
        <f t="shared" si="1"/>
        <v>0</v>
      </c>
      <c r="H7" s="576">
        <v>1.4</v>
      </c>
      <c r="I7" s="577">
        <f t="shared" ref="I7:I33" si="2">(F7+G7)*H7</f>
        <v>0</v>
      </c>
      <c r="J7" s="540">
        <f>J11+J15+J19+J23+J27+J31</f>
        <v>0</v>
      </c>
      <c r="K7" s="540">
        <f t="shared" ref="J7:Q9" si="3">K11+K15+K19+K23+K27+K31</f>
        <v>0</v>
      </c>
      <c r="L7" s="540">
        <f t="shared" si="3"/>
        <v>0</v>
      </c>
      <c r="M7" s="540">
        <f t="shared" si="3"/>
        <v>0</v>
      </c>
      <c r="N7" s="540">
        <f t="shared" si="3"/>
        <v>0</v>
      </c>
      <c r="O7" s="540">
        <f t="shared" si="3"/>
        <v>0</v>
      </c>
      <c r="P7" s="540">
        <f t="shared" si="3"/>
        <v>0</v>
      </c>
      <c r="Q7" s="540">
        <f>Q11+Q15+Q19+Q23+Q27+Q31</f>
        <v>0</v>
      </c>
    </row>
    <row r="8" spans="1:17" ht="15.75">
      <c r="B8" s="575" t="s">
        <v>976</v>
      </c>
      <c r="C8" s="540">
        <f>C12+C16+C20+C24+C28+C32</f>
        <v>0</v>
      </c>
      <c r="D8" s="540"/>
      <c r="E8" s="540"/>
      <c r="F8" s="540">
        <f t="shared" si="1"/>
        <v>0</v>
      </c>
      <c r="G8" s="540">
        <f t="shared" si="1"/>
        <v>0</v>
      </c>
      <c r="H8" s="576">
        <v>1.4</v>
      </c>
      <c r="I8" s="577">
        <f t="shared" si="2"/>
        <v>0</v>
      </c>
      <c r="J8" s="540">
        <f t="shared" si="3"/>
        <v>0</v>
      </c>
      <c r="K8" s="540">
        <f t="shared" si="3"/>
        <v>0</v>
      </c>
      <c r="L8" s="540">
        <f t="shared" si="3"/>
        <v>0</v>
      </c>
      <c r="M8" s="540">
        <f t="shared" si="3"/>
        <v>0</v>
      </c>
      <c r="N8" s="540">
        <f t="shared" si="3"/>
        <v>0</v>
      </c>
      <c r="O8" s="540">
        <f t="shared" si="3"/>
        <v>0</v>
      </c>
      <c r="P8" s="540">
        <f t="shared" si="3"/>
        <v>0</v>
      </c>
      <c r="Q8" s="540">
        <f>Q12+Q16+Q20+Q24+Q28+Q32</f>
        <v>0</v>
      </c>
    </row>
    <row r="9" spans="1:17" ht="15.75">
      <c r="B9" s="575" t="s">
        <v>977</v>
      </c>
      <c r="C9" s="540">
        <f>C13+C17+C21+C25+C29+C33</f>
        <v>0</v>
      </c>
      <c r="D9" s="540"/>
      <c r="E9" s="540"/>
      <c r="F9" s="540">
        <f t="shared" si="1"/>
        <v>0</v>
      </c>
      <c r="G9" s="540">
        <f t="shared" si="1"/>
        <v>0</v>
      </c>
      <c r="H9" s="576">
        <v>1.4</v>
      </c>
      <c r="I9" s="577">
        <f t="shared" si="2"/>
        <v>0</v>
      </c>
      <c r="J9" s="540">
        <f t="shared" si="3"/>
        <v>0</v>
      </c>
      <c r="K9" s="540">
        <f t="shared" si="3"/>
        <v>0</v>
      </c>
      <c r="L9" s="540">
        <f t="shared" si="3"/>
        <v>0</v>
      </c>
      <c r="M9" s="540">
        <f t="shared" si="3"/>
        <v>0</v>
      </c>
      <c r="N9" s="540">
        <f t="shared" si="3"/>
        <v>0</v>
      </c>
      <c r="O9" s="540">
        <f t="shared" si="3"/>
        <v>0</v>
      </c>
      <c r="P9" s="540">
        <f t="shared" si="3"/>
        <v>0</v>
      </c>
      <c r="Q9" s="540">
        <f t="shared" si="3"/>
        <v>0</v>
      </c>
    </row>
    <row r="10" spans="1:17" ht="15.75">
      <c r="B10" s="578" t="s">
        <v>988</v>
      </c>
      <c r="C10" s="579"/>
      <c r="D10" s="579"/>
      <c r="E10" s="579"/>
      <c r="F10" s="579"/>
      <c r="G10" s="579"/>
      <c r="H10" s="576">
        <v>1.4</v>
      </c>
      <c r="I10" s="577">
        <f t="shared" si="2"/>
        <v>0</v>
      </c>
      <c r="J10" s="537"/>
      <c r="K10" s="537"/>
      <c r="L10" s="537"/>
      <c r="M10" s="537"/>
      <c r="N10" s="537"/>
      <c r="O10" s="537"/>
      <c r="P10" s="537"/>
      <c r="Q10" s="540">
        <f>SUM(Q11:Q13)</f>
        <v>0</v>
      </c>
    </row>
    <row r="11" spans="1:17" ht="15.75">
      <c r="B11" s="580" t="s">
        <v>975</v>
      </c>
      <c r="C11" s="579"/>
      <c r="D11" s="579"/>
      <c r="E11" s="579"/>
      <c r="F11" s="579"/>
      <c r="G11" s="579"/>
      <c r="H11" s="576">
        <v>1.4</v>
      </c>
      <c r="I11" s="577">
        <f t="shared" si="2"/>
        <v>0</v>
      </c>
      <c r="J11" s="537"/>
      <c r="K11" s="537"/>
      <c r="L11" s="537"/>
      <c r="M11" s="537"/>
      <c r="N11" s="537"/>
      <c r="O11" s="537"/>
      <c r="P11" s="537"/>
      <c r="Q11" s="540">
        <f>SUMPRODUCT($J$5:$P$5,J11:P11)</f>
        <v>0</v>
      </c>
    </row>
    <row r="12" spans="1:17" ht="15.75">
      <c r="B12" s="580" t="s">
        <v>976</v>
      </c>
      <c r="C12" s="579"/>
      <c r="D12" s="579"/>
      <c r="E12" s="579"/>
      <c r="F12" s="579"/>
      <c r="G12" s="579"/>
      <c r="H12" s="576">
        <v>1.4</v>
      </c>
      <c r="I12" s="577">
        <f t="shared" si="2"/>
        <v>0</v>
      </c>
      <c r="J12" s="537"/>
      <c r="K12" s="537"/>
      <c r="L12" s="537"/>
      <c r="M12" s="537"/>
      <c r="N12" s="537"/>
      <c r="O12" s="537"/>
      <c r="P12" s="537"/>
      <c r="Q12" s="540">
        <f t="shared" ref="Q12:Q13" si="4">SUMPRODUCT($J$5:$P$5,J12:P12)</f>
        <v>0</v>
      </c>
    </row>
    <row r="13" spans="1:17" ht="15.75">
      <c r="B13" s="580" t="s">
        <v>977</v>
      </c>
      <c r="C13" s="579"/>
      <c r="D13" s="579"/>
      <c r="E13" s="579"/>
      <c r="F13" s="579"/>
      <c r="G13" s="579"/>
      <c r="H13" s="576">
        <v>1.4</v>
      </c>
      <c r="I13" s="577">
        <f t="shared" si="2"/>
        <v>0</v>
      </c>
      <c r="J13" s="537"/>
      <c r="K13" s="537"/>
      <c r="L13" s="537"/>
      <c r="M13" s="537"/>
      <c r="N13" s="537"/>
      <c r="O13" s="537"/>
      <c r="P13" s="537"/>
      <c r="Q13" s="540">
        <f t="shared" si="4"/>
        <v>0</v>
      </c>
    </row>
    <row r="14" spans="1:17" ht="15.75">
      <c r="B14" s="578" t="s">
        <v>989</v>
      </c>
      <c r="C14" s="579"/>
      <c r="D14" s="579"/>
      <c r="E14" s="579"/>
      <c r="F14" s="579"/>
      <c r="G14" s="579"/>
      <c r="H14" s="576">
        <v>1.4</v>
      </c>
      <c r="I14" s="577">
        <f t="shared" si="2"/>
        <v>0</v>
      </c>
      <c r="J14" s="537"/>
      <c r="K14" s="537"/>
      <c r="L14" s="537"/>
      <c r="M14" s="537"/>
      <c r="N14" s="537"/>
      <c r="O14" s="537"/>
      <c r="P14" s="537"/>
      <c r="Q14" s="540">
        <f>SUM(Q15:Q17)</f>
        <v>0</v>
      </c>
    </row>
    <row r="15" spans="1:17" ht="15.75">
      <c r="B15" s="580" t="s">
        <v>975</v>
      </c>
      <c r="C15" s="579"/>
      <c r="D15" s="579"/>
      <c r="E15" s="579"/>
      <c r="F15" s="579"/>
      <c r="G15" s="579"/>
      <c r="H15" s="576">
        <v>1.4</v>
      </c>
      <c r="I15" s="577">
        <f t="shared" si="2"/>
        <v>0</v>
      </c>
      <c r="J15" s="537"/>
      <c r="K15" s="537"/>
      <c r="L15" s="537"/>
      <c r="M15" s="537"/>
      <c r="N15" s="537"/>
      <c r="O15" s="537"/>
      <c r="P15" s="537"/>
      <c r="Q15" s="540">
        <f>SUMPRODUCT($J$5:$P$5,J15:P15)</f>
        <v>0</v>
      </c>
    </row>
    <row r="16" spans="1:17" ht="15.75">
      <c r="B16" s="580" t="s">
        <v>976</v>
      </c>
      <c r="C16" s="579"/>
      <c r="D16" s="579"/>
      <c r="E16" s="579"/>
      <c r="F16" s="579"/>
      <c r="G16" s="579"/>
      <c r="H16" s="576">
        <v>1.4</v>
      </c>
      <c r="I16" s="577">
        <f t="shared" si="2"/>
        <v>0</v>
      </c>
      <c r="J16" s="537"/>
      <c r="K16" s="537"/>
      <c r="L16" s="537"/>
      <c r="M16" s="537"/>
      <c r="N16" s="537"/>
      <c r="O16" s="537"/>
      <c r="P16" s="537"/>
      <c r="Q16" s="540">
        <f t="shared" ref="Q16:Q17" si="5">SUMPRODUCT($J$5:$P$5,J16:P16)</f>
        <v>0</v>
      </c>
    </row>
    <row r="17" spans="2:17" ht="15.75">
      <c r="B17" s="580" t="s">
        <v>977</v>
      </c>
      <c r="C17" s="579"/>
      <c r="D17" s="579"/>
      <c r="E17" s="579"/>
      <c r="F17" s="579"/>
      <c r="G17" s="579"/>
      <c r="H17" s="576">
        <v>1.4</v>
      </c>
      <c r="I17" s="577">
        <f t="shared" si="2"/>
        <v>0</v>
      </c>
      <c r="J17" s="537"/>
      <c r="K17" s="537"/>
      <c r="L17" s="537"/>
      <c r="M17" s="537"/>
      <c r="N17" s="537"/>
      <c r="O17" s="537"/>
      <c r="P17" s="537"/>
      <c r="Q17" s="540">
        <f t="shared" si="5"/>
        <v>0</v>
      </c>
    </row>
    <row r="18" spans="2:17" ht="15.75">
      <c r="B18" s="578" t="s">
        <v>990</v>
      </c>
      <c r="C18" s="579"/>
      <c r="D18" s="579"/>
      <c r="E18" s="579"/>
      <c r="F18" s="579"/>
      <c r="G18" s="579"/>
      <c r="H18" s="576">
        <v>1.4</v>
      </c>
      <c r="I18" s="577">
        <f t="shared" si="2"/>
        <v>0</v>
      </c>
      <c r="J18" s="537"/>
      <c r="K18" s="537"/>
      <c r="L18" s="537"/>
      <c r="M18" s="537"/>
      <c r="N18" s="537"/>
      <c r="O18" s="537"/>
      <c r="P18" s="537"/>
      <c r="Q18" s="540">
        <f>SUM(Q19:Q21)</f>
        <v>0</v>
      </c>
    </row>
    <row r="19" spans="2:17" ht="15.75">
      <c r="B19" s="580" t="s">
        <v>975</v>
      </c>
      <c r="C19" s="579"/>
      <c r="D19" s="579"/>
      <c r="E19" s="579"/>
      <c r="F19" s="579"/>
      <c r="G19" s="579"/>
      <c r="H19" s="576">
        <v>1.4</v>
      </c>
      <c r="I19" s="577">
        <f t="shared" si="2"/>
        <v>0</v>
      </c>
      <c r="J19" s="537"/>
      <c r="K19" s="537"/>
      <c r="L19" s="537"/>
      <c r="M19" s="537"/>
      <c r="N19" s="537"/>
      <c r="O19" s="537"/>
      <c r="P19" s="537"/>
      <c r="Q19" s="540">
        <f>SUMPRODUCT($J$5:$P$5,J19:P19)</f>
        <v>0</v>
      </c>
    </row>
    <row r="20" spans="2:17" ht="15.75">
      <c r="B20" s="580" t="s">
        <v>976</v>
      </c>
      <c r="C20" s="579"/>
      <c r="D20" s="579"/>
      <c r="E20" s="579"/>
      <c r="F20" s="579"/>
      <c r="G20" s="579"/>
      <c r="H20" s="576">
        <v>1.4</v>
      </c>
      <c r="I20" s="577">
        <f t="shared" si="2"/>
        <v>0</v>
      </c>
      <c r="J20" s="537"/>
      <c r="K20" s="537"/>
      <c r="L20" s="537"/>
      <c r="M20" s="537"/>
      <c r="N20" s="537"/>
      <c r="O20" s="537"/>
      <c r="P20" s="537"/>
      <c r="Q20" s="540">
        <f t="shared" ref="Q20:Q21" si="6">SUMPRODUCT($J$5:$P$5,J20:P20)</f>
        <v>0</v>
      </c>
    </row>
    <row r="21" spans="2:17" ht="15.75">
      <c r="B21" s="580" t="s">
        <v>977</v>
      </c>
      <c r="C21" s="579"/>
      <c r="D21" s="579"/>
      <c r="E21" s="579"/>
      <c r="F21" s="579"/>
      <c r="G21" s="579"/>
      <c r="H21" s="576">
        <v>1.4</v>
      </c>
      <c r="I21" s="577">
        <f t="shared" si="2"/>
        <v>0</v>
      </c>
      <c r="J21" s="537"/>
      <c r="K21" s="537"/>
      <c r="L21" s="537"/>
      <c r="M21" s="537"/>
      <c r="N21" s="537"/>
      <c r="O21" s="537"/>
      <c r="P21" s="537"/>
      <c r="Q21" s="540">
        <f t="shared" si="6"/>
        <v>0</v>
      </c>
    </row>
    <row r="22" spans="2:17" ht="15.75">
      <c r="B22" s="578" t="s">
        <v>991</v>
      </c>
      <c r="C22" s="579"/>
      <c r="D22" s="579"/>
      <c r="E22" s="579"/>
      <c r="F22" s="579"/>
      <c r="G22" s="579"/>
      <c r="H22" s="576">
        <v>1.4</v>
      </c>
      <c r="I22" s="577">
        <f t="shared" si="2"/>
        <v>0</v>
      </c>
      <c r="J22" s="537"/>
      <c r="K22" s="537"/>
      <c r="L22" s="537"/>
      <c r="M22" s="537"/>
      <c r="N22" s="537"/>
      <c r="O22" s="537"/>
      <c r="P22" s="537"/>
      <c r="Q22" s="540">
        <f>SUM(Q23:Q25)</f>
        <v>0</v>
      </c>
    </row>
    <row r="23" spans="2:17" ht="15.75">
      <c r="B23" s="580" t="s">
        <v>975</v>
      </c>
      <c r="C23" s="579"/>
      <c r="D23" s="579"/>
      <c r="E23" s="579"/>
      <c r="F23" s="579"/>
      <c r="G23" s="579"/>
      <c r="H23" s="576">
        <v>1.4</v>
      </c>
      <c r="I23" s="577">
        <f t="shared" si="2"/>
        <v>0</v>
      </c>
      <c r="J23" s="537"/>
      <c r="K23" s="537"/>
      <c r="L23" s="537"/>
      <c r="M23" s="537"/>
      <c r="N23" s="537"/>
      <c r="O23" s="537"/>
      <c r="P23" s="537"/>
      <c r="Q23" s="540">
        <f>SUMPRODUCT($J$5:$P$5,J23:P23)</f>
        <v>0</v>
      </c>
    </row>
    <row r="24" spans="2:17" ht="15.75">
      <c r="B24" s="580" t="s">
        <v>976</v>
      </c>
      <c r="C24" s="579"/>
      <c r="D24" s="579"/>
      <c r="E24" s="579"/>
      <c r="F24" s="579"/>
      <c r="G24" s="579"/>
      <c r="H24" s="576">
        <v>1.4</v>
      </c>
      <c r="I24" s="577">
        <f t="shared" si="2"/>
        <v>0</v>
      </c>
      <c r="J24" s="537"/>
      <c r="K24" s="537"/>
      <c r="L24" s="537"/>
      <c r="M24" s="537"/>
      <c r="N24" s="537"/>
      <c r="O24" s="537"/>
      <c r="P24" s="537"/>
      <c r="Q24" s="540">
        <f t="shared" ref="Q24:Q25" si="7">SUMPRODUCT($J$5:$P$5,J24:P24)</f>
        <v>0</v>
      </c>
    </row>
    <row r="25" spans="2:17" ht="15.75">
      <c r="B25" s="580" t="s">
        <v>977</v>
      </c>
      <c r="C25" s="579"/>
      <c r="D25" s="579"/>
      <c r="E25" s="579"/>
      <c r="F25" s="579"/>
      <c r="G25" s="579"/>
      <c r="H25" s="576">
        <v>1.4</v>
      </c>
      <c r="I25" s="577">
        <f t="shared" si="2"/>
        <v>0</v>
      </c>
      <c r="J25" s="537"/>
      <c r="K25" s="537"/>
      <c r="L25" s="537"/>
      <c r="M25" s="537"/>
      <c r="N25" s="537"/>
      <c r="O25" s="537"/>
      <c r="P25" s="537"/>
      <c r="Q25" s="540">
        <f t="shared" si="7"/>
        <v>0</v>
      </c>
    </row>
    <row r="26" spans="2:17" ht="15.75">
      <c r="B26" s="578" t="s">
        <v>992</v>
      </c>
      <c r="C26" s="579"/>
      <c r="D26" s="579"/>
      <c r="E26" s="579"/>
      <c r="F26" s="579"/>
      <c r="G26" s="579"/>
      <c r="H26" s="576">
        <v>1.4</v>
      </c>
      <c r="I26" s="577">
        <f t="shared" si="2"/>
        <v>0</v>
      </c>
      <c r="J26" s="537"/>
      <c r="K26" s="537"/>
      <c r="L26" s="537"/>
      <c r="M26" s="537"/>
      <c r="N26" s="537"/>
      <c r="O26" s="537"/>
      <c r="P26" s="537"/>
      <c r="Q26" s="540">
        <f>SUM(Q27:Q29)</f>
        <v>0</v>
      </c>
    </row>
    <row r="27" spans="2:17" ht="15.75">
      <c r="B27" s="580" t="s">
        <v>975</v>
      </c>
      <c r="C27" s="579"/>
      <c r="D27" s="579"/>
      <c r="E27" s="579"/>
      <c r="F27" s="579"/>
      <c r="G27" s="579"/>
      <c r="H27" s="576">
        <v>1.4</v>
      </c>
      <c r="I27" s="577">
        <f t="shared" si="2"/>
        <v>0</v>
      </c>
      <c r="J27" s="537"/>
      <c r="K27" s="537"/>
      <c r="L27" s="537"/>
      <c r="M27" s="537"/>
      <c r="N27" s="537"/>
      <c r="O27" s="537"/>
      <c r="P27" s="537"/>
      <c r="Q27" s="540">
        <f>SUMPRODUCT($J$5:$P$5,J27:P27)</f>
        <v>0</v>
      </c>
    </row>
    <row r="28" spans="2:17" ht="15.75">
      <c r="B28" s="580" t="s">
        <v>976</v>
      </c>
      <c r="C28" s="579"/>
      <c r="D28" s="579"/>
      <c r="E28" s="579"/>
      <c r="F28" s="579"/>
      <c r="G28" s="579"/>
      <c r="H28" s="576">
        <v>1.4</v>
      </c>
      <c r="I28" s="577">
        <f t="shared" si="2"/>
        <v>0</v>
      </c>
      <c r="J28" s="537"/>
      <c r="K28" s="537"/>
      <c r="L28" s="537"/>
      <c r="M28" s="537"/>
      <c r="N28" s="537"/>
      <c r="O28" s="537"/>
      <c r="P28" s="537"/>
      <c r="Q28" s="540">
        <f t="shared" ref="Q28:Q29" si="8">SUMPRODUCT($J$5:$P$5,J28:P28)</f>
        <v>0</v>
      </c>
    </row>
    <row r="29" spans="2:17" ht="15.75">
      <c r="B29" s="580" t="s">
        <v>977</v>
      </c>
      <c r="C29" s="579"/>
      <c r="D29" s="579"/>
      <c r="E29" s="579"/>
      <c r="F29" s="579"/>
      <c r="G29" s="579"/>
      <c r="H29" s="576">
        <v>1.4</v>
      </c>
      <c r="I29" s="577">
        <f t="shared" si="2"/>
        <v>0</v>
      </c>
      <c r="J29" s="537"/>
      <c r="K29" s="537"/>
      <c r="L29" s="537"/>
      <c r="M29" s="537"/>
      <c r="N29" s="537"/>
      <c r="O29" s="537"/>
      <c r="P29" s="537"/>
      <c r="Q29" s="540">
        <f t="shared" si="8"/>
        <v>0</v>
      </c>
    </row>
    <row r="30" spans="2:17" ht="15.75">
      <c r="B30" s="581" t="s">
        <v>993</v>
      </c>
      <c r="C30" s="579"/>
      <c r="D30" s="579"/>
      <c r="E30" s="579"/>
      <c r="F30" s="579"/>
      <c r="G30" s="579"/>
      <c r="H30" s="576">
        <v>1.4</v>
      </c>
      <c r="I30" s="577">
        <f t="shared" si="2"/>
        <v>0</v>
      </c>
      <c r="J30" s="537"/>
      <c r="K30" s="537"/>
      <c r="L30" s="537"/>
      <c r="M30" s="537"/>
      <c r="N30" s="537"/>
      <c r="O30" s="537"/>
      <c r="P30" s="537"/>
      <c r="Q30" s="540">
        <f>SUM(Q31:Q33)</f>
        <v>0</v>
      </c>
    </row>
    <row r="31" spans="2:17" ht="15.75">
      <c r="B31" s="580" t="s">
        <v>975</v>
      </c>
      <c r="C31" s="579"/>
      <c r="D31" s="579"/>
      <c r="E31" s="579"/>
      <c r="F31" s="579"/>
      <c r="G31" s="579"/>
      <c r="H31" s="576">
        <v>1.4</v>
      </c>
      <c r="I31" s="577">
        <f t="shared" si="2"/>
        <v>0</v>
      </c>
      <c r="J31" s="537"/>
      <c r="K31" s="537"/>
      <c r="L31" s="537"/>
      <c r="M31" s="537"/>
      <c r="N31" s="537"/>
      <c r="O31" s="537"/>
      <c r="P31" s="537"/>
      <c r="Q31" s="540">
        <f>SUMPRODUCT($J$5:$P$5,J31:P31)</f>
        <v>0</v>
      </c>
    </row>
    <row r="32" spans="2:17" ht="15.75">
      <c r="B32" s="580" t="s">
        <v>976</v>
      </c>
      <c r="C32" s="579"/>
      <c r="D32" s="579"/>
      <c r="E32" s="579"/>
      <c r="F32" s="579"/>
      <c r="G32" s="579"/>
      <c r="H32" s="576">
        <v>1.4</v>
      </c>
      <c r="I32" s="577">
        <f t="shared" si="2"/>
        <v>0</v>
      </c>
      <c r="J32" s="537"/>
      <c r="K32" s="537"/>
      <c r="L32" s="537"/>
      <c r="M32" s="537"/>
      <c r="N32" s="537"/>
      <c r="O32" s="537"/>
      <c r="P32" s="537"/>
      <c r="Q32" s="540">
        <f t="shared" ref="Q32:Q33" si="9">SUMPRODUCT($J$5:$P$5,J32:P32)</f>
        <v>0</v>
      </c>
    </row>
    <row r="33" spans="2:17" ht="15.75">
      <c r="B33" s="580" t="s">
        <v>977</v>
      </c>
      <c r="C33" s="579"/>
      <c r="D33" s="579"/>
      <c r="E33" s="579"/>
      <c r="F33" s="579"/>
      <c r="G33" s="579"/>
      <c r="H33" s="576">
        <v>1.4</v>
      </c>
      <c r="I33" s="577">
        <f t="shared" si="2"/>
        <v>0</v>
      </c>
      <c r="J33" s="537"/>
      <c r="K33" s="537"/>
      <c r="L33" s="537"/>
      <c r="M33" s="537"/>
      <c r="N33" s="537"/>
      <c r="O33" s="537"/>
      <c r="P33" s="537"/>
      <c r="Q33" s="540">
        <f t="shared" si="9"/>
        <v>0</v>
      </c>
    </row>
    <row r="34" spans="2:17" ht="15.75">
      <c r="B34" s="582" t="s">
        <v>66</v>
      </c>
      <c r="C34" s="583" t="b">
        <f>C6</f>
        <v>0</v>
      </c>
      <c r="D34" s="583" t="b">
        <f t="shared" ref="D34:G34" si="10">D6</f>
        <v>0</v>
      </c>
      <c r="E34" s="583" t="b">
        <f t="shared" si="10"/>
        <v>0</v>
      </c>
      <c r="F34" s="583" t="b">
        <f t="shared" si="10"/>
        <v>0</v>
      </c>
      <c r="G34" s="583" t="b">
        <f t="shared" si="10"/>
        <v>0</v>
      </c>
      <c r="H34" s="576">
        <v>1.4</v>
      </c>
      <c r="I34" s="577">
        <f>(F34+G34)*H34</f>
        <v>0</v>
      </c>
      <c r="J34" s="583" t="b">
        <f t="shared" ref="J34:Q34" si="11">J6</f>
        <v>0</v>
      </c>
      <c r="K34" s="583" t="b">
        <f t="shared" si="11"/>
        <v>0</v>
      </c>
      <c r="L34" s="583" t="b">
        <f t="shared" si="11"/>
        <v>0</v>
      </c>
      <c r="M34" s="583" t="b">
        <f t="shared" si="11"/>
        <v>0</v>
      </c>
      <c r="N34" s="583" t="b">
        <f t="shared" si="11"/>
        <v>0</v>
      </c>
      <c r="O34" s="583" t="b">
        <f t="shared" si="11"/>
        <v>0</v>
      </c>
      <c r="P34" s="583" t="b">
        <f t="shared" si="11"/>
        <v>0</v>
      </c>
      <c r="Q34" s="583"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O53"/>
  <sheetViews>
    <sheetView showGridLines="0" tabSelected="1"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15.75"/>
  <cols>
    <col min="1" max="1" width="9.5703125" style="14" bestFit="1" customWidth="1"/>
    <col min="2" max="2" width="88.42578125" style="12" customWidth="1"/>
    <col min="3" max="3" width="13.85546875" style="12" bestFit="1" customWidth="1"/>
    <col min="4" max="7" width="13.85546875" style="1" bestFit="1" customWidth="1"/>
    <col min="8" max="9" width="6.85546875" customWidth="1"/>
  </cols>
  <sheetData>
    <row r="1" spans="1:15">
      <c r="A1" s="13" t="s">
        <v>97</v>
      </c>
      <c r="B1" s="220" t="str">
        <f>Info!C2</f>
        <v>სს "ბანკი ქართუ"</v>
      </c>
    </row>
    <row r="2" spans="1:15">
      <c r="A2" s="13" t="s">
        <v>98</v>
      </c>
      <c r="B2" s="585">
        <v>46022</v>
      </c>
    </row>
    <row r="3" spans="1:15" ht="16.5" thickBot="1">
      <c r="A3" s="13"/>
    </row>
    <row r="4" spans="1:15" ht="15" customHeight="1" thickBot="1">
      <c r="A4" s="31" t="s">
        <v>241</v>
      </c>
      <c r="B4" s="107" t="s">
        <v>128</v>
      </c>
      <c r="C4" s="108"/>
      <c r="D4" s="736" t="s">
        <v>903</v>
      </c>
      <c r="E4" s="737"/>
      <c r="F4" s="737"/>
      <c r="G4" s="738"/>
    </row>
    <row r="5" spans="1:15" ht="15">
      <c r="A5" s="147" t="s">
        <v>25</v>
      </c>
      <c r="B5" s="148"/>
      <c r="C5" s="239" t="str">
        <f>INT((MONTH($B$2))/3)&amp;"Q"&amp;"-"&amp;YEAR($B$2)</f>
        <v>4Q-2025</v>
      </c>
      <c r="D5" s="239" t="str">
        <f>IF(INT(MONTH($B$2))=3, "4"&amp;"Q"&amp;"-"&amp;YEAR($B$2)-1, IF(INT(MONTH($B$2))=6, "1"&amp;"Q"&amp;"-"&amp;YEAR($B$2), IF(INT(MONTH($B$2))=9, "2"&amp;"Q"&amp;"-"&amp;YEAR($B$2),IF(INT(MONTH($B$2))=12, "3"&amp;"Q"&amp;"-"&amp;YEAR($B$2), 0))))</f>
        <v>3Q-2025</v>
      </c>
      <c r="E5" s="239" t="str">
        <f>IF(INT(MONTH($B$2))=3, "3"&amp;"Q"&amp;"-"&amp;YEAR($B$2)-1, IF(INT(MONTH($B$2))=6, "4"&amp;"Q"&amp;"-"&amp;YEAR($B$2)-1, IF(INT(MONTH($B$2))=9, "1"&amp;"Q"&amp;"-"&amp;YEAR($B$2),IF(INT(MONTH($B$2))=12, "2"&amp;"Q"&amp;"-"&amp;YEAR($B$2), 0))))</f>
        <v>2Q-2025</v>
      </c>
      <c r="F5" s="239" t="str">
        <f>IF(INT(MONTH($B$2))=3, "2"&amp;"Q"&amp;"-"&amp;YEAR($B$2)-1, IF(INT(MONTH($B$2))=6, "3"&amp;"Q"&amp;"-"&amp;YEAR($B$2)-1, IF(INT(MONTH($B$2))=9, "4"&amp;"Q"&amp;"-"&amp;YEAR($B$2)-1,IF(INT(MONTH($B$2))=12, "1"&amp;"Q"&amp;"-"&amp;YEAR($B$2), 0))))</f>
        <v>1Q-2025</v>
      </c>
      <c r="G5" s="240" t="str">
        <f>IF(INT(MONTH($B$2))=3, "1"&amp;"Q"&amp;"-"&amp;YEAR($B$2)-1, IF(INT(MONTH($B$2))=6, "2"&amp;"Q"&amp;"-"&amp;YEAR($B$2)-1, IF(INT(MONTH($B$2))=9, "3"&amp;"Q"&amp;"-"&amp;YEAR($B$2)-1,IF(INT(MONTH($B$2))=12, "4"&amp;"Q"&amp;"-"&amp;YEAR($B$2)-1, 0))))</f>
        <v>4Q-2024</v>
      </c>
    </row>
    <row r="6" spans="1:15" ht="15">
      <c r="A6" s="241"/>
      <c r="B6" s="242" t="s">
        <v>95</v>
      </c>
      <c r="C6" s="149"/>
      <c r="D6" s="149"/>
      <c r="E6" s="149"/>
      <c r="F6" s="149"/>
      <c r="G6" s="150"/>
    </row>
    <row r="7" spans="1:15" ht="15">
      <c r="A7" s="241"/>
      <c r="B7" s="243" t="s">
        <v>99</v>
      </c>
      <c r="C7" s="149"/>
      <c r="D7" s="149"/>
      <c r="E7" s="149"/>
      <c r="F7" s="149"/>
      <c r="G7" s="150"/>
    </row>
    <row r="8" spans="1:15" ht="15">
      <c r="A8" s="224">
        <v>1</v>
      </c>
      <c r="B8" s="225" t="s">
        <v>22</v>
      </c>
      <c r="C8" s="244">
        <v>445165612.70619041</v>
      </c>
      <c r="D8" s="245">
        <v>442303812.08834088</v>
      </c>
      <c r="E8" s="245">
        <v>430008701.35207307</v>
      </c>
      <c r="F8" s="245">
        <v>418319570.88888454</v>
      </c>
      <c r="G8" s="246">
        <v>412586532.12407172</v>
      </c>
      <c r="J8" s="726"/>
      <c r="K8" s="726"/>
      <c r="L8" s="726"/>
      <c r="M8" s="726"/>
      <c r="N8" s="726"/>
      <c r="O8" s="726"/>
    </row>
    <row r="9" spans="1:15" ht="15">
      <c r="A9" s="224">
        <v>2</v>
      </c>
      <c r="B9" s="225" t="s">
        <v>75</v>
      </c>
      <c r="C9" s="244">
        <v>517933312.70619041</v>
      </c>
      <c r="D9" s="245">
        <v>515441412.08834088</v>
      </c>
      <c r="E9" s="245">
        <v>503545901.35207307</v>
      </c>
      <c r="F9" s="245">
        <v>493036670.88888454</v>
      </c>
      <c r="G9" s="246">
        <v>488370132.12407172</v>
      </c>
      <c r="J9" s="726"/>
      <c r="K9" s="726"/>
      <c r="L9" s="726"/>
      <c r="M9" s="726"/>
      <c r="N9" s="726"/>
      <c r="O9" s="726"/>
    </row>
    <row r="10" spans="1:15" ht="15">
      <c r="A10" s="224">
        <v>3</v>
      </c>
      <c r="B10" s="225" t="s">
        <v>74</v>
      </c>
      <c r="C10" s="244">
        <v>527096652.70619041</v>
      </c>
      <c r="D10" s="245">
        <v>528443652.08834088</v>
      </c>
      <c r="E10" s="245">
        <v>516619181.35207307</v>
      </c>
      <c r="F10" s="245">
        <v>509087010.88888454</v>
      </c>
      <c r="G10" s="246">
        <v>504649572.12407172</v>
      </c>
      <c r="J10" s="726"/>
      <c r="K10" s="726"/>
      <c r="L10" s="726"/>
      <c r="M10" s="726"/>
      <c r="N10" s="726"/>
      <c r="O10" s="726"/>
    </row>
    <row r="11" spans="1:15" ht="15">
      <c r="A11" s="224">
        <v>4</v>
      </c>
      <c r="B11" s="225" t="s">
        <v>414</v>
      </c>
      <c r="C11" s="244">
        <v>315257121.92996424</v>
      </c>
      <c r="D11" s="245">
        <v>296521731.03021282</v>
      </c>
      <c r="E11" s="245">
        <v>294108144.80107147</v>
      </c>
      <c r="F11" s="245">
        <v>299357890.43035549</v>
      </c>
      <c r="G11" s="246">
        <v>313388826.32111067</v>
      </c>
      <c r="J11" s="726"/>
      <c r="K11" s="726"/>
      <c r="L11" s="726"/>
      <c r="M11" s="726"/>
      <c r="N11" s="726"/>
      <c r="O11" s="726"/>
    </row>
    <row r="12" spans="1:15" ht="15">
      <c r="A12" s="224">
        <v>5</v>
      </c>
      <c r="B12" s="225" t="s">
        <v>415</v>
      </c>
      <c r="C12" s="244">
        <v>378356898.72113729</v>
      </c>
      <c r="D12" s="245">
        <v>355771373.10204285</v>
      </c>
      <c r="E12" s="245">
        <v>352855543.57418174</v>
      </c>
      <c r="F12" s="245">
        <v>359030017.90039587</v>
      </c>
      <c r="G12" s="246">
        <v>377261896.32778132</v>
      </c>
      <c r="J12" s="726"/>
      <c r="K12" s="726"/>
      <c r="L12" s="726"/>
      <c r="M12" s="726"/>
      <c r="N12" s="726"/>
      <c r="O12" s="726"/>
    </row>
    <row r="13" spans="1:15" ht="15">
      <c r="A13" s="224">
        <v>6</v>
      </c>
      <c r="B13" s="225" t="s">
        <v>416</v>
      </c>
      <c r="C13" s="244">
        <v>461881787.03357595</v>
      </c>
      <c r="D13" s="245">
        <v>434193418.10497457</v>
      </c>
      <c r="E13" s="245">
        <v>430605918.08023345</v>
      </c>
      <c r="F13" s="245">
        <v>438002182.08843654</v>
      </c>
      <c r="G13" s="246">
        <v>461809167.50389731</v>
      </c>
      <c r="J13" s="726"/>
      <c r="K13" s="726"/>
      <c r="L13" s="726"/>
      <c r="M13" s="726"/>
      <c r="N13" s="726"/>
      <c r="O13" s="726"/>
    </row>
    <row r="14" spans="1:15" ht="15">
      <c r="A14" s="241"/>
      <c r="B14" s="242" t="s">
        <v>418</v>
      </c>
      <c r="C14" s="149"/>
      <c r="D14" s="149"/>
      <c r="E14" s="149"/>
      <c r="F14" s="149"/>
      <c r="G14" s="150"/>
      <c r="J14" s="726"/>
      <c r="K14" s="726"/>
      <c r="L14" s="726"/>
      <c r="M14" s="726"/>
      <c r="N14" s="726"/>
      <c r="O14" s="726"/>
    </row>
    <row r="15" spans="1:15" ht="21.95" customHeight="1">
      <c r="A15" s="224">
        <v>7</v>
      </c>
      <c r="B15" s="225" t="s">
        <v>417</v>
      </c>
      <c r="C15" s="247">
        <v>1895691631.4015105</v>
      </c>
      <c r="D15" s="245">
        <v>1755560651.9902401</v>
      </c>
      <c r="E15" s="245">
        <v>1714429257.445097</v>
      </c>
      <c r="F15" s="245">
        <v>1733586564.3527336</v>
      </c>
      <c r="G15" s="246">
        <v>1914280435.8874013</v>
      </c>
      <c r="J15" s="726"/>
      <c r="K15" s="726"/>
      <c r="L15" s="726"/>
      <c r="M15" s="726"/>
      <c r="N15" s="726"/>
      <c r="O15" s="726"/>
    </row>
    <row r="16" spans="1:15" ht="15">
      <c r="A16" s="241"/>
      <c r="B16" s="242" t="s">
        <v>421</v>
      </c>
      <c r="C16" s="149"/>
      <c r="D16" s="149"/>
      <c r="E16" s="149"/>
      <c r="F16" s="149"/>
      <c r="G16" s="150"/>
      <c r="J16" s="726"/>
      <c r="K16" s="726"/>
      <c r="L16" s="726"/>
      <c r="M16" s="726"/>
      <c r="N16" s="726"/>
      <c r="O16" s="726"/>
    </row>
    <row r="17" spans="1:15" ht="15">
      <c r="A17" s="224"/>
      <c r="B17" s="243" t="s">
        <v>966</v>
      </c>
      <c r="C17" s="149"/>
      <c r="D17" s="149"/>
      <c r="E17" s="149"/>
      <c r="F17" s="149"/>
      <c r="G17" s="150"/>
      <c r="J17" s="726"/>
      <c r="K17" s="726"/>
      <c r="L17" s="726"/>
      <c r="M17" s="726"/>
      <c r="N17" s="726"/>
      <c r="O17" s="726"/>
    </row>
    <row r="18" spans="1:15" ht="15">
      <c r="A18" s="224">
        <v>8</v>
      </c>
      <c r="B18" s="225" t="s">
        <v>412</v>
      </c>
      <c r="C18" s="253">
        <v>0.23483018299609912</v>
      </c>
      <c r="D18" s="254">
        <v>0.25194447801442282</v>
      </c>
      <c r="E18" s="254">
        <v>0.25081740730025059</v>
      </c>
      <c r="F18" s="254">
        <v>0.24130296086199299</v>
      </c>
      <c r="G18" s="255">
        <v>0.21553087227410822</v>
      </c>
      <c r="J18" s="726"/>
      <c r="K18" s="726"/>
      <c r="L18" s="726"/>
      <c r="M18" s="726"/>
      <c r="N18" s="726"/>
      <c r="O18" s="726"/>
    </row>
    <row r="19" spans="1:15" ht="15" customHeight="1">
      <c r="A19" s="224">
        <v>9</v>
      </c>
      <c r="B19" s="225" t="s">
        <v>411</v>
      </c>
      <c r="C19" s="253">
        <v>0.27321601473931462</v>
      </c>
      <c r="D19" s="254">
        <v>0.29360501530038075</v>
      </c>
      <c r="E19" s="254">
        <v>0.2937105157097441</v>
      </c>
      <c r="F19" s="254">
        <v>0.28440268344659725</v>
      </c>
      <c r="G19" s="255">
        <v>0.25511942919569064</v>
      </c>
      <c r="J19" s="726"/>
      <c r="K19" s="726"/>
      <c r="L19" s="726"/>
      <c r="M19" s="726"/>
      <c r="N19" s="726"/>
      <c r="O19" s="726"/>
    </row>
    <row r="20" spans="1:15" ht="15">
      <c r="A20" s="224">
        <v>10</v>
      </c>
      <c r="B20" s="225" t="s">
        <v>413</v>
      </c>
      <c r="C20" s="253">
        <v>0.27804978614401582</v>
      </c>
      <c r="D20" s="254">
        <v>0.30101133304010663</v>
      </c>
      <c r="E20" s="254">
        <v>0.30133595720476519</v>
      </c>
      <c r="F20" s="254">
        <v>0.29366114237217888</v>
      </c>
      <c r="G20" s="255">
        <v>0.26362363771958613</v>
      </c>
      <c r="J20" s="726"/>
      <c r="K20" s="726"/>
      <c r="L20" s="726"/>
      <c r="M20" s="726"/>
      <c r="N20" s="726"/>
      <c r="O20" s="726"/>
    </row>
    <row r="21" spans="1:15" ht="15">
      <c r="A21" s="224">
        <v>11</v>
      </c>
      <c r="B21" s="225" t="s">
        <v>414</v>
      </c>
      <c r="C21" s="253">
        <v>0.1663019009567977</v>
      </c>
      <c r="D21" s="254">
        <v>0.16890429316358435</v>
      </c>
      <c r="E21" s="254">
        <v>0.17154872009088423</v>
      </c>
      <c r="F21" s="254">
        <v>0.17268124741271645</v>
      </c>
      <c r="G21" s="255">
        <v>0.16371103232627107</v>
      </c>
      <c r="J21" s="726"/>
      <c r="K21" s="726"/>
      <c r="L21" s="726"/>
      <c r="M21" s="726"/>
      <c r="N21" s="726"/>
      <c r="O21" s="726"/>
    </row>
    <row r="22" spans="1:15" ht="15">
      <c r="A22" s="224">
        <v>12</v>
      </c>
      <c r="B22" s="225" t="s">
        <v>415</v>
      </c>
      <c r="C22" s="253">
        <v>0.19958778761997958</v>
      </c>
      <c r="D22" s="254">
        <v>0.20265399130398187</v>
      </c>
      <c r="E22" s="254">
        <v>0.20581516679202005</v>
      </c>
      <c r="F22" s="254">
        <v>0.20710244604049888</v>
      </c>
      <c r="G22" s="255">
        <v>0.19707765343842859</v>
      </c>
      <c r="J22" s="726"/>
      <c r="K22" s="726"/>
      <c r="L22" s="726"/>
      <c r="M22" s="726"/>
      <c r="N22" s="726"/>
      <c r="O22" s="726"/>
    </row>
    <row r="23" spans="1:15" ht="15">
      <c r="A23" s="224">
        <v>13</v>
      </c>
      <c r="B23" s="225" t="s">
        <v>416</v>
      </c>
      <c r="C23" s="253">
        <v>0.24364816480837681</v>
      </c>
      <c r="D23" s="254">
        <v>0.24732464675187332</v>
      </c>
      <c r="E23" s="254">
        <v>0.25116575455667245</v>
      </c>
      <c r="F23" s="254">
        <v>0.25265665476126525</v>
      </c>
      <c r="G23" s="255">
        <v>0.24124426016495165</v>
      </c>
      <c r="J23" s="726"/>
      <c r="K23" s="726"/>
      <c r="L23" s="726"/>
      <c r="M23" s="726"/>
      <c r="N23" s="726"/>
      <c r="O23" s="726"/>
    </row>
    <row r="24" spans="1:15" ht="15">
      <c r="A24" s="241"/>
      <c r="B24" s="242" t="s">
        <v>951</v>
      </c>
      <c r="C24" s="149"/>
      <c r="D24" s="149"/>
      <c r="E24" s="149"/>
      <c r="F24" s="149"/>
      <c r="G24" s="150"/>
      <c r="K24" s="726"/>
      <c r="L24" s="726"/>
      <c r="M24" s="726"/>
      <c r="N24" s="726"/>
      <c r="O24" s="726"/>
    </row>
    <row r="25" spans="1:15" ht="25.5">
      <c r="A25" s="224">
        <v>14</v>
      </c>
      <c r="B25" s="225" t="s">
        <v>952</v>
      </c>
      <c r="C25" s="253">
        <v>0</v>
      </c>
      <c r="D25" s="253">
        <v>0</v>
      </c>
      <c r="E25" s="253">
        <v>0</v>
      </c>
      <c r="F25" s="253">
        <v>0</v>
      </c>
      <c r="G25" s="255">
        <v>0</v>
      </c>
      <c r="K25" s="726"/>
      <c r="L25" s="726"/>
      <c r="M25" s="726"/>
      <c r="N25" s="726"/>
      <c r="O25" s="726"/>
    </row>
    <row r="26" spans="1:15" ht="15">
      <c r="A26" s="241"/>
      <c r="B26" s="242" t="s">
        <v>6</v>
      </c>
      <c r="C26" s="149"/>
      <c r="D26" s="149"/>
      <c r="E26" s="149"/>
      <c r="F26" s="149"/>
      <c r="G26" s="150"/>
      <c r="K26" s="726"/>
      <c r="L26" s="726"/>
      <c r="M26" s="726"/>
      <c r="N26" s="726"/>
      <c r="O26" s="726"/>
    </row>
    <row r="27" spans="1:15" ht="15" customHeight="1">
      <c r="A27" s="248">
        <v>15</v>
      </c>
      <c r="B27" s="249" t="s">
        <v>7</v>
      </c>
      <c r="C27" s="586">
        <v>6.5782078199002073E-2</v>
      </c>
      <c r="D27" s="586">
        <v>6.3658334750143361E-2</v>
      </c>
      <c r="E27" s="586">
        <v>6.2472314249129093E-2</v>
      </c>
      <c r="F27" s="586">
        <v>5.8456655620980312E-2</v>
      </c>
      <c r="G27" s="586">
        <v>5.9473431919653458E-2</v>
      </c>
      <c r="J27" s="726"/>
      <c r="K27" s="726"/>
      <c r="L27" s="726"/>
      <c r="M27" s="726"/>
      <c r="N27" s="726"/>
      <c r="O27" s="726"/>
    </row>
    <row r="28" spans="1:15" ht="15">
      <c r="A28" s="248">
        <v>16</v>
      </c>
      <c r="B28" s="249" t="s">
        <v>8</v>
      </c>
      <c r="C28" s="586">
        <v>2.1460931448228044E-2</v>
      </c>
      <c r="D28" s="586">
        <v>2.0904559640448215E-2</v>
      </c>
      <c r="E28" s="586">
        <v>2.1222003249915061E-2</v>
      </c>
      <c r="F28" s="586">
        <v>2.0597753611956888E-2</v>
      </c>
      <c r="G28" s="586">
        <v>1.9093795718955971E-2</v>
      </c>
      <c r="J28" s="726"/>
      <c r="K28" s="726"/>
      <c r="L28" s="726"/>
      <c r="M28" s="726"/>
      <c r="N28" s="726"/>
      <c r="O28" s="726"/>
    </row>
    <row r="29" spans="1:15" ht="15">
      <c r="A29" s="248">
        <v>17</v>
      </c>
      <c r="B29" s="249" t="s">
        <v>9</v>
      </c>
      <c r="C29" s="586">
        <v>2.2050190383850664E-2</v>
      </c>
      <c r="D29" s="586">
        <v>2.54403016106215E-2</v>
      </c>
      <c r="E29" s="586">
        <v>2.2490409638170318E-2</v>
      </c>
      <c r="F29" s="586">
        <v>2.1464265038663173E-2</v>
      </c>
      <c r="G29" s="586">
        <v>2.138983755923516E-2</v>
      </c>
      <c r="J29" s="726"/>
      <c r="K29" s="726"/>
      <c r="L29" s="726"/>
      <c r="M29" s="726"/>
      <c r="N29" s="726"/>
      <c r="O29" s="726"/>
    </row>
    <row r="30" spans="1:15" ht="15">
      <c r="A30" s="248">
        <v>18</v>
      </c>
      <c r="B30" s="249" t="s">
        <v>129</v>
      </c>
      <c r="C30" s="586">
        <v>4.4321146750774032E-2</v>
      </c>
      <c r="D30" s="586">
        <v>4.2753775109695157E-2</v>
      </c>
      <c r="E30" s="586">
        <v>4.1250310999214029E-2</v>
      </c>
      <c r="F30" s="586">
        <v>3.7858902009023435E-2</v>
      </c>
      <c r="G30" s="586">
        <v>4.0379636200697476E-2</v>
      </c>
      <c r="J30" s="726"/>
      <c r="K30" s="726"/>
      <c r="L30" s="726"/>
      <c r="M30" s="726"/>
      <c r="N30" s="726"/>
      <c r="O30" s="726"/>
    </row>
    <row r="31" spans="1:15" ht="15">
      <c r="A31" s="248">
        <v>19</v>
      </c>
      <c r="B31" s="249" t="s">
        <v>10</v>
      </c>
      <c r="C31" s="586">
        <v>2.0475295739700496E-2</v>
      </c>
      <c r="D31" s="586">
        <v>2.287515472600702E-2</v>
      </c>
      <c r="E31" s="586">
        <v>2.0863464450984942E-2</v>
      </c>
      <c r="F31" s="586">
        <v>1.6022672045571729E-2</v>
      </c>
      <c r="G31" s="586">
        <v>1.9238023947200613E-2</v>
      </c>
      <c r="J31" s="726"/>
      <c r="K31" s="726"/>
      <c r="L31" s="726"/>
      <c r="M31" s="726"/>
      <c r="N31" s="726"/>
      <c r="O31" s="726"/>
    </row>
    <row r="32" spans="1:15" ht="15">
      <c r="A32" s="248">
        <v>20</v>
      </c>
      <c r="B32" s="249" t="s">
        <v>11</v>
      </c>
      <c r="C32" s="586">
        <v>8.2103331899549076E-2</v>
      </c>
      <c r="D32" s="586">
        <v>9.2237129158888848E-2</v>
      </c>
      <c r="E32" s="586">
        <v>8.5487369841435554E-2</v>
      </c>
      <c r="F32" s="586">
        <v>6.8261531300982739E-2</v>
      </c>
      <c r="G32" s="586">
        <v>8.3099136488405778E-2</v>
      </c>
      <c r="J32" s="726"/>
      <c r="K32" s="726"/>
      <c r="L32" s="726"/>
      <c r="M32" s="726"/>
      <c r="N32" s="726"/>
      <c r="O32" s="726"/>
    </row>
    <row r="33" spans="1:15" ht="15">
      <c r="A33" s="241"/>
      <c r="B33" s="242" t="s">
        <v>12</v>
      </c>
      <c r="C33" s="149"/>
      <c r="D33" s="149"/>
      <c r="E33" s="149"/>
      <c r="F33" s="149"/>
      <c r="G33" s="150"/>
      <c r="J33" s="726"/>
      <c r="K33" s="726"/>
      <c r="L33" s="726"/>
      <c r="M33" s="726"/>
      <c r="N33" s="726"/>
      <c r="O33" s="726"/>
    </row>
    <row r="34" spans="1:15" ht="15">
      <c r="A34" s="248">
        <v>21</v>
      </c>
      <c r="B34" s="249" t="s">
        <v>13</v>
      </c>
      <c r="C34" s="586">
        <v>7.3036113111843867E-2</v>
      </c>
      <c r="D34" s="586">
        <v>8.5814611751763581E-2</v>
      </c>
      <c r="E34" s="586">
        <v>0.10831865205388158</v>
      </c>
      <c r="F34" s="586">
        <v>0.11454777701974829</v>
      </c>
      <c r="G34" s="586">
        <v>0.1267633112757092</v>
      </c>
      <c r="J34" s="726"/>
      <c r="K34" s="726"/>
      <c r="L34" s="726"/>
      <c r="M34" s="726"/>
      <c r="N34" s="726"/>
      <c r="O34" s="726"/>
    </row>
    <row r="35" spans="1:15" ht="15" customHeight="1">
      <c r="A35" s="248">
        <v>22</v>
      </c>
      <c r="B35" s="249" t="s">
        <v>916</v>
      </c>
      <c r="C35" s="586">
        <v>2.6624963790419894E-2</v>
      </c>
      <c r="D35" s="586">
        <v>3.0228538344414222E-2</v>
      </c>
      <c r="E35" s="586">
        <v>4.8373787618169913E-2</v>
      </c>
      <c r="F35" s="586">
        <v>5.1807931252594669E-2</v>
      </c>
      <c r="G35" s="586">
        <v>5.1058308215887596E-2</v>
      </c>
      <c r="J35" s="726"/>
      <c r="K35" s="726"/>
      <c r="L35" s="726"/>
      <c r="M35" s="726"/>
      <c r="N35" s="726"/>
      <c r="O35" s="726"/>
    </row>
    <row r="36" spans="1:15" ht="15">
      <c r="A36" s="248">
        <v>23</v>
      </c>
      <c r="B36" s="249" t="s">
        <v>14</v>
      </c>
      <c r="C36" s="586">
        <v>0.53956705145195971</v>
      </c>
      <c r="D36" s="586">
        <v>0.57540170767460341</v>
      </c>
      <c r="E36" s="586">
        <v>0.55359527395863561</v>
      </c>
      <c r="F36" s="586">
        <v>0.5825802425809502</v>
      </c>
      <c r="G36" s="586">
        <v>0.58657682521853471</v>
      </c>
      <c r="J36" s="726"/>
      <c r="K36" s="726"/>
      <c r="L36" s="726"/>
      <c r="M36" s="726"/>
      <c r="N36" s="726"/>
      <c r="O36" s="726"/>
    </row>
    <row r="37" spans="1:15" ht="15" customHeight="1">
      <c r="A37" s="248">
        <v>24</v>
      </c>
      <c r="B37" s="249" t="s">
        <v>15</v>
      </c>
      <c r="C37" s="586">
        <v>0.59523897003301507</v>
      </c>
      <c r="D37" s="586">
        <v>0.60934778327759209</v>
      </c>
      <c r="E37" s="586">
        <v>0.62392335707537594</v>
      </c>
      <c r="F37" s="586">
        <v>0.64462332158706992</v>
      </c>
      <c r="G37" s="586">
        <v>0.67286837388603382</v>
      </c>
      <c r="J37" s="726"/>
      <c r="K37" s="726"/>
      <c r="L37" s="726"/>
      <c r="M37" s="726"/>
      <c r="N37" s="726"/>
      <c r="O37" s="726"/>
    </row>
    <row r="38" spans="1:15" ht="15">
      <c r="A38" s="248">
        <v>25</v>
      </c>
      <c r="B38" s="249" t="s">
        <v>16</v>
      </c>
      <c r="C38" s="586">
        <v>4.839479687995079E-2</v>
      </c>
      <c r="D38" s="586">
        <v>-5.0331017267639014E-2</v>
      </c>
      <c r="E38" s="586">
        <v>-3.1173080585118824E-2</v>
      </c>
      <c r="F38" s="586">
        <v>-2.612298990832233E-2</v>
      </c>
      <c r="G38" s="586">
        <v>0.27772081929726922</v>
      </c>
      <c r="J38" s="726"/>
      <c r="K38" s="726"/>
      <c r="L38" s="726"/>
      <c r="M38" s="726"/>
      <c r="N38" s="726"/>
      <c r="O38" s="726"/>
    </row>
    <row r="39" spans="1:15" ht="15" customHeight="1">
      <c r="A39" s="241"/>
      <c r="B39" s="242" t="s">
        <v>17</v>
      </c>
      <c r="C39" s="149"/>
      <c r="D39" s="149"/>
      <c r="E39" s="149"/>
      <c r="F39" s="149"/>
      <c r="G39" s="150"/>
      <c r="J39" s="726"/>
      <c r="K39" s="726"/>
      <c r="L39" s="726"/>
      <c r="M39" s="726"/>
      <c r="N39" s="726"/>
      <c r="O39" s="726"/>
    </row>
    <row r="40" spans="1:15" ht="15" customHeight="1">
      <c r="A40" s="248">
        <v>26</v>
      </c>
      <c r="B40" s="249" t="s">
        <v>18</v>
      </c>
      <c r="C40" s="586">
        <v>0.32242690994456014</v>
      </c>
      <c r="D40" s="586">
        <v>0.33291076196714459</v>
      </c>
      <c r="E40" s="586">
        <v>0.29927960798125691</v>
      </c>
      <c r="F40" s="586">
        <v>0.30872224623525724</v>
      </c>
      <c r="G40" s="586">
        <v>0.38005040022475645</v>
      </c>
      <c r="J40" s="726"/>
      <c r="K40" s="726"/>
      <c r="L40" s="726"/>
      <c r="M40" s="726"/>
      <c r="N40" s="726"/>
      <c r="O40" s="726"/>
    </row>
    <row r="41" spans="1:15" ht="15" customHeight="1">
      <c r="A41" s="248">
        <v>27</v>
      </c>
      <c r="B41" s="249" t="s">
        <v>19</v>
      </c>
      <c r="C41" s="586">
        <v>0.7662365756961016</v>
      </c>
      <c r="D41" s="586">
        <v>0.78883333659888311</v>
      </c>
      <c r="E41" s="586">
        <v>0.8189972154836489</v>
      </c>
      <c r="F41" s="586">
        <v>0.83192038646247413</v>
      </c>
      <c r="G41" s="586">
        <v>0.83712986360935282</v>
      </c>
      <c r="J41" s="726"/>
      <c r="K41" s="726"/>
      <c r="L41" s="726"/>
      <c r="M41" s="726"/>
      <c r="N41" s="726"/>
      <c r="O41" s="726"/>
    </row>
    <row r="42" spans="1:15" ht="15" customHeight="1">
      <c r="A42" s="248">
        <v>28</v>
      </c>
      <c r="B42" s="250" t="s">
        <v>20</v>
      </c>
      <c r="C42" s="586">
        <v>0.3254309179732075</v>
      </c>
      <c r="D42" s="586">
        <v>0.39031447011919845</v>
      </c>
      <c r="E42" s="586">
        <v>0.33715092299716687</v>
      </c>
      <c r="F42" s="586">
        <v>0.32179844710001582</v>
      </c>
      <c r="G42" s="586">
        <v>0.3140281322762889</v>
      </c>
      <c r="J42" s="726"/>
      <c r="K42" s="726"/>
      <c r="L42" s="726"/>
      <c r="M42" s="726"/>
      <c r="N42" s="726"/>
      <c r="O42" s="726"/>
    </row>
    <row r="43" spans="1:15" ht="15" customHeight="1">
      <c r="A43" s="251"/>
      <c r="B43" s="242" t="s">
        <v>344</v>
      </c>
      <c r="C43" s="149"/>
      <c r="D43" s="149"/>
      <c r="E43" s="149"/>
      <c r="F43" s="149"/>
      <c r="G43" s="150"/>
      <c r="J43" s="726"/>
      <c r="K43" s="726"/>
      <c r="L43" s="726"/>
      <c r="M43" s="726"/>
      <c r="N43" s="726"/>
      <c r="O43" s="726"/>
    </row>
    <row r="44" spans="1:15" ht="15" customHeight="1">
      <c r="A44" s="248">
        <v>29</v>
      </c>
      <c r="B44" s="294" t="s">
        <v>328</v>
      </c>
      <c r="C44" s="245">
        <v>707041705.89184391</v>
      </c>
      <c r="D44" s="245">
        <v>679803640.02105772</v>
      </c>
      <c r="E44" s="245">
        <v>642346139.81358421</v>
      </c>
      <c r="F44" s="245">
        <v>741797588.97668672</v>
      </c>
      <c r="G44" s="245">
        <v>844949461.5188607</v>
      </c>
      <c r="J44" s="726"/>
      <c r="K44" s="726"/>
      <c r="L44" s="726"/>
      <c r="M44" s="726"/>
      <c r="N44" s="726"/>
      <c r="O44" s="726"/>
    </row>
    <row r="45" spans="1:15" ht="15">
      <c r="A45" s="248">
        <v>30</v>
      </c>
      <c r="B45" s="249" t="s">
        <v>329</v>
      </c>
      <c r="C45" s="245">
        <v>484922931.3435334</v>
      </c>
      <c r="D45" s="245">
        <v>497930002.1658743</v>
      </c>
      <c r="E45" s="245">
        <v>448139648.8739906</v>
      </c>
      <c r="F45" s="245">
        <v>437577201.62456089</v>
      </c>
      <c r="G45" s="245">
        <v>562727994.53029513</v>
      </c>
      <c r="J45" s="726"/>
      <c r="K45" s="726"/>
      <c r="L45" s="726"/>
      <c r="M45" s="726"/>
      <c r="N45" s="726"/>
      <c r="O45" s="726"/>
    </row>
    <row r="46" spans="1:15" ht="15">
      <c r="A46" s="289">
        <v>31</v>
      </c>
      <c r="B46" s="290" t="s">
        <v>327</v>
      </c>
      <c r="C46" s="586">
        <v>1.4580496408633543</v>
      </c>
      <c r="D46" s="586">
        <v>1.3652594482438845</v>
      </c>
      <c r="E46" s="586">
        <v>1.4333615457314763</v>
      </c>
      <c r="F46" s="586">
        <v>1.6952382030477571</v>
      </c>
      <c r="G46" s="586">
        <v>1.5015237729982382</v>
      </c>
      <c r="J46" s="726"/>
      <c r="K46" s="726"/>
      <c r="L46" s="726"/>
      <c r="M46" s="726"/>
      <c r="N46" s="726"/>
      <c r="O46" s="726"/>
    </row>
    <row r="47" spans="1:15" ht="15">
      <c r="A47" s="289"/>
      <c r="B47" s="242" t="s">
        <v>422</v>
      </c>
      <c r="C47" s="149"/>
      <c r="D47" s="149"/>
      <c r="E47" s="149"/>
      <c r="F47" s="149"/>
      <c r="G47" s="150"/>
      <c r="J47" s="726"/>
      <c r="K47" s="726"/>
      <c r="L47" s="726"/>
      <c r="M47" s="726"/>
      <c r="N47" s="726"/>
      <c r="O47" s="726"/>
    </row>
    <row r="48" spans="1:15" ht="15">
      <c r="A48" s="289">
        <v>32</v>
      </c>
      <c r="B48" s="290" t="s">
        <v>429</v>
      </c>
      <c r="C48" s="291">
        <v>1492938760.700505</v>
      </c>
      <c r="D48" s="292">
        <v>1407468209.6241207</v>
      </c>
      <c r="E48" s="292">
        <v>1360302676.0992379</v>
      </c>
      <c r="F48" s="292">
        <v>1403571182.4169745</v>
      </c>
      <c r="G48" s="293">
        <v>1587876391.8261116</v>
      </c>
      <c r="J48" s="726"/>
      <c r="K48" s="726"/>
      <c r="L48" s="726"/>
      <c r="M48" s="726"/>
      <c r="N48" s="726"/>
      <c r="O48" s="726"/>
    </row>
    <row r="49" spans="1:15" ht="15">
      <c r="A49" s="289">
        <v>33</v>
      </c>
      <c r="B49" s="290" t="s">
        <v>442</v>
      </c>
      <c r="C49" s="291">
        <v>930988387.20986044</v>
      </c>
      <c r="D49" s="292">
        <v>850760014.28684866</v>
      </c>
      <c r="E49" s="292">
        <v>841558441.84490347</v>
      </c>
      <c r="F49" s="292">
        <v>844223118.08681297</v>
      </c>
      <c r="G49" s="293">
        <v>869845351.61733115</v>
      </c>
      <c r="J49" s="726"/>
      <c r="K49" s="726"/>
      <c r="L49" s="726"/>
      <c r="M49" s="726"/>
      <c r="N49" s="726"/>
      <c r="O49" s="726"/>
    </row>
    <row r="50" spans="1:15" thickBot="1">
      <c r="A50" s="56">
        <v>34</v>
      </c>
      <c r="B50" s="130" t="s">
        <v>456</v>
      </c>
      <c r="C50" s="587">
        <v>1.6036062116465171</v>
      </c>
      <c r="D50" s="588">
        <v>1.6543657271010013</v>
      </c>
      <c r="E50" s="588">
        <v>1.6164090435800504</v>
      </c>
      <c r="F50" s="588">
        <v>1.6625595205184167</v>
      </c>
      <c r="G50" s="589">
        <v>1.8254697675554883</v>
      </c>
      <c r="J50" s="726"/>
      <c r="K50" s="726"/>
      <c r="L50" s="726"/>
      <c r="M50" s="726"/>
      <c r="N50" s="726"/>
      <c r="O50" s="726"/>
    </row>
    <row r="51" spans="1:15">
      <c r="A51" s="15"/>
    </row>
    <row r="52" spans="1:15">
      <c r="B52" s="17"/>
    </row>
    <row r="53" spans="1:15" ht="65.25">
      <c r="B53" s="186"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F39"/>
  <sheetViews>
    <sheetView showGridLines="0" zoomScale="80" zoomScaleNormal="80" workbookViewId="0"/>
  </sheetViews>
  <sheetFormatPr defaultRowHeight="15"/>
  <cols>
    <col min="1" max="1" width="11.42578125" customWidth="1"/>
    <col min="2" max="2" width="76.85546875" style="2" customWidth="1"/>
    <col min="3" max="3" width="22.85546875" customWidth="1"/>
  </cols>
  <sheetData>
    <row r="1" spans="1:6">
      <c r="A1" s="1" t="s">
        <v>97</v>
      </c>
      <c r="B1" t="str">
        <f>Info!C2</f>
        <v>სს "ბანკი ქართუ"</v>
      </c>
    </row>
    <row r="2" spans="1:6">
      <c r="A2" s="1" t="s">
        <v>98</v>
      </c>
      <c r="B2" s="585">
        <f>'1. key ratios'!B2</f>
        <v>46022</v>
      </c>
    </row>
    <row r="3" spans="1:6">
      <c r="A3" s="1"/>
      <c r="B3"/>
    </row>
    <row r="4" spans="1:6">
      <c r="A4" s="1" t="s">
        <v>406</v>
      </c>
      <c r="B4" t="s">
        <v>375</v>
      </c>
    </row>
    <row r="5" spans="1:6">
      <c r="A5" s="544"/>
      <c r="B5" s="544" t="s">
        <v>376</v>
      </c>
      <c r="C5" s="545"/>
    </row>
    <row r="6" spans="1:6">
      <c r="A6" s="546">
        <v>1</v>
      </c>
      <c r="B6" s="547" t="s">
        <v>376</v>
      </c>
      <c r="C6" s="548">
        <v>1964899032.0606179</v>
      </c>
      <c r="F6" s="667"/>
    </row>
    <row r="7" spans="1:6">
      <c r="A7" s="546">
        <v>2</v>
      </c>
      <c r="B7" s="547" t="s">
        <v>377</v>
      </c>
      <c r="C7" s="548">
        <v>-16171496.490000002</v>
      </c>
      <c r="F7" s="667"/>
    </row>
    <row r="8" spans="1:6">
      <c r="A8" s="549">
        <v>3</v>
      </c>
      <c r="B8" s="550" t="s">
        <v>378</v>
      </c>
      <c r="C8" s="551">
        <f>C6+C7</f>
        <v>1948727535.5706179</v>
      </c>
      <c r="F8" s="667"/>
    </row>
    <row r="9" spans="1:6">
      <c r="A9" s="552"/>
      <c r="B9" s="552" t="s">
        <v>379</v>
      </c>
      <c r="C9" s="553"/>
      <c r="F9" s="667"/>
    </row>
    <row r="10" spans="1:6">
      <c r="A10" s="554">
        <v>4</v>
      </c>
      <c r="B10" s="555" t="s">
        <v>380</v>
      </c>
      <c r="C10" s="548" t="b">
        <f>'15. CCR'!F34</f>
        <v>0</v>
      </c>
      <c r="F10" s="667"/>
    </row>
    <row r="11" spans="1:6">
      <c r="A11" s="554">
        <v>5</v>
      </c>
      <c r="B11" s="556" t="s">
        <v>381</v>
      </c>
      <c r="C11" s="548" t="b">
        <f>'15. CCR'!G34</f>
        <v>0</v>
      </c>
      <c r="F11" s="667"/>
    </row>
    <row r="12" spans="1:6">
      <c r="A12" s="554">
        <v>6</v>
      </c>
      <c r="B12" s="557" t="s">
        <v>978</v>
      </c>
      <c r="C12" s="551">
        <f>'15. CCR'!I34</f>
        <v>0</v>
      </c>
      <c r="F12" s="667"/>
    </row>
    <row r="13" spans="1:6">
      <c r="A13" s="558">
        <v>7</v>
      </c>
      <c r="B13" s="559" t="s">
        <v>382</v>
      </c>
      <c r="C13" s="548" t="b">
        <f>'15. CCR'!E34</f>
        <v>0</v>
      </c>
      <c r="F13" s="667"/>
    </row>
    <row r="14" spans="1:6">
      <c r="A14" s="560">
        <v>8</v>
      </c>
      <c r="B14" s="561" t="s">
        <v>383</v>
      </c>
      <c r="C14" s="551">
        <f>C12</f>
        <v>0</v>
      </c>
      <c r="F14" s="667"/>
    </row>
    <row r="15" spans="1:6">
      <c r="A15" s="552"/>
      <c r="B15" s="552" t="s">
        <v>384</v>
      </c>
      <c r="C15" s="562"/>
      <c r="F15" s="667"/>
    </row>
    <row r="16" spans="1:6">
      <c r="A16" s="558">
        <v>9</v>
      </c>
      <c r="B16" s="563" t="s">
        <v>385</v>
      </c>
      <c r="C16" s="548">
        <v>0</v>
      </c>
      <c r="F16" s="667"/>
    </row>
    <row r="17" spans="1:6">
      <c r="A17" s="554">
        <v>10</v>
      </c>
      <c r="B17" s="547" t="s">
        <v>386</v>
      </c>
      <c r="C17" s="548">
        <v>0</v>
      </c>
      <c r="F17" s="667"/>
    </row>
    <row r="18" spans="1:6">
      <c r="A18" s="554">
        <v>11</v>
      </c>
      <c r="B18" s="547" t="s">
        <v>387</v>
      </c>
      <c r="C18" s="548">
        <v>0</v>
      </c>
      <c r="F18" s="667"/>
    </row>
    <row r="19" spans="1:6" ht="24">
      <c r="A19" s="558">
        <v>12</v>
      </c>
      <c r="B19" s="563" t="s">
        <v>388</v>
      </c>
      <c r="C19" s="548">
        <v>0</v>
      </c>
      <c r="F19" s="667"/>
    </row>
    <row r="20" spans="1:6">
      <c r="A20" s="558">
        <v>13</v>
      </c>
      <c r="B20" s="563" t="s">
        <v>389</v>
      </c>
      <c r="C20" s="548">
        <v>0</v>
      </c>
      <c r="F20" s="667"/>
    </row>
    <row r="21" spans="1:6">
      <c r="A21" s="558">
        <v>14</v>
      </c>
      <c r="B21" s="547" t="s">
        <v>390</v>
      </c>
      <c r="C21" s="548">
        <v>0</v>
      </c>
      <c r="F21" s="667"/>
    </row>
    <row r="22" spans="1:6">
      <c r="A22" s="560">
        <v>15</v>
      </c>
      <c r="B22" s="561" t="s">
        <v>391</v>
      </c>
      <c r="C22" s="551">
        <f>SUM(C16:C21)</f>
        <v>0</v>
      </c>
      <c r="F22" s="667"/>
    </row>
    <row r="23" spans="1:6">
      <c r="A23" s="552"/>
      <c r="B23" s="552" t="s">
        <v>392</v>
      </c>
      <c r="C23" s="553"/>
      <c r="F23" s="667"/>
    </row>
    <row r="24" spans="1:6">
      <c r="A24" s="554">
        <v>16</v>
      </c>
      <c r="B24" s="547" t="s">
        <v>393</v>
      </c>
      <c r="C24" s="548">
        <v>203438994.37491739</v>
      </c>
      <c r="F24" s="667"/>
    </row>
    <row r="25" spans="1:6">
      <c r="A25" s="554">
        <v>17</v>
      </c>
      <c r="B25" s="547" t="s">
        <v>394</v>
      </c>
      <c r="C25" s="548">
        <v>-86927998.903146014</v>
      </c>
      <c r="F25" s="667"/>
    </row>
    <row r="26" spans="1:6">
      <c r="A26" s="560">
        <v>18</v>
      </c>
      <c r="B26" s="561" t="s">
        <v>395</v>
      </c>
      <c r="C26" s="551">
        <f>C24+C25</f>
        <v>116510995.47177137</v>
      </c>
      <c r="F26" s="667"/>
    </row>
    <row r="27" spans="1:6">
      <c r="A27" s="552"/>
      <c r="B27" s="552" t="s">
        <v>396</v>
      </c>
      <c r="C27" s="562"/>
      <c r="F27" s="667"/>
    </row>
    <row r="28" spans="1:6">
      <c r="A28" s="554">
        <v>19</v>
      </c>
      <c r="B28" s="547" t="s">
        <v>397</v>
      </c>
      <c r="C28" s="548">
        <v>0</v>
      </c>
      <c r="F28" s="667"/>
    </row>
    <row r="29" spans="1:6">
      <c r="A29" s="554">
        <v>20</v>
      </c>
      <c r="B29" s="547" t="s">
        <v>398</v>
      </c>
      <c r="C29" s="548">
        <v>0</v>
      </c>
      <c r="F29" s="667"/>
    </row>
    <row r="30" spans="1:6">
      <c r="A30" s="552"/>
      <c r="B30" s="552" t="s">
        <v>399</v>
      </c>
      <c r="C30" s="553"/>
      <c r="F30" s="667"/>
    </row>
    <row r="31" spans="1:6">
      <c r="A31" s="560">
        <v>21</v>
      </c>
      <c r="B31" s="561" t="s">
        <v>75</v>
      </c>
      <c r="C31" s="551">
        <f>'1. key ratios'!C9</f>
        <v>517933312.70619041</v>
      </c>
      <c r="F31" s="667"/>
    </row>
    <row r="32" spans="1:6">
      <c r="A32" s="560">
        <v>22</v>
      </c>
      <c r="B32" s="561" t="s">
        <v>400</v>
      </c>
      <c r="C32" s="551">
        <f>C8+C14+C22+C26</f>
        <v>2065238531.0423894</v>
      </c>
      <c r="F32" s="667"/>
    </row>
    <row r="33" spans="1:6">
      <c r="A33" s="564"/>
      <c r="B33" s="564" t="s">
        <v>375</v>
      </c>
      <c r="C33" s="553"/>
      <c r="F33" s="667"/>
    </row>
    <row r="34" spans="1:6">
      <c r="A34" s="560">
        <v>23</v>
      </c>
      <c r="B34" s="561" t="s">
        <v>375</v>
      </c>
      <c r="C34" s="731">
        <f>IFERROR(C31/C32,0)</f>
        <v>0.25078619487346748</v>
      </c>
      <c r="F34" s="667"/>
    </row>
    <row r="35" spans="1:6">
      <c r="A35" s="564"/>
      <c r="B35" s="564" t="s">
        <v>401</v>
      </c>
      <c r="C35" s="553"/>
      <c r="F35" s="667"/>
    </row>
    <row r="36" spans="1:6">
      <c r="A36" s="558" t="s">
        <v>402</v>
      </c>
      <c r="B36" s="563" t="s">
        <v>403</v>
      </c>
      <c r="C36" s="565">
        <v>0</v>
      </c>
      <c r="F36" s="667"/>
    </row>
    <row r="37" spans="1:6">
      <c r="A37" s="566" t="s">
        <v>404</v>
      </c>
      <c r="B37" s="567" t="s">
        <v>405</v>
      </c>
      <c r="C37" s="565">
        <v>0</v>
      </c>
      <c r="F37" s="667"/>
    </row>
    <row r="39" spans="1:6">
      <c r="B39" s="22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showGridLines="0" zoomScale="80" zoomScaleNormal="80" workbookViewId="0">
      <selection activeCell="B2" sqref="B2"/>
    </sheetView>
  </sheetViews>
  <sheetFormatPr defaultRowHeight="15"/>
  <cols>
    <col min="1" max="1" width="11.42578125" customWidth="1"/>
    <col min="2" max="2" width="76.85546875" style="2" customWidth="1"/>
    <col min="3" max="6" width="24.42578125" customWidth="1"/>
  </cols>
  <sheetData>
    <row r="1" spans="1:6">
      <c r="A1" s="12" t="s">
        <v>97</v>
      </c>
      <c r="B1" t="str">
        <f>Info!C2</f>
        <v>სს "ბანკი ქართუ"</v>
      </c>
    </row>
    <row r="2" spans="1:6">
      <c r="A2" s="1" t="s">
        <v>98</v>
      </c>
      <c r="B2" s="585">
        <f>'1. key ratios'!B2</f>
        <v>46022</v>
      </c>
    </row>
    <row r="3" spans="1:6">
      <c r="A3" s="1"/>
      <c r="B3"/>
    </row>
    <row r="4" spans="1:6">
      <c r="A4" s="543" t="s">
        <v>970</v>
      </c>
    </row>
    <row r="5" spans="1:6" ht="105">
      <c r="B5" s="537"/>
      <c r="C5" s="538" t="s">
        <v>971</v>
      </c>
      <c r="D5" s="538" t="s">
        <v>972</v>
      </c>
      <c r="E5" s="538" t="s">
        <v>973</v>
      </c>
      <c r="F5" s="538" t="s">
        <v>974</v>
      </c>
    </row>
    <row r="6" spans="1:6">
      <c r="B6" s="539" t="s">
        <v>969</v>
      </c>
      <c r="C6" s="540" t="b">
        <f>IF(C7&gt;0,C7,IF(C8&gt;0,C8,IF(C9&gt;0,C9)))</f>
        <v>0</v>
      </c>
      <c r="D6" s="540" t="b">
        <f>IF(D7&gt;0,D7,IF(D8&gt;0,D8,IF(D9&gt;0,D9)))</f>
        <v>0</v>
      </c>
      <c r="E6" s="540" t="b">
        <f>IF(E7&gt;0,E7,IF(E8&gt;0,E8,IF(E9&gt;0,E9)))</f>
        <v>0</v>
      </c>
      <c r="F6" s="540" t="b">
        <f>IF(F7&gt;0,F7,IF(F8&gt;0,F8,IF(F9&gt;0,F9)))</f>
        <v>0</v>
      </c>
    </row>
    <row r="7" spans="1:6">
      <c r="B7" s="541" t="s">
        <v>975</v>
      </c>
      <c r="C7" s="542"/>
      <c r="D7" s="542"/>
      <c r="E7" s="542"/>
      <c r="F7" s="542"/>
    </row>
    <row r="8" spans="1:6">
      <c r="B8" s="541" t="s">
        <v>976</v>
      </c>
      <c r="C8" s="542"/>
      <c r="D8" s="542"/>
      <c r="E8" s="542"/>
      <c r="F8" s="542"/>
    </row>
    <row r="9" spans="1:6">
      <c r="B9" s="541" t="s">
        <v>977</v>
      </c>
      <c r="C9" s="542"/>
      <c r="D9" s="542"/>
      <c r="E9" s="542"/>
      <c r="F9" s="54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Q42"/>
  <sheetViews>
    <sheetView showGridLines="0" zoomScale="80" zoomScaleNormal="80" workbookViewId="0">
      <pane xSplit="2" ySplit="6" topLeftCell="C7" activePane="bottomRight" state="frozen"/>
      <selection pane="topRight" activeCell="C1" sqref="C1"/>
      <selection pane="bottomLeft" activeCell="A7" sqref="A7"/>
      <selection pane="bottomRight"/>
    </sheetView>
  </sheetViews>
  <sheetFormatPr defaultRowHeight="15"/>
  <cols>
    <col min="1" max="1" width="9.85546875" style="1" bestFit="1" customWidth="1"/>
    <col min="2" max="2" width="82.5703125" style="17" customWidth="1"/>
    <col min="3" max="7" width="17.5703125" style="1" customWidth="1"/>
    <col min="10" max="10" width="14.28515625" bestFit="1" customWidth="1"/>
  </cols>
  <sheetData>
    <row r="1" spans="1:17">
      <c r="A1" s="1" t="s">
        <v>97</v>
      </c>
      <c r="B1" s="1" t="str">
        <f>Info!C2</f>
        <v>სს "ბანკი ქართუ"</v>
      </c>
    </row>
    <row r="2" spans="1:17">
      <c r="A2" s="1" t="s">
        <v>98</v>
      </c>
      <c r="B2" s="585">
        <f>'1. key ratios'!B2</f>
        <v>46022</v>
      </c>
    </row>
    <row r="3" spans="1:17">
      <c r="B3" s="252"/>
    </row>
    <row r="4" spans="1:17" ht="15.75" thickBot="1">
      <c r="A4" s="1" t="s">
        <v>457</v>
      </c>
      <c r="B4" s="144" t="s">
        <v>422</v>
      </c>
    </row>
    <row r="5" spans="1:17">
      <c r="A5" s="256"/>
      <c r="B5" s="257"/>
      <c r="C5" s="797" t="s">
        <v>423</v>
      </c>
      <c r="D5" s="797"/>
      <c r="E5" s="797"/>
      <c r="F5" s="797"/>
      <c r="G5" s="798" t="s">
        <v>424</v>
      </c>
    </row>
    <row r="6" spans="1:17">
      <c r="A6" s="258"/>
      <c r="B6" s="259"/>
      <c r="C6" s="260" t="s">
        <v>425</v>
      </c>
      <c r="D6" s="260" t="s">
        <v>426</v>
      </c>
      <c r="E6" s="260" t="s">
        <v>427</v>
      </c>
      <c r="F6" s="260" t="s">
        <v>428</v>
      </c>
      <c r="G6" s="799"/>
    </row>
    <row r="7" spans="1:17">
      <c r="A7" s="261"/>
      <c r="B7" s="262" t="s">
        <v>429</v>
      </c>
      <c r="C7" s="263"/>
      <c r="D7" s="263"/>
      <c r="E7" s="263"/>
      <c r="F7" s="263"/>
      <c r="G7" s="264"/>
    </row>
    <row r="8" spans="1:17">
      <c r="A8" s="265">
        <v>1</v>
      </c>
      <c r="B8" s="266" t="s">
        <v>430</v>
      </c>
      <c r="C8" s="267">
        <f>SUM(C9:C10)</f>
        <v>469010960.54619038</v>
      </c>
      <c r="D8" s="267">
        <f>SUM(D9:D10)</f>
        <v>0</v>
      </c>
      <c r="E8" s="267">
        <f>SUM(E9:E10)</f>
        <v>0</v>
      </c>
      <c r="F8" s="267">
        <f>SUM(F9:F10)</f>
        <v>269630562.07300001</v>
      </c>
      <c r="G8" s="268">
        <f>SUM(G9:G10)</f>
        <v>738641522.61919034</v>
      </c>
      <c r="I8" s="669"/>
      <c r="J8" s="667"/>
      <c r="K8" s="667"/>
      <c r="L8" s="667"/>
      <c r="M8" s="667"/>
      <c r="N8" s="667"/>
      <c r="O8" s="667"/>
      <c r="P8" s="667"/>
      <c r="Q8" s="667"/>
    </row>
    <row r="9" spans="1:17">
      <c r="A9" s="265">
        <v>2</v>
      </c>
      <c r="B9" s="269" t="s">
        <v>74</v>
      </c>
      <c r="C9" s="267">
        <v>469010960.54619038</v>
      </c>
      <c r="D9" s="267">
        <v>0</v>
      </c>
      <c r="E9" s="267">
        <v>0</v>
      </c>
      <c r="F9" s="267">
        <v>58085692.159999996</v>
      </c>
      <c r="G9" s="268">
        <v>527096652.70619035</v>
      </c>
      <c r="I9" s="669"/>
      <c r="J9" s="667"/>
      <c r="K9" s="667"/>
      <c r="L9" s="667"/>
      <c r="M9" s="667"/>
      <c r="N9" s="667"/>
    </row>
    <row r="10" spans="1:17">
      <c r="A10" s="265">
        <v>3</v>
      </c>
      <c r="B10" s="269" t="s">
        <v>431</v>
      </c>
      <c r="C10" s="270"/>
      <c r="D10" s="270"/>
      <c r="E10" s="270"/>
      <c r="F10" s="267">
        <v>211544869.91300002</v>
      </c>
      <c r="G10" s="268">
        <v>211544869.91300002</v>
      </c>
      <c r="I10" s="669"/>
      <c r="J10" s="667"/>
      <c r="K10" s="667"/>
      <c r="L10" s="667"/>
      <c r="M10" s="667"/>
      <c r="N10" s="667"/>
    </row>
    <row r="11" spans="1:17" ht="26.25">
      <c r="A11" s="265">
        <v>4</v>
      </c>
      <c r="B11" s="266" t="s">
        <v>432</v>
      </c>
      <c r="C11" s="267">
        <f t="shared" ref="C11:F11" si="0">SUM(C12:C13)</f>
        <v>106496990.7833</v>
      </c>
      <c r="D11" s="267">
        <f t="shared" si="0"/>
        <v>114761662.37599999</v>
      </c>
      <c r="E11" s="267">
        <f t="shared" si="0"/>
        <v>200415530.18509999</v>
      </c>
      <c r="F11" s="267">
        <f t="shared" si="0"/>
        <v>0</v>
      </c>
      <c r="G11" s="268">
        <f>SUM(G12:G13)</f>
        <v>382375006.40671492</v>
      </c>
      <c r="I11" s="669"/>
      <c r="J11" s="667"/>
      <c r="K11" s="667"/>
      <c r="L11" s="667"/>
      <c r="M11" s="667"/>
      <c r="N11" s="667"/>
    </row>
    <row r="12" spans="1:17">
      <c r="A12" s="265">
        <v>5</v>
      </c>
      <c r="B12" s="269" t="s">
        <v>433</v>
      </c>
      <c r="C12" s="267">
        <v>85003754.237499997</v>
      </c>
      <c r="D12" s="271">
        <v>106153164.70799999</v>
      </c>
      <c r="E12" s="267">
        <v>190038447.13119999</v>
      </c>
      <c r="F12" s="267">
        <v>0</v>
      </c>
      <c r="G12" s="268">
        <v>362135597.77286494</v>
      </c>
      <c r="I12" s="669"/>
      <c r="J12" s="667"/>
      <c r="K12" s="667"/>
      <c r="L12" s="667"/>
      <c r="M12" s="667"/>
      <c r="N12" s="667"/>
    </row>
    <row r="13" spans="1:17">
      <c r="A13" s="265">
        <v>6</v>
      </c>
      <c r="B13" s="269" t="s">
        <v>434</v>
      </c>
      <c r="C13" s="267">
        <v>21493236.5458</v>
      </c>
      <c r="D13" s="271">
        <v>8608497.6680000015</v>
      </c>
      <c r="E13" s="267">
        <v>10377083.0539</v>
      </c>
      <c r="F13" s="267">
        <v>0</v>
      </c>
      <c r="G13" s="268">
        <v>20239408.633850001</v>
      </c>
      <c r="I13" s="669"/>
      <c r="J13" s="667"/>
      <c r="K13" s="667"/>
      <c r="L13" s="667"/>
      <c r="M13" s="667"/>
      <c r="N13" s="667"/>
    </row>
    <row r="14" spans="1:17">
      <c r="A14" s="265">
        <v>7</v>
      </c>
      <c r="B14" s="266" t="s">
        <v>435</v>
      </c>
      <c r="C14" s="267">
        <f t="shared" ref="C14:F14" si="1">SUM(C15:C16)</f>
        <v>347476721.32569993</v>
      </c>
      <c r="D14" s="267">
        <f t="shared" si="1"/>
        <v>335732686.72409993</v>
      </c>
      <c r="E14" s="267">
        <f t="shared" si="1"/>
        <v>68697977.648100004</v>
      </c>
      <c r="F14" s="267">
        <f t="shared" si="1"/>
        <v>0</v>
      </c>
      <c r="G14" s="268">
        <f>SUM(G15:G16)</f>
        <v>371922231.67459995</v>
      </c>
      <c r="I14" s="669"/>
      <c r="J14" s="667"/>
      <c r="K14" s="667"/>
      <c r="L14" s="667"/>
      <c r="M14" s="667"/>
      <c r="N14" s="667"/>
    </row>
    <row r="15" spans="1:17" ht="51.75">
      <c r="A15" s="265">
        <v>8</v>
      </c>
      <c r="B15" s="269" t="s">
        <v>436</v>
      </c>
      <c r="C15" s="267">
        <v>344191527.13699991</v>
      </c>
      <c r="D15" s="271">
        <v>330954958.56409991</v>
      </c>
      <c r="E15" s="267">
        <v>24772711.418099999</v>
      </c>
      <c r="F15" s="267">
        <v>0</v>
      </c>
      <c r="G15" s="268">
        <v>349959598.55959994</v>
      </c>
      <c r="I15" s="669"/>
      <c r="J15" s="667"/>
      <c r="K15" s="667"/>
      <c r="L15" s="667"/>
      <c r="M15" s="667"/>
      <c r="N15" s="667"/>
    </row>
    <row r="16" spans="1:17" ht="26.25">
      <c r="A16" s="265">
        <v>9</v>
      </c>
      <c r="B16" s="269" t="s">
        <v>437</v>
      </c>
      <c r="C16" s="267">
        <v>3285194.1886999998</v>
      </c>
      <c r="D16" s="271">
        <v>4777728.16</v>
      </c>
      <c r="E16" s="267">
        <v>43925266.230000004</v>
      </c>
      <c r="F16" s="267">
        <v>0</v>
      </c>
      <c r="G16" s="268">
        <v>21962633.115000002</v>
      </c>
      <c r="I16" s="669"/>
      <c r="J16" s="667"/>
      <c r="K16" s="667"/>
      <c r="L16" s="667"/>
      <c r="M16" s="667"/>
      <c r="N16" s="667"/>
    </row>
    <row r="17" spans="1:14">
      <c r="A17" s="265">
        <v>10</v>
      </c>
      <c r="B17" s="266" t="s">
        <v>438</v>
      </c>
      <c r="C17" s="267">
        <v>0</v>
      </c>
      <c r="D17" s="271">
        <v>0</v>
      </c>
      <c r="E17" s="267">
        <v>0</v>
      </c>
      <c r="F17" s="267">
        <v>0</v>
      </c>
      <c r="G17" s="268">
        <v>0</v>
      </c>
      <c r="I17" s="669"/>
      <c r="J17" s="667"/>
      <c r="K17" s="667"/>
      <c r="L17" s="667"/>
      <c r="M17" s="667"/>
      <c r="N17" s="667"/>
    </row>
    <row r="18" spans="1:14">
      <c r="A18" s="265">
        <v>11</v>
      </c>
      <c r="B18" s="266" t="s">
        <v>78</v>
      </c>
      <c r="C18" s="267">
        <f>SUM(C19:C20)</f>
        <v>0</v>
      </c>
      <c r="D18" s="271">
        <f t="shared" ref="D18:G18" si="2">SUM(D19:D20)</f>
        <v>18775921.129789114</v>
      </c>
      <c r="E18" s="267">
        <f t="shared" si="2"/>
        <v>7664595.3903179616</v>
      </c>
      <c r="F18" s="267">
        <f t="shared" si="2"/>
        <v>10063928.603761733</v>
      </c>
      <c r="G18" s="268">
        <f t="shared" si="2"/>
        <v>0</v>
      </c>
      <c r="I18" s="669"/>
      <c r="J18" s="667"/>
      <c r="K18" s="667"/>
      <c r="L18" s="667"/>
      <c r="M18" s="667"/>
      <c r="N18" s="667"/>
    </row>
    <row r="19" spans="1:14">
      <c r="A19" s="265">
        <v>12</v>
      </c>
      <c r="B19" s="269" t="s">
        <v>439</v>
      </c>
      <c r="C19" s="270"/>
      <c r="D19" s="271">
        <v>0</v>
      </c>
      <c r="E19" s="267">
        <v>0</v>
      </c>
      <c r="F19" s="267">
        <v>0</v>
      </c>
      <c r="G19" s="268">
        <v>0</v>
      </c>
      <c r="I19" s="669"/>
      <c r="J19" s="667"/>
      <c r="K19" s="667"/>
      <c r="L19" s="667"/>
      <c r="M19" s="667"/>
      <c r="N19" s="667"/>
    </row>
    <row r="20" spans="1:14" ht="26.25">
      <c r="A20" s="265">
        <v>13</v>
      </c>
      <c r="B20" s="269" t="s">
        <v>440</v>
      </c>
      <c r="C20" s="267">
        <v>0</v>
      </c>
      <c r="D20" s="267">
        <v>18775921.129789114</v>
      </c>
      <c r="E20" s="267">
        <v>7664595.3903179616</v>
      </c>
      <c r="F20" s="267">
        <v>10063928.603761733</v>
      </c>
      <c r="G20" s="268">
        <v>0</v>
      </c>
      <c r="I20" s="669"/>
      <c r="J20" s="667"/>
      <c r="K20" s="667"/>
      <c r="L20" s="667"/>
      <c r="M20" s="667"/>
      <c r="N20" s="667"/>
    </row>
    <row r="21" spans="1:14">
      <c r="A21" s="272">
        <v>14</v>
      </c>
      <c r="B21" s="273" t="s">
        <v>441</v>
      </c>
      <c r="C21" s="270"/>
      <c r="D21" s="270"/>
      <c r="E21" s="270"/>
      <c r="F21" s="270"/>
      <c r="G21" s="274">
        <f>SUM(G8,G11,G14,G17,G18)</f>
        <v>1492938760.700505</v>
      </c>
      <c r="I21" s="669"/>
      <c r="J21" s="667"/>
      <c r="K21" s="667"/>
      <c r="L21" s="667"/>
      <c r="M21" s="667"/>
      <c r="N21" s="667"/>
    </row>
    <row r="22" spans="1:14">
      <c r="A22" s="275"/>
      <c r="B22" s="295" t="s">
        <v>442</v>
      </c>
      <c r="C22" s="276"/>
      <c r="D22" s="277"/>
      <c r="E22" s="276"/>
      <c r="F22" s="276"/>
      <c r="G22" s="278"/>
      <c r="I22" s="669"/>
      <c r="J22" s="667"/>
      <c r="K22" s="667"/>
      <c r="L22" s="667"/>
      <c r="M22" s="667"/>
      <c r="N22" s="667"/>
    </row>
    <row r="23" spans="1:14">
      <c r="A23" s="265">
        <v>15</v>
      </c>
      <c r="B23" s="266" t="s">
        <v>310</v>
      </c>
      <c r="C23" s="279">
        <v>592939509.48604512</v>
      </c>
      <c r="D23" s="280">
        <v>95851605.530841768</v>
      </c>
      <c r="E23" s="279">
        <v>0</v>
      </c>
      <c r="F23" s="279">
        <v>0</v>
      </c>
      <c r="G23" s="268">
        <v>17691332.201966304</v>
      </c>
      <c r="I23" s="669"/>
      <c r="J23" s="667"/>
      <c r="K23" s="667"/>
      <c r="L23" s="667"/>
      <c r="M23" s="667"/>
      <c r="N23" s="667"/>
    </row>
    <row r="24" spans="1:14">
      <c r="A24" s="265">
        <v>16</v>
      </c>
      <c r="B24" s="266" t="s">
        <v>443</v>
      </c>
      <c r="C24" s="267">
        <f>SUM(C25:C27,C29,C31)</f>
        <v>8298701.8406318724</v>
      </c>
      <c r="D24" s="271">
        <f t="shared" ref="D24:G24" si="3">SUM(D25:D27,D29,D31)</f>
        <v>345848759.64358914</v>
      </c>
      <c r="E24" s="267">
        <f t="shared" si="3"/>
        <v>134962551.99473915</v>
      </c>
      <c r="F24" s="267">
        <f t="shared" si="3"/>
        <v>496525479.38661975</v>
      </c>
      <c r="G24" s="268">
        <f t="shared" si="3"/>
        <v>663697118.57388568</v>
      </c>
      <c r="I24" s="669"/>
      <c r="J24" s="667"/>
      <c r="K24" s="667"/>
      <c r="L24" s="667"/>
      <c r="M24" s="667"/>
      <c r="N24" s="667"/>
    </row>
    <row r="25" spans="1:14" ht="26.25">
      <c r="A25" s="265">
        <v>17</v>
      </c>
      <c r="B25" s="269" t="s">
        <v>444</v>
      </c>
      <c r="C25" s="267">
        <v>0</v>
      </c>
      <c r="D25" s="271">
        <v>0</v>
      </c>
      <c r="E25" s="267">
        <v>0</v>
      </c>
      <c r="F25" s="267">
        <v>0</v>
      </c>
      <c r="G25" s="268">
        <v>0</v>
      </c>
      <c r="I25" s="669"/>
      <c r="J25" s="667"/>
      <c r="K25" s="667"/>
      <c r="L25" s="667"/>
      <c r="M25" s="667"/>
      <c r="N25" s="667"/>
    </row>
    <row r="26" spans="1:14" ht="26.25">
      <c r="A26" s="265">
        <v>18</v>
      </c>
      <c r="B26" s="269" t="s">
        <v>445</v>
      </c>
      <c r="C26" s="267">
        <v>8298701.8406318724</v>
      </c>
      <c r="D26" s="271">
        <v>0</v>
      </c>
      <c r="E26" s="267">
        <v>0</v>
      </c>
      <c r="F26" s="267">
        <v>0</v>
      </c>
      <c r="G26" s="268">
        <v>1244805.2760947808</v>
      </c>
      <c r="I26" s="669"/>
      <c r="J26" s="667"/>
      <c r="K26" s="667"/>
      <c r="L26" s="667"/>
      <c r="M26" s="667"/>
      <c r="N26" s="667"/>
    </row>
    <row r="27" spans="1:14">
      <c r="A27" s="265">
        <v>19</v>
      </c>
      <c r="B27" s="269" t="s">
        <v>446</v>
      </c>
      <c r="C27" s="267">
        <v>0</v>
      </c>
      <c r="D27" s="271">
        <v>339689025.56312001</v>
      </c>
      <c r="E27" s="267">
        <v>130696866.4868616</v>
      </c>
      <c r="F27" s="267">
        <v>474758548.44284773</v>
      </c>
      <c r="G27" s="268">
        <v>638737712.20141137</v>
      </c>
      <c r="I27" s="669"/>
      <c r="J27" s="667"/>
      <c r="K27" s="667"/>
      <c r="L27" s="667"/>
      <c r="M27" s="667"/>
      <c r="N27" s="667"/>
    </row>
    <row r="28" spans="1:14">
      <c r="A28" s="265">
        <v>20</v>
      </c>
      <c r="B28" s="281" t="s">
        <v>447</v>
      </c>
      <c r="C28" s="267">
        <v>0</v>
      </c>
      <c r="D28" s="271">
        <v>0</v>
      </c>
      <c r="E28" s="267">
        <v>0</v>
      </c>
      <c r="F28" s="267">
        <v>0</v>
      </c>
      <c r="G28" s="268">
        <v>0</v>
      </c>
      <c r="I28" s="669"/>
      <c r="J28" s="667"/>
      <c r="K28" s="667"/>
      <c r="L28" s="667"/>
      <c r="M28" s="667"/>
      <c r="N28" s="667"/>
    </row>
    <row r="29" spans="1:14">
      <c r="A29" s="265">
        <v>21</v>
      </c>
      <c r="B29" s="269" t="s">
        <v>448</v>
      </c>
      <c r="C29" s="267">
        <v>0</v>
      </c>
      <c r="D29" s="271">
        <v>1741982.237214667</v>
      </c>
      <c r="E29" s="267">
        <v>3613820.0708581773</v>
      </c>
      <c r="F29" s="267">
        <v>15363153.459088219</v>
      </c>
      <c r="G29" s="268">
        <v>15736581.594261408</v>
      </c>
      <c r="I29" s="669"/>
      <c r="J29" s="667"/>
      <c r="K29" s="667"/>
      <c r="L29" s="667"/>
      <c r="M29" s="667"/>
      <c r="N29" s="667"/>
    </row>
    <row r="30" spans="1:14">
      <c r="A30" s="265">
        <v>22</v>
      </c>
      <c r="B30" s="281" t="s">
        <v>447</v>
      </c>
      <c r="C30" s="267">
        <v>0</v>
      </c>
      <c r="D30" s="271">
        <v>0</v>
      </c>
      <c r="E30" s="267">
        <v>0</v>
      </c>
      <c r="F30" s="267">
        <v>0</v>
      </c>
      <c r="G30" s="268">
        <v>0</v>
      </c>
      <c r="I30" s="669"/>
      <c r="J30" s="667"/>
      <c r="K30" s="667"/>
      <c r="L30" s="667"/>
      <c r="M30" s="667"/>
      <c r="N30" s="667"/>
    </row>
    <row r="31" spans="1:14" ht="26.25">
      <c r="A31" s="265">
        <v>23</v>
      </c>
      <c r="B31" s="269" t="s">
        <v>449</v>
      </c>
      <c r="C31" s="267">
        <v>0</v>
      </c>
      <c r="D31" s="271">
        <v>4417751.8432544172</v>
      </c>
      <c r="E31" s="267">
        <v>651865.4370193918</v>
      </c>
      <c r="F31" s="267">
        <v>6403777.4846837986</v>
      </c>
      <c r="G31" s="268">
        <v>7978019.502118133</v>
      </c>
      <c r="I31" s="669"/>
      <c r="J31" s="667"/>
      <c r="K31" s="667"/>
      <c r="L31" s="667"/>
      <c r="M31" s="667"/>
      <c r="N31" s="667"/>
    </row>
    <row r="32" spans="1:14">
      <c r="A32" s="265">
        <v>24</v>
      </c>
      <c r="B32" s="266" t="s">
        <v>450</v>
      </c>
      <c r="C32" s="267">
        <v>0</v>
      </c>
      <c r="D32" s="271">
        <v>0</v>
      </c>
      <c r="E32" s="267">
        <v>0</v>
      </c>
      <c r="F32" s="267">
        <v>0</v>
      </c>
      <c r="G32" s="268">
        <v>0</v>
      </c>
      <c r="I32" s="669"/>
      <c r="J32" s="667"/>
      <c r="K32" s="667"/>
      <c r="L32" s="667"/>
      <c r="M32" s="667"/>
      <c r="N32" s="667"/>
    </row>
    <row r="33" spans="1:14">
      <c r="A33" s="265">
        <v>25</v>
      </c>
      <c r="B33" s="266" t="s">
        <v>88</v>
      </c>
      <c r="C33" s="267">
        <f>SUM(C34:C35)</f>
        <v>0</v>
      </c>
      <c r="D33" s="267">
        <f>SUM(D34:D35)</f>
        <v>101045272.19329339</v>
      </c>
      <c r="E33" s="267">
        <f>SUM(E34:E35)</f>
        <v>12990556.851279348</v>
      </c>
      <c r="F33" s="267">
        <f>SUM(F34:F35)</f>
        <v>160265096.13043851</v>
      </c>
      <c r="G33" s="268">
        <f>SUM(G34:G35)</f>
        <v>224400721.06193542</v>
      </c>
      <c r="I33" s="669"/>
      <c r="J33" s="667"/>
      <c r="K33" s="667"/>
      <c r="L33" s="667"/>
      <c r="M33" s="667"/>
      <c r="N33" s="667"/>
    </row>
    <row r="34" spans="1:14">
      <c r="A34" s="265">
        <v>26</v>
      </c>
      <c r="B34" s="269" t="s">
        <v>451</v>
      </c>
      <c r="C34" s="270"/>
      <c r="D34" s="271">
        <v>0</v>
      </c>
      <c r="E34" s="267">
        <v>0</v>
      </c>
      <c r="F34" s="267">
        <v>0</v>
      </c>
      <c r="G34" s="268">
        <v>0</v>
      </c>
      <c r="I34" s="669"/>
      <c r="J34" s="667"/>
      <c r="K34" s="667"/>
      <c r="L34" s="667"/>
      <c r="M34" s="667"/>
      <c r="N34" s="667"/>
    </row>
    <row r="35" spans="1:14">
      <c r="A35" s="265">
        <v>27</v>
      </c>
      <c r="B35" s="269" t="s">
        <v>452</v>
      </c>
      <c r="C35" s="267">
        <v>0</v>
      </c>
      <c r="D35" s="271">
        <v>101045272.19329339</v>
      </c>
      <c r="E35" s="267">
        <v>12990556.851279348</v>
      </c>
      <c r="F35" s="267">
        <v>160265096.13043851</v>
      </c>
      <c r="G35" s="268">
        <v>224400721.06193542</v>
      </c>
      <c r="I35" s="669"/>
      <c r="J35" s="667"/>
      <c r="K35" s="667"/>
      <c r="L35" s="667"/>
      <c r="M35" s="667"/>
      <c r="N35" s="667"/>
    </row>
    <row r="36" spans="1:14">
      <c r="A36" s="265">
        <v>28</v>
      </c>
      <c r="B36" s="266" t="s">
        <v>453</v>
      </c>
      <c r="C36" s="267">
        <v>0</v>
      </c>
      <c r="D36" s="271">
        <v>55561650.742727041</v>
      </c>
      <c r="E36" s="267">
        <v>16876176.89153336</v>
      </c>
      <c r="F36" s="267">
        <v>131001166.89825602</v>
      </c>
      <c r="G36" s="268">
        <v>25199215.37207301</v>
      </c>
      <c r="I36" s="669"/>
      <c r="J36" s="667"/>
      <c r="K36" s="667"/>
      <c r="L36" s="667"/>
      <c r="M36" s="667"/>
      <c r="N36" s="667"/>
    </row>
    <row r="37" spans="1:14">
      <c r="A37" s="272">
        <v>29</v>
      </c>
      <c r="B37" s="273" t="s">
        <v>454</v>
      </c>
      <c r="C37" s="270"/>
      <c r="D37" s="270"/>
      <c r="E37" s="270"/>
      <c r="F37" s="270"/>
      <c r="G37" s="274">
        <f>SUM(G23:G24,G32:G33,G36)</f>
        <v>930988387.20986044</v>
      </c>
      <c r="I37" s="669"/>
      <c r="J37" s="667"/>
      <c r="K37" s="667"/>
      <c r="L37" s="667"/>
      <c r="M37" s="667"/>
      <c r="N37" s="667"/>
    </row>
    <row r="38" spans="1:14">
      <c r="A38" s="261"/>
      <c r="B38" s="282"/>
      <c r="C38" s="283"/>
      <c r="D38" s="283"/>
      <c r="E38" s="283"/>
      <c r="F38" s="283"/>
      <c r="G38" s="284"/>
      <c r="I38" s="669"/>
      <c r="J38" s="667"/>
      <c r="K38" s="667"/>
      <c r="L38" s="667"/>
      <c r="M38" s="667"/>
      <c r="N38" s="667"/>
    </row>
    <row r="39" spans="1:14" ht="15.75" thickBot="1">
      <c r="A39" s="285">
        <v>30</v>
      </c>
      <c r="B39" s="286" t="s">
        <v>422</v>
      </c>
      <c r="C39" s="177"/>
      <c r="D39" s="161"/>
      <c r="E39" s="161"/>
      <c r="F39" s="287"/>
      <c r="G39" s="288">
        <f>IFERROR(G21/G37,0)</f>
        <v>1.6036062116465171</v>
      </c>
      <c r="I39" s="669"/>
      <c r="J39" s="667"/>
      <c r="K39" s="667"/>
      <c r="L39" s="667"/>
      <c r="M39" s="667"/>
      <c r="N39" s="667"/>
    </row>
    <row r="42" spans="1:14" ht="39">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P29"/>
  <sheetViews>
    <sheetView showGridLines="0" zoomScale="80" zoomScaleNormal="80" workbookViewId="0"/>
  </sheetViews>
  <sheetFormatPr defaultColWidth="9.140625" defaultRowHeight="12.75"/>
  <cols>
    <col min="1" max="1" width="11.85546875" style="300" bestFit="1" customWidth="1"/>
    <col min="2" max="2" width="105.140625" style="300" bestFit="1" customWidth="1"/>
    <col min="3" max="3" width="18.85546875" style="300" bestFit="1" customWidth="1"/>
    <col min="4" max="4" width="19.28515625" style="300" bestFit="1" customWidth="1"/>
    <col min="5" max="6" width="18.85546875" style="300" bestFit="1" customWidth="1"/>
    <col min="7" max="7" width="30.42578125" style="300" customWidth="1"/>
    <col min="8" max="8" width="20.85546875" style="300" bestFit="1" customWidth="1"/>
    <col min="9" max="9" width="9.140625" style="300"/>
    <col min="10" max="10" width="16.42578125" style="300" bestFit="1" customWidth="1"/>
    <col min="11" max="16384" width="9.140625" style="300"/>
  </cols>
  <sheetData>
    <row r="1" spans="1:16" ht="13.5">
      <c r="A1" s="299" t="s">
        <v>97</v>
      </c>
      <c r="B1" s="220" t="str">
        <f>Info!C2</f>
        <v>სს "ბანკი ქართუ"</v>
      </c>
    </row>
    <row r="2" spans="1:16">
      <c r="A2" s="299" t="s">
        <v>98</v>
      </c>
      <c r="B2" s="668">
        <f>'1. key ratios'!B2</f>
        <v>46022</v>
      </c>
    </row>
    <row r="3" spans="1:16">
      <c r="A3" s="301" t="s">
        <v>462</v>
      </c>
    </row>
    <row r="5" spans="1:16">
      <c r="A5" s="800" t="s">
        <v>463</v>
      </c>
      <c r="B5" s="801"/>
      <c r="C5" s="806" t="s">
        <v>464</v>
      </c>
      <c r="D5" s="807"/>
      <c r="E5" s="807"/>
      <c r="F5" s="807"/>
      <c r="G5" s="807"/>
      <c r="H5" s="808"/>
    </row>
    <row r="6" spans="1:16">
      <c r="A6" s="802"/>
      <c r="B6" s="803"/>
      <c r="C6" s="809"/>
      <c r="D6" s="810"/>
      <c r="E6" s="810"/>
      <c r="F6" s="810"/>
      <c r="G6" s="810"/>
      <c r="H6" s="811"/>
    </row>
    <row r="7" spans="1:16" ht="25.5">
      <c r="A7" s="804"/>
      <c r="B7" s="805"/>
      <c r="C7" s="381" t="s">
        <v>465</v>
      </c>
      <c r="D7" s="381" t="s">
        <v>466</v>
      </c>
      <c r="E7" s="381" t="s">
        <v>467</v>
      </c>
      <c r="F7" s="381" t="s">
        <v>468</v>
      </c>
      <c r="G7" s="381" t="s">
        <v>648</v>
      </c>
      <c r="H7" s="381" t="s">
        <v>66</v>
      </c>
    </row>
    <row r="8" spans="1:16">
      <c r="A8" s="377">
        <v>1</v>
      </c>
      <c r="B8" s="376" t="s">
        <v>123</v>
      </c>
      <c r="C8" s="671">
        <v>271883832</v>
      </c>
      <c r="D8" s="671">
        <v>32874276.406071842</v>
      </c>
      <c r="E8" s="671">
        <v>21002529.643099997</v>
      </c>
      <c r="F8" s="671">
        <v>0</v>
      </c>
      <c r="G8" s="671">
        <v>0</v>
      </c>
      <c r="H8" s="672">
        <f t="shared" ref="H8:H20" si="0">SUM(C8:G8)</f>
        <v>325760638.04917186</v>
      </c>
      <c r="I8" s="670"/>
      <c r="J8" s="670"/>
      <c r="K8" s="670"/>
      <c r="L8" s="670"/>
      <c r="M8" s="670"/>
      <c r="N8" s="670"/>
      <c r="O8" s="670"/>
      <c r="P8" s="670"/>
    </row>
    <row r="9" spans="1:16">
      <c r="A9" s="377">
        <v>2</v>
      </c>
      <c r="B9" s="376" t="s">
        <v>124</v>
      </c>
      <c r="C9" s="671">
        <v>0</v>
      </c>
      <c r="D9" s="671">
        <v>0</v>
      </c>
      <c r="E9" s="671">
        <v>0</v>
      </c>
      <c r="F9" s="671">
        <v>0</v>
      </c>
      <c r="G9" s="671">
        <v>0</v>
      </c>
      <c r="H9" s="672">
        <f t="shared" si="0"/>
        <v>0</v>
      </c>
      <c r="I9" s="670"/>
      <c r="J9" s="670"/>
      <c r="K9" s="670"/>
      <c r="L9" s="670"/>
      <c r="M9" s="670"/>
      <c r="N9" s="670"/>
      <c r="O9" s="670"/>
    </row>
    <row r="10" spans="1:16">
      <c r="A10" s="377">
        <v>3</v>
      </c>
      <c r="B10" s="376" t="s">
        <v>125</v>
      </c>
      <c r="C10" s="671">
        <v>0</v>
      </c>
      <c r="D10" s="671">
        <v>0</v>
      </c>
      <c r="E10" s="671">
        <v>0</v>
      </c>
      <c r="F10" s="671">
        <v>0</v>
      </c>
      <c r="G10" s="671">
        <v>0</v>
      </c>
      <c r="H10" s="672">
        <f t="shared" si="0"/>
        <v>0</v>
      </c>
      <c r="I10" s="670"/>
      <c r="J10" s="670"/>
      <c r="K10" s="670"/>
      <c r="L10" s="670"/>
      <c r="M10" s="670"/>
      <c r="N10" s="670"/>
      <c r="O10" s="670"/>
    </row>
    <row r="11" spans="1:16">
      <c r="A11" s="377">
        <v>4</v>
      </c>
      <c r="B11" s="376" t="s">
        <v>126</v>
      </c>
      <c r="C11" s="671">
        <v>0</v>
      </c>
      <c r="D11" s="671">
        <v>0</v>
      </c>
      <c r="E11" s="671">
        <v>0</v>
      </c>
      <c r="F11" s="671">
        <v>0</v>
      </c>
      <c r="G11" s="671">
        <v>0</v>
      </c>
      <c r="H11" s="672">
        <f t="shared" si="0"/>
        <v>0</v>
      </c>
      <c r="I11" s="670"/>
      <c r="J11" s="670"/>
      <c r="K11" s="670"/>
      <c r="L11" s="670"/>
      <c r="M11" s="670"/>
      <c r="N11" s="670"/>
      <c r="O11" s="670"/>
    </row>
    <row r="12" spans="1:16">
      <c r="A12" s="377">
        <v>5</v>
      </c>
      <c r="B12" s="376" t="s">
        <v>911</v>
      </c>
      <c r="C12" s="671">
        <v>0</v>
      </c>
      <c r="D12" s="671">
        <v>0</v>
      </c>
      <c r="E12" s="671">
        <v>0</v>
      </c>
      <c r="F12" s="671">
        <v>0</v>
      </c>
      <c r="G12" s="671">
        <v>0</v>
      </c>
      <c r="H12" s="672">
        <f t="shared" si="0"/>
        <v>0</v>
      </c>
      <c r="I12" s="670"/>
      <c r="J12" s="670"/>
      <c r="K12" s="670"/>
      <c r="L12" s="670"/>
      <c r="M12" s="670"/>
      <c r="N12" s="670"/>
      <c r="O12" s="670"/>
    </row>
    <row r="13" spans="1:16">
      <c r="A13" s="377">
        <v>6</v>
      </c>
      <c r="B13" s="376" t="s">
        <v>127</v>
      </c>
      <c r="C13" s="671">
        <v>231523166.10999998</v>
      </c>
      <c r="D13" s="671">
        <v>65851829.778938644</v>
      </c>
      <c r="E13" s="671">
        <v>0</v>
      </c>
      <c r="F13" s="671">
        <v>3150081.6450622166</v>
      </c>
      <c r="G13" s="671">
        <v>0</v>
      </c>
      <c r="H13" s="672">
        <f t="shared" si="0"/>
        <v>300525077.53400081</v>
      </c>
      <c r="I13" s="670"/>
      <c r="J13" s="670"/>
      <c r="K13" s="670"/>
      <c r="L13" s="670"/>
      <c r="M13" s="670"/>
      <c r="N13" s="670"/>
      <c r="O13" s="670"/>
    </row>
    <row r="14" spans="1:16">
      <c r="A14" s="377">
        <v>7</v>
      </c>
      <c r="B14" s="376" t="s">
        <v>71</v>
      </c>
      <c r="C14" s="671">
        <v>0</v>
      </c>
      <c r="D14" s="671">
        <v>465701504.15937513</v>
      </c>
      <c r="E14" s="671">
        <v>301400296.71035188</v>
      </c>
      <c r="F14" s="671">
        <v>364847019.64246428</v>
      </c>
      <c r="G14" s="671">
        <v>24793718.320226662</v>
      </c>
      <c r="H14" s="672">
        <f t="shared" si="0"/>
        <v>1156742538.832418</v>
      </c>
      <c r="I14" s="670"/>
      <c r="J14" s="670"/>
      <c r="K14" s="670"/>
      <c r="L14" s="670"/>
      <c r="M14" s="670"/>
      <c r="N14" s="670"/>
      <c r="O14" s="670"/>
    </row>
    <row r="15" spans="1:16">
      <c r="A15" s="377">
        <v>8</v>
      </c>
      <c r="B15" s="378" t="s">
        <v>72</v>
      </c>
      <c r="C15" s="671">
        <v>0</v>
      </c>
      <c r="D15" s="671">
        <v>0</v>
      </c>
      <c r="E15" s="671">
        <v>0</v>
      </c>
      <c r="F15" s="671">
        <v>0</v>
      </c>
      <c r="G15" s="671">
        <v>0</v>
      </c>
      <c r="H15" s="672">
        <f t="shared" si="0"/>
        <v>0</v>
      </c>
      <c r="I15" s="670"/>
      <c r="J15" s="670"/>
      <c r="K15" s="670"/>
      <c r="L15" s="670"/>
      <c r="M15" s="670"/>
      <c r="N15" s="670"/>
      <c r="O15" s="670"/>
    </row>
    <row r="16" spans="1:16">
      <c r="A16" s="377">
        <v>9</v>
      </c>
      <c r="B16" s="376" t="s">
        <v>912</v>
      </c>
      <c r="C16" s="671">
        <v>0</v>
      </c>
      <c r="D16" s="671">
        <v>0</v>
      </c>
      <c r="E16" s="671">
        <v>0</v>
      </c>
      <c r="F16" s="671">
        <v>0</v>
      </c>
      <c r="G16" s="671">
        <v>0</v>
      </c>
      <c r="H16" s="672">
        <f t="shared" si="0"/>
        <v>0</v>
      </c>
      <c r="I16" s="670"/>
      <c r="J16" s="670"/>
      <c r="K16" s="670"/>
      <c r="L16" s="670"/>
      <c r="M16" s="670"/>
      <c r="N16" s="670"/>
      <c r="O16" s="670"/>
    </row>
    <row r="17" spans="1:15">
      <c r="A17" s="377">
        <v>10</v>
      </c>
      <c r="B17" s="380" t="s">
        <v>483</v>
      </c>
      <c r="C17" s="671">
        <v>0</v>
      </c>
      <c r="D17" s="671">
        <v>649960.44117877586</v>
      </c>
      <c r="E17" s="671">
        <v>16727833.559225241</v>
      </c>
      <c r="F17" s="671">
        <v>7763678.4144279994</v>
      </c>
      <c r="G17" s="671">
        <v>24812314.862299785</v>
      </c>
      <c r="H17" s="672">
        <f t="shared" si="0"/>
        <v>49953787.277131796</v>
      </c>
      <c r="I17" s="670"/>
      <c r="J17" s="670"/>
      <c r="K17" s="670"/>
      <c r="L17" s="670"/>
      <c r="M17" s="670"/>
      <c r="N17" s="670"/>
      <c r="O17" s="670"/>
    </row>
    <row r="18" spans="1:15">
      <c r="A18" s="377">
        <v>11</v>
      </c>
      <c r="B18" s="376" t="s">
        <v>68</v>
      </c>
      <c r="C18" s="671">
        <v>0</v>
      </c>
      <c r="D18" s="671">
        <v>0</v>
      </c>
      <c r="E18" s="671">
        <v>0</v>
      </c>
      <c r="F18" s="671">
        <v>0</v>
      </c>
      <c r="G18" s="671">
        <v>0</v>
      </c>
      <c r="H18" s="672">
        <f t="shared" si="0"/>
        <v>0</v>
      </c>
      <c r="I18" s="670"/>
      <c r="J18" s="670"/>
      <c r="K18" s="670"/>
      <c r="L18" s="670"/>
      <c r="M18" s="670"/>
      <c r="N18" s="670"/>
      <c r="O18" s="670"/>
    </row>
    <row r="19" spans="1:15">
      <c r="A19" s="377">
        <v>12</v>
      </c>
      <c r="B19" s="376" t="s">
        <v>69</v>
      </c>
      <c r="C19" s="671">
        <v>0</v>
      </c>
      <c r="D19" s="671">
        <v>0</v>
      </c>
      <c r="E19" s="671">
        <v>0</v>
      </c>
      <c r="F19" s="671">
        <v>0</v>
      </c>
      <c r="G19" s="671">
        <v>0</v>
      </c>
      <c r="H19" s="672">
        <f t="shared" si="0"/>
        <v>0</v>
      </c>
      <c r="I19" s="670"/>
      <c r="J19" s="670"/>
      <c r="K19" s="670"/>
      <c r="L19" s="670"/>
      <c r="M19" s="670"/>
      <c r="N19" s="670"/>
      <c r="O19" s="670"/>
    </row>
    <row r="20" spans="1:15">
      <c r="A20" s="379">
        <v>13</v>
      </c>
      <c r="B20" s="378" t="s">
        <v>70</v>
      </c>
      <c r="C20" s="671">
        <v>0</v>
      </c>
      <c r="D20" s="671">
        <v>0</v>
      </c>
      <c r="E20" s="671">
        <v>0</v>
      </c>
      <c r="F20" s="671">
        <v>0</v>
      </c>
      <c r="G20" s="671">
        <v>0</v>
      </c>
      <c r="H20" s="672">
        <f t="shared" si="0"/>
        <v>0</v>
      </c>
      <c r="I20" s="670"/>
      <c r="J20" s="670"/>
      <c r="K20" s="670"/>
      <c r="L20" s="670"/>
      <c r="M20" s="670"/>
      <c r="N20" s="670"/>
      <c r="O20" s="670"/>
    </row>
    <row r="21" spans="1:15">
      <c r="A21" s="377">
        <v>14</v>
      </c>
      <c r="B21" s="376" t="s">
        <v>469</v>
      </c>
      <c r="C21" s="671">
        <v>33093763.870000001</v>
      </c>
      <c r="D21" s="671">
        <v>16640383.380082715</v>
      </c>
      <c r="E21" s="671">
        <v>4718811.3406760199</v>
      </c>
      <c r="F21" s="671">
        <v>23377056.873681828</v>
      </c>
      <c r="G21" s="671">
        <v>87869266.675729692</v>
      </c>
      <c r="H21" s="672">
        <f>SUM(C21:G21)</f>
        <v>165699282.14017025</v>
      </c>
      <c r="I21" s="670"/>
      <c r="J21" s="670"/>
      <c r="K21" s="670"/>
      <c r="L21" s="670"/>
      <c r="M21" s="670"/>
      <c r="N21" s="670"/>
      <c r="O21" s="670"/>
    </row>
    <row r="22" spans="1:15">
      <c r="A22" s="375">
        <v>15</v>
      </c>
      <c r="B22" s="374" t="s">
        <v>66</v>
      </c>
      <c r="C22" s="672">
        <f>SUM(C18:C21)+SUM(C8:C16)</f>
        <v>536500761.98000002</v>
      </c>
      <c r="D22" s="672">
        <f t="shared" ref="D22:H22" si="1">SUM(D18:D21)+SUM(D8:D16)</f>
        <v>581067993.72446835</v>
      </c>
      <c r="E22" s="672">
        <f t="shared" si="1"/>
        <v>327121637.69412792</v>
      </c>
      <c r="F22" s="672">
        <f t="shared" si="1"/>
        <v>391374158.16120833</v>
      </c>
      <c r="G22" s="672">
        <f t="shared" si="1"/>
        <v>112662984.99595636</v>
      </c>
      <c r="H22" s="672">
        <f t="shared" si="1"/>
        <v>1948727536.5557611</v>
      </c>
      <c r="I22" s="670"/>
      <c r="J22" s="670"/>
      <c r="K22" s="670"/>
      <c r="L22" s="670"/>
      <c r="M22" s="670"/>
      <c r="N22" s="670"/>
      <c r="O22" s="670"/>
    </row>
    <row r="23" spans="1:15">
      <c r="I23" s="670"/>
    </row>
    <row r="24" spans="1:15">
      <c r="I24" s="670"/>
    </row>
    <row r="25" spans="1:15">
      <c r="I25" s="670"/>
    </row>
    <row r="26" spans="1:15" ht="38.25">
      <c r="B26" s="315" t="s">
        <v>647</v>
      </c>
      <c r="I26" s="670"/>
    </row>
    <row r="27" spans="1:15">
      <c r="I27" s="670"/>
    </row>
    <row r="28" spans="1:15">
      <c r="I28" s="670"/>
    </row>
    <row r="29" spans="1:15">
      <c r="I29" s="670"/>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O51"/>
  <sheetViews>
    <sheetView showGridLines="0" zoomScale="80" zoomScaleNormal="80" workbookViewId="0"/>
  </sheetViews>
  <sheetFormatPr defaultColWidth="9.140625" defaultRowHeight="12.75"/>
  <cols>
    <col min="1" max="1" width="11.85546875" style="302" bestFit="1" customWidth="1"/>
    <col min="2" max="2" width="86.85546875" style="300" customWidth="1"/>
    <col min="3" max="4" width="31.5703125" style="300" customWidth="1"/>
    <col min="5" max="5" width="16.42578125" style="300" bestFit="1" customWidth="1"/>
    <col min="6" max="6" width="14.140625" style="300" bestFit="1" customWidth="1"/>
    <col min="7" max="7" width="20" style="300" bestFit="1" customWidth="1"/>
    <col min="8" max="8" width="25.140625" style="300" bestFit="1" customWidth="1"/>
    <col min="9" max="16384" width="9.140625" style="300"/>
  </cols>
  <sheetData>
    <row r="1" spans="1:15" ht="13.5">
      <c r="A1" s="299" t="s">
        <v>97</v>
      </c>
      <c r="B1" s="220" t="str">
        <f>Info!C2</f>
        <v>სს "ბანკი ქართუ"</v>
      </c>
      <c r="C1" s="392"/>
      <c r="D1" s="392"/>
      <c r="E1" s="392"/>
      <c r="F1" s="392"/>
      <c r="G1" s="392"/>
      <c r="H1" s="392"/>
    </row>
    <row r="2" spans="1:15">
      <c r="A2" s="299" t="s">
        <v>98</v>
      </c>
      <c r="B2" s="668">
        <f>'1. key ratios'!B2</f>
        <v>46022</v>
      </c>
      <c r="C2" s="392"/>
      <c r="D2" s="392"/>
      <c r="E2" s="392"/>
      <c r="F2" s="392"/>
      <c r="G2" s="392"/>
      <c r="H2" s="392"/>
    </row>
    <row r="3" spans="1:15">
      <c r="A3" s="301" t="s">
        <v>470</v>
      </c>
      <c r="B3" s="392"/>
      <c r="C3" s="392"/>
      <c r="D3" s="392"/>
      <c r="E3" s="392"/>
      <c r="F3" s="392"/>
      <c r="G3" s="392"/>
      <c r="H3" s="392"/>
    </row>
    <row r="4" spans="1:15">
      <c r="A4" s="393"/>
      <c r="B4" s="392"/>
      <c r="C4" s="391" t="s">
        <v>471</v>
      </c>
      <c r="D4" s="391" t="s">
        <v>472</v>
      </c>
      <c r="E4" s="391" t="s">
        <v>473</v>
      </c>
      <c r="F4" s="391" t="s">
        <v>474</v>
      </c>
      <c r="G4" s="391" t="s">
        <v>475</v>
      </c>
      <c r="H4" s="391" t="s">
        <v>476</v>
      </c>
    </row>
    <row r="5" spans="1:15" ht="33.950000000000003" customHeight="1">
      <c r="A5" s="800" t="s">
        <v>1003</v>
      </c>
      <c r="B5" s="801"/>
      <c r="C5" s="814" t="s">
        <v>565</v>
      </c>
      <c r="D5" s="814"/>
      <c r="E5" s="814" t="s">
        <v>834</v>
      </c>
      <c r="F5" s="812" t="s">
        <v>833</v>
      </c>
      <c r="G5" s="812" t="s">
        <v>480</v>
      </c>
      <c r="H5" s="389" t="s">
        <v>832</v>
      </c>
    </row>
    <row r="6" spans="1:15" ht="31.5" customHeight="1">
      <c r="A6" s="804"/>
      <c r="B6" s="805"/>
      <c r="C6" s="390" t="s">
        <v>481</v>
      </c>
      <c r="D6" s="390" t="s">
        <v>482</v>
      </c>
      <c r="E6" s="814"/>
      <c r="F6" s="813"/>
      <c r="G6" s="813"/>
      <c r="H6" s="389" t="s">
        <v>831</v>
      </c>
    </row>
    <row r="7" spans="1:15">
      <c r="A7" s="387">
        <v>1</v>
      </c>
      <c r="B7" s="376" t="s">
        <v>123</v>
      </c>
      <c r="C7" s="673">
        <v>0</v>
      </c>
      <c r="D7" s="673">
        <v>325865403.61482602</v>
      </c>
      <c r="E7" s="673">
        <v>104765.85285153463</v>
      </c>
      <c r="F7" s="673">
        <v>0</v>
      </c>
      <c r="G7" s="673">
        <v>0</v>
      </c>
      <c r="H7" s="674">
        <f t="shared" ref="H7:H20" si="0">C7+D7-E7-F7</f>
        <v>325760637.76197451</v>
      </c>
      <c r="J7" s="732"/>
      <c r="K7" s="732"/>
      <c r="L7" s="732"/>
      <c r="M7" s="732"/>
      <c r="N7" s="732"/>
      <c r="O7" s="732"/>
    </row>
    <row r="8" spans="1:15" ht="14.45" customHeight="1">
      <c r="A8" s="387">
        <v>2</v>
      </c>
      <c r="B8" s="376" t="s">
        <v>124</v>
      </c>
      <c r="C8" s="673">
        <v>0</v>
      </c>
      <c r="D8" s="673">
        <v>0</v>
      </c>
      <c r="E8" s="673">
        <v>0</v>
      </c>
      <c r="F8" s="673">
        <v>0</v>
      </c>
      <c r="G8" s="673">
        <v>0</v>
      </c>
      <c r="H8" s="674">
        <f t="shared" si="0"/>
        <v>0</v>
      </c>
      <c r="J8" s="732"/>
      <c r="K8" s="732"/>
      <c r="L8" s="732"/>
      <c r="M8" s="732"/>
      <c r="N8" s="732"/>
      <c r="O8" s="732"/>
    </row>
    <row r="9" spans="1:15">
      <c r="A9" s="387">
        <v>3</v>
      </c>
      <c r="B9" s="376" t="s">
        <v>125</v>
      </c>
      <c r="C9" s="673">
        <v>0</v>
      </c>
      <c r="D9" s="673">
        <v>0</v>
      </c>
      <c r="E9" s="673">
        <v>0</v>
      </c>
      <c r="F9" s="673">
        <v>0</v>
      </c>
      <c r="G9" s="673">
        <v>0</v>
      </c>
      <c r="H9" s="674">
        <f t="shared" si="0"/>
        <v>0</v>
      </c>
      <c r="J9" s="732"/>
      <c r="K9" s="732"/>
      <c r="L9" s="732"/>
      <c r="M9" s="732"/>
      <c r="N9" s="732"/>
      <c r="O9" s="732"/>
    </row>
    <row r="10" spans="1:15">
      <c r="A10" s="387">
        <v>4</v>
      </c>
      <c r="B10" s="376" t="s">
        <v>126</v>
      </c>
      <c r="C10" s="673">
        <v>0</v>
      </c>
      <c r="D10" s="673">
        <v>0</v>
      </c>
      <c r="E10" s="673">
        <v>0</v>
      </c>
      <c r="F10" s="673">
        <v>0</v>
      </c>
      <c r="G10" s="673">
        <v>0</v>
      </c>
      <c r="H10" s="674">
        <f t="shared" si="0"/>
        <v>0</v>
      </c>
      <c r="J10" s="732"/>
      <c r="K10" s="732"/>
      <c r="L10" s="732"/>
      <c r="M10" s="732"/>
      <c r="N10" s="732"/>
      <c r="O10" s="732"/>
    </row>
    <row r="11" spans="1:15">
      <c r="A11" s="387">
        <v>5</v>
      </c>
      <c r="B11" s="376" t="s">
        <v>911</v>
      </c>
      <c r="C11" s="673">
        <v>0</v>
      </c>
      <c r="D11" s="673">
        <v>0</v>
      </c>
      <c r="E11" s="673">
        <v>0</v>
      </c>
      <c r="F11" s="673">
        <v>0</v>
      </c>
      <c r="G11" s="673">
        <v>0</v>
      </c>
      <c r="H11" s="674">
        <f t="shared" si="0"/>
        <v>0</v>
      </c>
      <c r="J11" s="732"/>
      <c r="K11" s="732"/>
      <c r="L11" s="732"/>
      <c r="M11" s="732"/>
      <c r="N11" s="732"/>
      <c r="O11" s="732"/>
    </row>
    <row r="12" spans="1:15">
      <c r="A12" s="387">
        <v>6</v>
      </c>
      <c r="B12" s="376" t="s">
        <v>127</v>
      </c>
      <c r="C12" s="673">
        <v>0</v>
      </c>
      <c r="D12" s="673">
        <v>300579918.33999991</v>
      </c>
      <c r="E12" s="673">
        <v>54840.845999133759</v>
      </c>
      <c r="F12" s="673">
        <v>0</v>
      </c>
      <c r="G12" s="673">
        <v>0</v>
      </c>
      <c r="H12" s="674">
        <f t="shared" si="0"/>
        <v>300525077.49400079</v>
      </c>
      <c r="J12" s="732"/>
      <c r="K12" s="732"/>
      <c r="L12" s="732"/>
      <c r="M12" s="732"/>
      <c r="N12" s="732"/>
      <c r="O12" s="732"/>
    </row>
    <row r="13" spans="1:15">
      <c r="A13" s="387">
        <v>7</v>
      </c>
      <c r="B13" s="376" t="s">
        <v>71</v>
      </c>
      <c r="C13" s="673">
        <v>83887360.772837579</v>
      </c>
      <c r="D13" s="673">
        <v>1104456163.5599673</v>
      </c>
      <c r="E13" s="673">
        <v>31600985.500387482</v>
      </c>
      <c r="F13" s="673">
        <v>0</v>
      </c>
      <c r="G13" s="673">
        <v>0</v>
      </c>
      <c r="H13" s="674">
        <f t="shared" si="0"/>
        <v>1156742538.8324175</v>
      </c>
      <c r="J13" s="732"/>
      <c r="K13" s="732"/>
      <c r="L13" s="732"/>
      <c r="M13" s="732"/>
      <c r="N13" s="732"/>
      <c r="O13" s="732"/>
    </row>
    <row r="14" spans="1:15">
      <c r="A14" s="387">
        <v>8</v>
      </c>
      <c r="B14" s="378" t="s">
        <v>72</v>
      </c>
      <c r="C14" s="673">
        <v>0</v>
      </c>
      <c r="D14" s="673">
        <v>0</v>
      </c>
      <c r="E14" s="673">
        <v>0</v>
      </c>
      <c r="F14" s="673">
        <v>0</v>
      </c>
      <c r="G14" s="673">
        <v>0</v>
      </c>
      <c r="H14" s="674">
        <f t="shared" si="0"/>
        <v>0</v>
      </c>
      <c r="J14" s="732"/>
      <c r="K14" s="732"/>
      <c r="L14" s="732"/>
      <c r="M14" s="732"/>
      <c r="N14" s="732"/>
      <c r="O14" s="732"/>
    </row>
    <row r="15" spans="1:15">
      <c r="A15" s="387">
        <v>9</v>
      </c>
      <c r="B15" s="376" t="s">
        <v>912</v>
      </c>
      <c r="C15" s="673">
        <v>0</v>
      </c>
      <c r="D15" s="673">
        <v>0</v>
      </c>
      <c r="E15" s="673">
        <v>0</v>
      </c>
      <c r="F15" s="673">
        <v>0</v>
      </c>
      <c r="G15" s="673">
        <v>0</v>
      </c>
      <c r="H15" s="674">
        <f t="shared" si="0"/>
        <v>0</v>
      </c>
      <c r="J15" s="732"/>
      <c r="K15" s="732"/>
      <c r="L15" s="732"/>
      <c r="M15" s="732"/>
      <c r="N15" s="732"/>
      <c r="O15" s="732"/>
    </row>
    <row r="16" spans="1:15">
      <c r="A16" s="387">
        <v>10</v>
      </c>
      <c r="B16" s="380" t="s">
        <v>483</v>
      </c>
      <c r="C16" s="673">
        <v>66813457.446276903</v>
      </c>
      <c r="D16" s="673">
        <v>0</v>
      </c>
      <c r="E16" s="673">
        <v>16859670.169145092</v>
      </c>
      <c r="F16" s="673">
        <v>0</v>
      </c>
      <c r="G16" s="673">
        <v>0</v>
      </c>
      <c r="H16" s="674">
        <f t="shared" si="0"/>
        <v>49953787.277131811</v>
      </c>
      <c r="J16" s="732"/>
      <c r="K16" s="732"/>
      <c r="L16" s="732"/>
      <c r="M16" s="732"/>
      <c r="N16" s="732"/>
      <c r="O16" s="732"/>
    </row>
    <row r="17" spans="1:15">
      <c r="A17" s="387">
        <v>11</v>
      </c>
      <c r="B17" s="376" t="s">
        <v>68</v>
      </c>
      <c r="C17" s="673">
        <v>0</v>
      </c>
      <c r="D17" s="673">
        <v>0</v>
      </c>
      <c r="E17" s="673">
        <v>0</v>
      </c>
      <c r="F17" s="673">
        <v>0</v>
      </c>
      <c r="G17" s="673">
        <v>0</v>
      </c>
      <c r="H17" s="674">
        <f t="shared" si="0"/>
        <v>0</v>
      </c>
      <c r="J17" s="732"/>
      <c r="K17" s="732"/>
      <c r="L17" s="732"/>
      <c r="M17" s="732"/>
      <c r="N17" s="732"/>
      <c r="O17" s="732"/>
    </row>
    <row r="18" spans="1:15">
      <c r="A18" s="387">
        <v>12</v>
      </c>
      <c r="B18" s="376" t="s">
        <v>69</v>
      </c>
      <c r="C18" s="673">
        <v>0</v>
      </c>
      <c r="D18" s="673">
        <v>0</v>
      </c>
      <c r="E18" s="673">
        <v>0</v>
      </c>
      <c r="F18" s="673">
        <v>0</v>
      </c>
      <c r="G18" s="673">
        <v>0</v>
      </c>
      <c r="H18" s="674">
        <f t="shared" si="0"/>
        <v>0</v>
      </c>
      <c r="J18" s="732"/>
      <c r="K18" s="732"/>
      <c r="L18" s="732"/>
      <c r="M18" s="732"/>
      <c r="N18" s="732"/>
      <c r="O18" s="732"/>
    </row>
    <row r="19" spans="1:15">
      <c r="A19" s="388">
        <v>13</v>
      </c>
      <c r="B19" s="378" t="s">
        <v>70</v>
      </c>
      <c r="C19" s="673">
        <v>0</v>
      </c>
      <c r="D19" s="673">
        <v>0</v>
      </c>
      <c r="E19" s="673">
        <v>0</v>
      </c>
      <c r="F19" s="673">
        <v>0</v>
      </c>
      <c r="G19" s="673">
        <v>0</v>
      </c>
      <c r="H19" s="674">
        <f t="shared" si="0"/>
        <v>0</v>
      </c>
      <c r="J19" s="732"/>
      <c r="K19" s="732"/>
      <c r="L19" s="732"/>
      <c r="M19" s="732"/>
      <c r="N19" s="732"/>
      <c r="O19" s="732"/>
    </row>
    <row r="20" spans="1:15">
      <c r="A20" s="387">
        <v>14</v>
      </c>
      <c r="B20" s="376" t="s">
        <v>469</v>
      </c>
      <c r="C20" s="673">
        <v>2610183.8583890609</v>
      </c>
      <c r="D20" s="673">
        <v>179842928.73542628</v>
      </c>
      <c r="E20" s="673">
        <v>582333.96364504052</v>
      </c>
      <c r="F20" s="673">
        <v>0</v>
      </c>
      <c r="G20" s="673">
        <v>83654.69</v>
      </c>
      <c r="H20" s="674">
        <f t="shared" si="0"/>
        <v>181870778.63017029</v>
      </c>
      <c r="J20" s="732"/>
      <c r="K20" s="732"/>
      <c r="L20" s="732"/>
      <c r="M20" s="732"/>
      <c r="N20" s="732"/>
      <c r="O20" s="732"/>
    </row>
    <row r="21" spans="1:15" s="303" customFormat="1">
      <c r="A21" s="386">
        <v>15</v>
      </c>
      <c r="B21" s="385" t="s">
        <v>66</v>
      </c>
      <c r="C21" s="675">
        <f t="shared" ref="C21:H21" si="1">SUM(C7:C15)+SUM(C17:C20)</f>
        <v>86497544.631226644</v>
      </c>
      <c r="D21" s="675">
        <f t="shared" si="1"/>
        <v>1910744414.2502193</v>
      </c>
      <c r="E21" s="675">
        <f t="shared" si="1"/>
        <v>32342926.162883192</v>
      </c>
      <c r="F21" s="675">
        <f t="shared" si="1"/>
        <v>0</v>
      </c>
      <c r="G21" s="675">
        <f t="shared" si="1"/>
        <v>83654.69</v>
      </c>
      <c r="H21" s="674">
        <f t="shared" si="1"/>
        <v>1964899032.7185631</v>
      </c>
      <c r="J21" s="732"/>
      <c r="K21" s="732"/>
      <c r="L21" s="732"/>
      <c r="M21" s="732"/>
      <c r="N21" s="732"/>
      <c r="O21" s="732"/>
    </row>
    <row r="22" spans="1:15">
      <c r="A22" s="384">
        <v>16</v>
      </c>
      <c r="B22" s="383" t="s">
        <v>484</v>
      </c>
      <c r="C22" s="673">
        <v>86190405.411226794</v>
      </c>
      <c r="D22" s="673">
        <v>1093916280.6445005</v>
      </c>
      <c r="E22" s="673">
        <v>31420295.216276675</v>
      </c>
      <c r="F22" s="673">
        <v>0</v>
      </c>
      <c r="G22" s="673">
        <v>0</v>
      </c>
      <c r="H22" s="674">
        <f>C22+D22-E22-F22</f>
        <v>1148686390.8394506</v>
      </c>
      <c r="J22" s="732"/>
      <c r="K22" s="732"/>
      <c r="L22" s="732"/>
      <c r="M22" s="732"/>
      <c r="N22" s="732"/>
      <c r="O22" s="732"/>
    </row>
    <row r="23" spans="1:15">
      <c r="A23" s="384">
        <v>17</v>
      </c>
      <c r="B23" s="383" t="s">
        <v>485</v>
      </c>
      <c r="C23" s="673">
        <v>0</v>
      </c>
      <c r="D23" s="673">
        <v>76901276.229999989</v>
      </c>
      <c r="E23" s="673">
        <v>728378.94200603967</v>
      </c>
      <c r="F23" s="673">
        <v>0</v>
      </c>
      <c r="G23" s="673">
        <v>0</v>
      </c>
      <c r="H23" s="674">
        <f>C23+D23-E23-F23</f>
        <v>76172897.287993953</v>
      </c>
      <c r="J23" s="732"/>
      <c r="K23" s="732"/>
      <c r="L23" s="732"/>
      <c r="M23" s="732"/>
      <c r="N23" s="732"/>
      <c r="O23" s="732"/>
    </row>
    <row r="26" spans="1:15" ht="42.6" customHeight="1">
      <c r="B26" s="315" t="s">
        <v>647</v>
      </c>
    </row>
    <row r="30" spans="1:15">
      <c r="B30" s="670"/>
      <c r="C30" s="670"/>
      <c r="D30" s="670"/>
      <c r="E30" s="670"/>
      <c r="F30" s="670"/>
      <c r="G30" s="670"/>
      <c r="H30" s="670"/>
    </row>
    <row r="31" spans="1:15">
      <c r="B31" s="670"/>
      <c r="C31" s="670"/>
      <c r="D31" s="670"/>
      <c r="E31" s="670"/>
      <c r="F31" s="670"/>
      <c r="G31" s="670"/>
      <c r="H31" s="670"/>
    </row>
    <row r="32" spans="1:15">
      <c r="B32" s="670"/>
      <c r="C32" s="670"/>
      <c r="D32" s="670"/>
      <c r="E32" s="670"/>
      <c r="F32" s="670"/>
      <c r="G32" s="670"/>
      <c r="H32" s="670"/>
    </row>
    <row r="33" spans="2:8">
      <c r="B33" s="670"/>
      <c r="C33" s="670"/>
      <c r="D33" s="670"/>
      <c r="E33" s="670"/>
      <c r="F33" s="670"/>
      <c r="G33" s="670"/>
      <c r="H33" s="670"/>
    </row>
    <row r="34" spans="2:8">
      <c r="B34" s="670"/>
      <c r="C34" s="670"/>
      <c r="D34" s="670"/>
      <c r="E34" s="670"/>
      <c r="F34" s="670"/>
      <c r="G34" s="670"/>
      <c r="H34" s="670"/>
    </row>
    <row r="35" spans="2:8">
      <c r="B35" s="670"/>
      <c r="C35" s="670"/>
      <c r="D35" s="670"/>
      <c r="E35" s="670"/>
      <c r="F35" s="670"/>
      <c r="G35" s="670"/>
      <c r="H35" s="670"/>
    </row>
    <row r="36" spans="2:8">
      <c r="B36" s="670"/>
      <c r="C36" s="670"/>
      <c r="D36" s="670"/>
      <c r="E36" s="670"/>
      <c r="F36" s="670"/>
      <c r="G36" s="670"/>
      <c r="H36" s="670"/>
    </row>
    <row r="37" spans="2:8">
      <c r="B37" s="670"/>
      <c r="C37" s="670"/>
      <c r="D37" s="670"/>
      <c r="E37" s="670"/>
      <c r="F37" s="670"/>
      <c r="G37" s="670"/>
      <c r="H37" s="670"/>
    </row>
    <row r="38" spans="2:8">
      <c r="B38" s="670"/>
      <c r="C38" s="670"/>
      <c r="D38" s="670"/>
      <c r="E38" s="670"/>
      <c r="F38" s="670"/>
      <c r="G38" s="670"/>
      <c r="H38" s="670"/>
    </row>
    <row r="39" spans="2:8">
      <c r="B39" s="670"/>
      <c r="C39" s="670"/>
      <c r="D39" s="670"/>
      <c r="E39" s="670"/>
      <c r="F39" s="670"/>
      <c r="G39" s="670"/>
      <c r="H39" s="670"/>
    </row>
    <row r="40" spans="2:8">
      <c r="B40" s="670"/>
      <c r="C40" s="670"/>
      <c r="D40" s="670"/>
      <c r="E40" s="670"/>
      <c r="F40" s="670"/>
      <c r="G40" s="670"/>
      <c r="H40" s="670"/>
    </row>
    <row r="41" spans="2:8">
      <c r="B41" s="670"/>
      <c r="C41" s="670"/>
      <c r="D41" s="670"/>
      <c r="E41" s="670"/>
      <c r="F41" s="670"/>
      <c r="G41" s="670"/>
      <c r="H41" s="670"/>
    </row>
    <row r="42" spans="2:8">
      <c r="B42" s="670"/>
      <c r="C42" s="670"/>
      <c r="D42" s="670"/>
      <c r="E42" s="670"/>
      <c r="F42" s="670"/>
      <c r="G42" s="670"/>
      <c r="H42" s="670"/>
    </row>
    <row r="43" spans="2:8">
      <c r="B43" s="670"/>
      <c r="C43" s="670"/>
      <c r="D43" s="670"/>
      <c r="E43" s="670"/>
      <c r="F43" s="670"/>
      <c r="G43" s="670"/>
      <c r="H43" s="670"/>
    </row>
    <row r="44" spans="2:8">
      <c r="B44" s="670"/>
      <c r="C44" s="670"/>
      <c r="D44" s="670"/>
      <c r="E44" s="670"/>
      <c r="F44" s="670"/>
      <c r="G44" s="670"/>
      <c r="H44" s="670"/>
    </row>
    <row r="45" spans="2:8">
      <c r="B45" s="670"/>
      <c r="C45" s="670"/>
      <c r="D45" s="670"/>
      <c r="E45" s="670"/>
      <c r="F45" s="670"/>
      <c r="G45" s="670"/>
      <c r="H45" s="670"/>
    </row>
    <row r="46" spans="2:8">
      <c r="B46" s="670"/>
      <c r="C46" s="670"/>
      <c r="D46" s="670"/>
      <c r="E46" s="670"/>
      <c r="F46" s="670"/>
      <c r="G46" s="670"/>
      <c r="H46" s="670"/>
    </row>
    <row r="47" spans="2:8">
      <c r="B47" s="670"/>
    </row>
    <row r="48" spans="2:8">
      <c r="B48" s="670"/>
    </row>
    <row r="49" spans="2:2">
      <c r="B49" s="670"/>
    </row>
    <row r="50" spans="2:2">
      <c r="B50" s="670"/>
    </row>
    <row r="51" spans="2:2">
      <c r="B51" s="670"/>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P36"/>
  <sheetViews>
    <sheetView showGridLines="0" zoomScale="80" zoomScaleNormal="80" workbookViewId="0"/>
  </sheetViews>
  <sheetFormatPr defaultColWidth="9.140625" defaultRowHeight="12.75"/>
  <cols>
    <col min="1" max="1" width="11" style="300" bestFit="1" customWidth="1"/>
    <col min="2" max="2" width="93.42578125" style="300" customWidth="1"/>
    <col min="3" max="4" width="35" style="670" customWidth="1"/>
    <col min="5" max="7" width="22" style="670" customWidth="1"/>
    <col min="8" max="8" width="42.28515625" style="670" bestFit="1" customWidth="1"/>
    <col min="9" max="10" width="9.140625" style="670"/>
    <col min="11" max="11" width="15.7109375" style="670" bestFit="1" customWidth="1"/>
    <col min="12" max="12" width="17" style="670" bestFit="1" customWidth="1"/>
    <col min="13" max="13" width="15" style="670" bestFit="1" customWidth="1"/>
    <col min="14" max="14" width="9.28515625" style="670" bestFit="1" customWidth="1"/>
    <col min="15" max="15" width="13.7109375" style="670" bestFit="1" customWidth="1"/>
    <col min="16" max="16" width="17" style="670" bestFit="1" customWidth="1"/>
    <col min="17" max="16384" width="9.140625" style="300"/>
  </cols>
  <sheetData>
    <row r="1" spans="1:8" ht="13.5">
      <c r="A1" s="299" t="s">
        <v>97</v>
      </c>
      <c r="B1" s="220" t="str">
        <f>Info!C2</f>
        <v>სს "ბანკი ქართუ"</v>
      </c>
      <c r="C1" s="677"/>
      <c r="D1" s="677"/>
      <c r="E1" s="677"/>
      <c r="F1" s="677"/>
      <c r="G1" s="677"/>
      <c r="H1" s="677"/>
    </row>
    <row r="2" spans="1:8">
      <c r="A2" s="299" t="s">
        <v>98</v>
      </c>
      <c r="B2" s="668">
        <f>'1. key ratios'!B2</f>
        <v>46022</v>
      </c>
      <c r="C2" s="677"/>
      <c r="D2" s="677"/>
      <c r="E2" s="677"/>
      <c r="F2" s="677"/>
      <c r="G2" s="677"/>
      <c r="H2" s="677"/>
    </row>
    <row r="3" spans="1:8">
      <c r="A3" s="301" t="s">
        <v>486</v>
      </c>
      <c r="B3" s="392"/>
      <c r="C3" s="677"/>
      <c r="D3" s="677"/>
      <c r="E3" s="677"/>
      <c r="F3" s="677"/>
      <c r="G3" s="677"/>
      <c r="H3" s="677"/>
    </row>
    <row r="4" spans="1:8">
      <c r="A4" s="392"/>
      <c r="B4" s="392"/>
      <c r="C4" s="678" t="s">
        <v>471</v>
      </c>
      <c r="D4" s="678" t="s">
        <v>472</v>
      </c>
      <c r="E4" s="678" t="s">
        <v>473</v>
      </c>
      <c r="F4" s="678" t="s">
        <v>474</v>
      </c>
      <c r="G4" s="678" t="s">
        <v>475</v>
      </c>
      <c r="H4" s="678" t="s">
        <v>476</v>
      </c>
    </row>
    <row r="5" spans="1:8" ht="41.45" customHeight="1">
      <c r="A5" s="800" t="s">
        <v>836</v>
      </c>
      <c r="B5" s="801"/>
      <c r="C5" s="817" t="s">
        <v>565</v>
      </c>
      <c r="D5" s="818"/>
      <c r="E5" s="815" t="s">
        <v>834</v>
      </c>
      <c r="F5" s="815" t="s">
        <v>833</v>
      </c>
      <c r="G5" s="815" t="s">
        <v>480</v>
      </c>
      <c r="H5" s="680" t="s">
        <v>832</v>
      </c>
    </row>
    <row r="6" spans="1:8" ht="25.5">
      <c r="A6" s="804"/>
      <c r="B6" s="805"/>
      <c r="C6" s="679" t="s">
        <v>481</v>
      </c>
      <c r="D6" s="679" t="s">
        <v>482</v>
      </c>
      <c r="E6" s="816"/>
      <c r="F6" s="816"/>
      <c r="G6" s="816"/>
      <c r="H6" s="680" t="s">
        <v>831</v>
      </c>
    </row>
    <row r="7" spans="1:8">
      <c r="A7" s="382">
        <v>1</v>
      </c>
      <c r="B7" s="395" t="s">
        <v>487</v>
      </c>
      <c r="C7" s="673">
        <v>467059.88662844378</v>
      </c>
      <c r="D7" s="673">
        <v>333348730.43665427</v>
      </c>
      <c r="E7" s="673">
        <v>306710.6302192143</v>
      </c>
      <c r="F7" s="673">
        <v>0</v>
      </c>
      <c r="G7" s="673">
        <v>0</v>
      </c>
      <c r="H7" s="681">
        <f t="shared" ref="H7:H34" si="0">C7+D7-E7-F7</f>
        <v>333509079.6930635</v>
      </c>
    </row>
    <row r="8" spans="1:8">
      <c r="A8" s="382">
        <v>2</v>
      </c>
      <c r="B8" s="395" t="s">
        <v>488</v>
      </c>
      <c r="C8" s="673">
        <v>153321.14282903375</v>
      </c>
      <c r="D8" s="673">
        <v>352479149.23506391</v>
      </c>
      <c r="E8" s="673">
        <v>362857.62774296466</v>
      </c>
      <c r="F8" s="673">
        <v>0</v>
      </c>
      <c r="G8" s="673">
        <v>0</v>
      </c>
      <c r="H8" s="681">
        <f t="shared" si="0"/>
        <v>352269612.75015002</v>
      </c>
    </row>
    <row r="9" spans="1:8">
      <c r="A9" s="382">
        <v>3</v>
      </c>
      <c r="B9" s="395" t="s">
        <v>835</v>
      </c>
      <c r="C9" s="673">
        <v>0</v>
      </c>
      <c r="D9" s="673">
        <v>0</v>
      </c>
      <c r="E9" s="673">
        <v>0</v>
      </c>
      <c r="F9" s="673">
        <v>0</v>
      </c>
      <c r="G9" s="673">
        <v>0</v>
      </c>
      <c r="H9" s="681">
        <f t="shared" si="0"/>
        <v>0</v>
      </c>
    </row>
    <row r="10" spans="1:8">
      <c r="A10" s="382">
        <v>4</v>
      </c>
      <c r="B10" s="395" t="s">
        <v>489</v>
      </c>
      <c r="C10" s="673">
        <v>19230401.101291362</v>
      </c>
      <c r="D10" s="673">
        <v>77153993.377449885</v>
      </c>
      <c r="E10" s="673">
        <v>470601.44353203074</v>
      </c>
      <c r="F10" s="673">
        <v>0</v>
      </c>
      <c r="G10" s="673">
        <v>0</v>
      </c>
      <c r="H10" s="681">
        <f t="shared" si="0"/>
        <v>95913793.035209209</v>
      </c>
    </row>
    <row r="11" spans="1:8">
      <c r="A11" s="382">
        <v>5</v>
      </c>
      <c r="B11" s="395" t="s">
        <v>490</v>
      </c>
      <c r="C11" s="673">
        <v>1124650.5391609999</v>
      </c>
      <c r="D11" s="673">
        <v>90129894.029665336</v>
      </c>
      <c r="E11" s="673">
        <v>1045081.5552960086</v>
      </c>
      <c r="F11" s="673">
        <v>0</v>
      </c>
      <c r="G11" s="673">
        <v>0</v>
      </c>
      <c r="H11" s="681">
        <f t="shared" si="0"/>
        <v>90209463.013530329</v>
      </c>
    </row>
    <row r="12" spans="1:8">
      <c r="A12" s="382">
        <v>6</v>
      </c>
      <c r="B12" s="395" t="s">
        <v>491</v>
      </c>
      <c r="C12" s="673">
        <v>804.07</v>
      </c>
      <c r="D12" s="673">
        <v>26212579.787580531</v>
      </c>
      <c r="E12" s="673">
        <v>84557.237110241054</v>
      </c>
      <c r="F12" s="673">
        <v>0</v>
      </c>
      <c r="G12" s="673">
        <v>0</v>
      </c>
      <c r="H12" s="681">
        <f t="shared" si="0"/>
        <v>26128826.620470289</v>
      </c>
    </row>
    <row r="13" spans="1:8">
      <c r="A13" s="382">
        <v>7</v>
      </c>
      <c r="B13" s="395" t="s">
        <v>492</v>
      </c>
      <c r="C13" s="673">
        <v>693273.56171200005</v>
      </c>
      <c r="D13" s="673">
        <v>18007165.207008272</v>
      </c>
      <c r="E13" s="673">
        <v>64658.66807089853</v>
      </c>
      <c r="F13" s="673">
        <v>0</v>
      </c>
      <c r="G13" s="673">
        <v>0</v>
      </c>
      <c r="H13" s="681">
        <f t="shared" si="0"/>
        <v>18635780.100649375</v>
      </c>
    </row>
    <row r="14" spans="1:8">
      <c r="A14" s="382">
        <v>8</v>
      </c>
      <c r="B14" s="395" t="s">
        <v>493</v>
      </c>
      <c r="C14" s="673">
        <v>261114.20846089465</v>
      </c>
      <c r="D14" s="673">
        <v>18105381.212826502</v>
      </c>
      <c r="E14" s="673">
        <v>357456.58682253188</v>
      </c>
      <c r="F14" s="673">
        <v>0</v>
      </c>
      <c r="G14" s="673">
        <v>0</v>
      </c>
      <c r="H14" s="681">
        <f t="shared" si="0"/>
        <v>18009038.834464863</v>
      </c>
    </row>
    <row r="15" spans="1:8">
      <c r="A15" s="382">
        <v>9</v>
      </c>
      <c r="B15" s="395" t="s">
        <v>494</v>
      </c>
      <c r="C15" s="673">
        <v>3066595.6484089531</v>
      </c>
      <c r="D15" s="673">
        <v>209168069.36488402</v>
      </c>
      <c r="E15" s="673">
        <v>1796398.7797478584</v>
      </c>
      <c r="F15" s="673">
        <v>0</v>
      </c>
      <c r="G15" s="673">
        <v>0</v>
      </c>
      <c r="H15" s="681">
        <f t="shared" si="0"/>
        <v>210438266.23354512</v>
      </c>
    </row>
    <row r="16" spans="1:8">
      <c r="A16" s="382">
        <v>10</v>
      </c>
      <c r="B16" s="395" t="s">
        <v>495</v>
      </c>
      <c r="C16" s="673">
        <v>0</v>
      </c>
      <c r="D16" s="673">
        <v>5550281.830116</v>
      </c>
      <c r="E16" s="673">
        <v>7572.5207908937091</v>
      </c>
      <c r="F16" s="673">
        <v>0</v>
      </c>
      <c r="G16" s="673">
        <v>0</v>
      </c>
      <c r="H16" s="681">
        <f t="shared" si="0"/>
        <v>5542709.3093251064</v>
      </c>
    </row>
    <row r="17" spans="1:8">
      <c r="A17" s="382">
        <v>11</v>
      </c>
      <c r="B17" s="395" t="s">
        <v>496</v>
      </c>
      <c r="C17" s="673">
        <v>0</v>
      </c>
      <c r="D17" s="673">
        <v>573288.50999999989</v>
      </c>
      <c r="E17" s="673">
        <v>68.743009712128384</v>
      </c>
      <c r="F17" s="673">
        <v>0</v>
      </c>
      <c r="G17" s="673">
        <v>0</v>
      </c>
      <c r="H17" s="681">
        <f t="shared" si="0"/>
        <v>573219.76699028781</v>
      </c>
    </row>
    <row r="18" spans="1:8">
      <c r="A18" s="382">
        <v>12</v>
      </c>
      <c r="B18" s="395" t="s">
        <v>497</v>
      </c>
      <c r="C18" s="673">
        <v>25995390.678966574</v>
      </c>
      <c r="D18" s="673">
        <v>29514938.639092028</v>
      </c>
      <c r="E18" s="673">
        <v>11210828.270421827</v>
      </c>
      <c r="F18" s="673">
        <v>0</v>
      </c>
      <c r="G18" s="673">
        <v>0</v>
      </c>
      <c r="H18" s="681">
        <f t="shared" si="0"/>
        <v>44299501.047636777</v>
      </c>
    </row>
    <row r="19" spans="1:8">
      <c r="A19" s="382">
        <v>13</v>
      </c>
      <c r="B19" s="395" t="s">
        <v>498</v>
      </c>
      <c r="C19" s="673">
        <v>3041277.8354326505</v>
      </c>
      <c r="D19" s="673">
        <v>14658618.406955112</v>
      </c>
      <c r="E19" s="673">
        <v>1617979.1941683858</v>
      </c>
      <c r="F19" s="673">
        <v>0</v>
      </c>
      <c r="G19" s="673">
        <v>0</v>
      </c>
      <c r="H19" s="681">
        <f t="shared" si="0"/>
        <v>16081917.048219379</v>
      </c>
    </row>
    <row r="20" spans="1:8">
      <c r="A20" s="382">
        <v>14</v>
      </c>
      <c r="B20" s="395" t="s">
        <v>499</v>
      </c>
      <c r="C20" s="673">
        <v>15492601.343254525</v>
      </c>
      <c r="D20" s="673">
        <v>32535155.804839887</v>
      </c>
      <c r="E20" s="673">
        <v>406756.48121445935</v>
      </c>
      <c r="F20" s="673">
        <v>0</v>
      </c>
      <c r="G20" s="673">
        <v>0</v>
      </c>
      <c r="H20" s="681">
        <f t="shared" si="0"/>
        <v>47621000.666879959</v>
      </c>
    </row>
    <row r="21" spans="1:8">
      <c r="A21" s="382">
        <v>15</v>
      </c>
      <c r="B21" s="395" t="s">
        <v>500</v>
      </c>
      <c r="C21" s="673">
        <v>435721.37245100003</v>
      </c>
      <c r="D21" s="673">
        <v>2352946.8200000003</v>
      </c>
      <c r="E21" s="673">
        <v>78674.950189133466</v>
      </c>
      <c r="F21" s="673">
        <v>0</v>
      </c>
      <c r="G21" s="673">
        <v>0</v>
      </c>
      <c r="H21" s="681">
        <f t="shared" si="0"/>
        <v>2709993.2422618666</v>
      </c>
    </row>
    <row r="22" spans="1:8">
      <c r="A22" s="382">
        <v>16</v>
      </c>
      <c r="B22" s="395" t="s">
        <v>501</v>
      </c>
      <c r="C22" s="673">
        <v>0</v>
      </c>
      <c r="D22" s="673">
        <v>76048462.363392487</v>
      </c>
      <c r="E22" s="673">
        <v>7055245.9482100019</v>
      </c>
      <c r="F22" s="673">
        <v>0</v>
      </c>
      <c r="G22" s="673">
        <v>0</v>
      </c>
      <c r="H22" s="681">
        <f t="shared" si="0"/>
        <v>68993216.415182486</v>
      </c>
    </row>
    <row r="23" spans="1:8">
      <c r="A23" s="382">
        <v>17</v>
      </c>
      <c r="B23" s="395" t="s">
        <v>502</v>
      </c>
      <c r="C23" s="673">
        <v>0</v>
      </c>
      <c r="D23" s="673">
        <v>104441076.66460763</v>
      </c>
      <c r="E23" s="673">
        <v>533418.03954418912</v>
      </c>
      <c r="F23" s="673">
        <v>0</v>
      </c>
      <c r="G23" s="673">
        <v>0</v>
      </c>
      <c r="H23" s="681">
        <f t="shared" si="0"/>
        <v>103907658.62506343</v>
      </c>
    </row>
    <row r="24" spans="1:8">
      <c r="A24" s="382">
        <v>18</v>
      </c>
      <c r="B24" s="395" t="s">
        <v>503</v>
      </c>
      <c r="C24" s="673">
        <v>0</v>
      </c>
      <c r="D24" s="673">
        <v>20247816.278768409</v>
      </c>
      <c r="E24" s="673">
        <v>455785.57908628031</v>
      </c>
      <c r="F24" s="673">
        <v>0</v>
      </c>
      <c r="G24" s="673">
        <v>0</v>
      </c>
      <c r="H24" s="681">
        <f t="shared" si="0"/>
        <v>19792030.699682128</v>
      </c>
    </row>
    <row r="25" spans="1:8">
      <c r="A25" s="382">
        <v>19</v>
      </c>
      <c r="B25" s="395" t="s">
        <v>504</v>
      </c>
      <c r="C25" s="673">
        <v>0</v>
      </c>
      <c r="D25" s="673">
        <v>18391124.967796929</v>
      </c>
      <c r="E25" s="673">
        <v>116172.96833692762</v>
      </c>
      <c r="F25" s="673">
        <v>0</v>
      </c>
      <c r="G25" s="673">
        <v>0</v>
      </c>
      <c r="H25" s="681">
        <f t="shared" si="0"/>
        <v>18274951.999460001</v>
      </c>
    </row>
    <row r="26" spans="1:8">
      <c r="A26" s="382">
        <v>20</v>
      </c>
      <c r="B26" s="395" t="s">
        <v>505</v>
      </c>
      <c r="C26" s="673">
        <v>0</v>
      </c>
      <c r="D26" s="673">
        <v>64860090.863744512</v>
      </c>
      <c r="E26" s="673">
        <v>1689098.9691016148</v>
      </c>
      <c r="F26" s="673">
        <v>0</v>
      </c>
      <c r="G26" s="673">
        <v>0</v>
      </c>
      <c r="H26" s="681">
        <f t="shared" si="0"/>
        <v>63170991.894642897</v>
      </c>
    </row>
    <row r="27" spans="1:8">
      <c r="A27" s="382">
        <v>21</v>
      </c>
      <c r="B27" s="395" t="s">
        <v>506</v>
      </c>
      <c r="C27" s="673">
        <v>0</v>
      </c>
      <c r="D27" s="673">
        <v>7681583.3390766839</v>
      </c>
      <c r="E27" s="673">
        <v>10274.406952714109</v>
      </c>
      <c r="F27" s="673">
        <v>0</v>
      </c>
      <c r="G27" s="673">
        <v>0</v>
      </c>
      <c r="H27" s="681">
        <f t="shared" si="0"/>
        <v>7671308.9321239693</v>
      </c>
    </row>
    <row r="28" spans="1:8">
      <c r="A28" s="382">
        <v>22</v>
      </c>
      <c r="B28" s="395" t="s">
        <v>507</v>
      </c>
      <c r="C28" s="673">
        <v>2730523.731765511</v>
      </c>
      <c r="D28" s="673">
        <v>40460106.473980337</v>
      </c>
      <c r="E28" s="673">
        <v>569430.36178775225</v>
      </c>
      <c r="F28" s="673">
        <v>0</v>
      </c>
      <c r="G28" s="673">
        <v>0</v>
      </c>
      <c r="H28" s="681">
        <f t="shared" si="0"/>
        <v>42621199.843958095</v>
      </c>
    </row>
    <row r="29" spans="1:8">
      <c r="A29" s="382">
        <v>23</v>
      </c>
      <c r="B29" s="395" t="s">
        <v>508</v>
      </c>
      <c r="C29" s="673">
        <v>3670734.3189887735</v>
      </c>
      <c r="D29" s="673">
        <v>77709955.891790152</v>
      </c>
      <c r="E29" s="673">
        <v>411459.5218642712</v>
      </c>
      <c r="F29" s="673">
        <v>0</v>
      </c>
      <c r="G29" s="673">
        <v>0</v>
      </c>
      <c r="H29" s="681">
        <f t="shared" si="0"/>
        <v>80969230.688914657</v>
      </c>
    </row>
    <row r="30" spans="1:8">
      <c r="A30" s="382">
        <v>24</v>
      </c>
      <c r="B30" s="395" t="s">
        <v>509</v>
      </c>
      <c r="C30" s="673">
        <v>3442636.3080289997</v>
      </c>
      <c r="D30" s="673">
        <v>37138782.942421481</v>
      </c>
      <c r="E30" s="673">
        <v>1025039.659751347</v>
      </c>
      <c r="F30" s="673">
        <v>0</v>
      </c>
      <c r="G30" s="673">
        <v>0</v>
      </c>
      <c r="H30" s="681">
        <f t="shared" si="0"/>
        <v>39556379.590699129</v>
      </c>
    </row>
    <row r="31" spans="1:8">
      <c r="A31" s="382">
        <v>25</v>
      </c>
      <c r="B31" s="395" t="s">
        <v>510</v>
      </c>
      <c r="C31" s="673">
        <v>6230193.9084470049</v>
      </c>
      <c r="D31" s="673">
        <v>116407881.85672919</v>
      </c>
      <c r="E31" s="673">
        <v>2422940.0080807982</v>
      </c>
      <c r="F31" s="673">
        <v>0</v>
      </c>
      <c r="G31" s="673">
        <v>0</v>
      </c>
      <c r="H31" s="681">
        <f t="shared" si="0"/>
        <v>120215135.75709541</v>
      </c>
    </row>
    <row r="32" spans="1:8">
      <c r="A32" s="382">
        <v>26</v>
      </c>
      <c r="B32" s="395" t="s">
        <v>511</v>
      </c>
      <c r="C32" s="673">
        <v>154105.75540000043</v>
      </c>
      <c r="D32" s="673">
        <v>142869.31488300001</v>
      </c>
      <c r="E32" s="673">
        <v>156207.78769766039</v>
      </c>
      <c r="F32" s="673">
        <v>0</v>
      </c>
      <c r="G32" s="673">
        <v>0</v>
      </c>
      <c r="H32" s="681">
        <f t="shared" si="0"/>
        <v>140767.28258534009</v>
      </c>
    </row>
    <row r="33" spans="1:8">
      <c r="A33" s="382">
        <v>27</v>
      </c>
      <c r="B33" s="382" t="s">
        <v>88</v>
      </c>
      <c r="C33" s="673">
        <v>307139.21999999997</v>
      </c>
      <c r="D33" s="673">
        <v>137424470.63089299</v>
      </c>
      <c r="E33" s="673">
        <v>87650.224133472453</v>
      </c>
      <c r="F33" s="673">
        <v>0</v>
      </c>
      <c r="G33" s="673">
        <v>83654.69</v>
      </c>
      <c r="H33" s="681">
        <f t="shared" si="0"/>
        <v>137643959.62675953</v>
      </c>
    </row>
    <row r="34" spans="1:8">
      <c r="A34" s="382">
        <v>28</v>
      </c>
      <c r="B34" s="385" t="s">
        <v>66</v>
      </c>
      <c r="C34" s="675">
        <f>SUM(C7:C33)</f>
        <v>86497544.631226718</v>
      </c>
      <c r="D34" s="675">
        <f>SUM(D7:D33)</f>
        <v>1910744414.2502193</v>
      </c>
      <c r="E34" s="675">
        <f>SUM(E7:E33)</f>
        <v>32342926.162883192</v>
      </c>
      <c r="F34" s="675">
        <f>SUM(F7:F33)</f>
        <v>0</v>
      </c>
      <c r="G34" s="675">
        <f>SUM(G7:G33)</f>
        <v>83654.69</v>
      </c>
      <c r="H34" s="681">
        <f t="shared" si="0"/>
        <v>1964899032.7185628</v>
      </c>
    </row>
    <row r="36" spans="1:8">
      <c r="B36" s="30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G30"/>
  <sheetViews>
    <sheetView showGridLines="0" zoomScale="80" zoomScaleNormal="80" workbookViewId="0"/>
  </sheetViews>
  <sheetFormatPr defaultColWidth="9.140625" defaultRowHeight="12.75"/>
  <cols>
    <col min="1" max="1" width="11.85546875" style="300" bestFit="1" customWidth="1"/>
    <col min="2" max="2" width="108" style="300" bestFit="1" customWidth="1"/>
    <col min="3" max="3" width="35.5703125" style="670" customWidth="1"/>
    <col min="4" max="4" width="38.42578125" style="670" customWidth="1"/>
    <col min="5" max="16384" width="9.140625" style="300"/>
  </cols>
  <sheetData>
    <row r="1" spans="1:7" ht="13.5">
      <c r="A1" s="299" t="s">
        <v>97</v>
      </c>
      <c r="B1" s="220" t="str">
        <f>Info!C2</f>
        <v>სს "ბანკი ქართუ"</v>
      </c>
    </row>
    <row r="2" spans="1:7">
      <c r="A2" s="299" t="s">
        <v>98</v>
      </c>
      <c r="B2" s="668">
        <f>'1. key ratios'!B2</f>
        <v>46022</v>
      </c>
    </row>
    <row r="3" spans="1:7">
      <c r="A3" s="301" t="s">
        <v>512</v>
      </c>
    </row>
    <row r="5" spans="1:7">
      <c r="A5" s="819" t="s">
        <v>847</v>
      </c>
      <c r="B5" s="819"/>
      <c r="C5" s="682" t="s">
        <v>531</v>
      </c>
      <c r="D5" s="682" t="s">
        <v>846</v>
      </c>
    </row>
    <row r="6" spans="1:7">
      <c r="A6" s="402">
        <v>1</v>
      </c>
      <c r="B6" s="396" t="s">
        <v>845</v>
      </c>
      <c r="C6" s="684">
        <v>32313635.05049701</v>
      </c>
      <c r="D6" s="684">
        <v>491946.54734085326</v>
      </c>
      <c r="F6" s="732"/>
      <c r="G6" s="732"/>
    </row>
    <row r="7" spans="1:7">
      <c r="A7" s="399">
        <v>2</v>
      </c>
      <c r="B7" s="396" t="s">
        <v>844</v>
      </c>
      <c r="C7" s="683">
        <f>SUM(C8:C9)</f>
        <v>2699257.54132987</v>
      </c>
      <c r="D7" s="683">
        <f>SUM(D8:D9)</f>
        <v>257323.79314869861</v>
      </c>
      <c r="F7" s="732"/>
      <c r="G7" s="732"/>
    </row>
    <row r="8" spans="1:7">
      <c r="A8" s="401">
        <v>2.1</v>
      </c>
      <c r="B8" s="400" t="s">
        <v>843</v>
      </c>
      <c r="C8" s="683">
        <v>1112004.5180106412</v>
      </c>
      <c r="D8" s="683">
        <v>257323.79314869861</v>
      </c>
      <c r="F8" s="732"/>
      <c r="G8" s="732"/>
    </row>
    <row r="9" spans="1:7">
      <c r="A9" s="401">
        <v>2.2000000000000002</v>
      </c>
      <c r="B9" s="400" t="s">
        <v>842</v>
      </c>
      <c r="C9" s="683">
        <v>1587253.0233192288</v>
      </c>
      <c r="D9" s="683">
        <v>0</v>
      </c>
      <c r="F9" s="732"/>
      <c r="G9" s="732"/>
    </row>
    <row r="10" spans="1:7">
      <c r="A10" s="402">
        <v>3</v>
      </c>
      <c r="B10" s="396" t="s">
        <v>841</v>
      </c>
      <c r="C10" s="683">
        <f>SUM(C11:C13)</f>
        <v>3472847.4404327702</v>
      </c>
      <c r="D10" s="683">
        <f>SUM(D11:D13)</f>
        <v>73896.316867242131</v>
      </c>
      <c r="F10" s="732"/>
      <c r="G10" s="732"/>
    </row>
    <row r="11" spans="1:7">
      <c r="A11" s="401">
        <v>3.1</v>
      </c>
      <c r="B11" s="400" t="s">
        <v>513</v>
      </c>
      <c r="C11" s="683">
        <v>0</v>
      </c>
      <c r="D11" s="683">
        <v>0</v>
      </c>
      <c r="F11" s="732"/>
      <c r="G11" s="732"/>
    </row>
    <row r="12" spans="1:7">
      <c r="A12" s="401">
        <v>3.2</v>
      </c>
      <c r="B12" s="400" t="s">
        <v>840</v>
      </c>
      <c r="C12" s="683">
        <v>665659.6870970059</v>
      </c>
      <c r="D12" s="683">
        <v>47665.70878454503</v>
      </c>
      <c r="F12" s="732"/>
      <c r="G12" s="732"/>
    </row>
    <row r="13" spans="1:7">
      <c r="A13" s="401">
        <v>3.3</v>
      </c>
      <c r="B13" s="400" t="s">
        <v>839</v>
      </c>
      <c r="C13" s="683">
        <v>2807187.7533357642</v>
      </c>
      <c r="D13" s="683">
        <v>26230.608082697105</v>
      </c>
      <c r="F13" s="732"/>
      <c r="G13" s="732"/>
    </row>
    <row r="14" spans="1:7">
      <c r="A14" s="399">
        <v>4</v>
      </c>
      <c r="B14" s="398" t="s">
        <v>838</v>
      </c>
      <c r="C14" s="683">
        <v>-119749.93508551212</v>
      </c>
      <c r="D14" s="683">
        <v>1.9230839143347112E-11</v>
      </c>
      <c r="F14" s="732"/>
      <c r="G14" s="732"/>
    </row>
    <row r="15" spans="1:7">
      <c r="A15" s="397">
        <v>5</v>
      </c>
      <c r="B15" s="396" t="s">
        <v>837</v>
      </c>
      <c r="C15" s="684">
        <f>C6+C7-C10+C14</f>
        <v>31420295.216308594</v>
      </c>
      <c r="D15" s="684">
        <f>D6+D7-D10+D14</f>
        <v>675374.02362230979</v>
      </c>
      <c r="F15" s="732"/>
      <c r="G15" s="732"/>
    </row>
    <row r="19" spans="2:2">
      <c r="B19" s="670"/>
    </row>
    <row r="20" spans="2:2">
      <c r="B20" s="670"/>
    </row>
    <row r="21" spans="2:2">
      <c r="B21" s="670"/>
    </row>
    <row r="22" spans="2:2">
      <c r="B22" s="670"/>
    </row>
    <row r="23" spans="2:2">
      <c r="B23" s="670"/>
    </row>
    <row r="24" spans="2:2">
      <c r="B24" s="670"/>
    </row>
    <row r="25" spans="2:2">
      <c r="B25" s="670"/>
    </row>
    <row r="26" spans="2:2">
      <c r="B26" s="670"/>
    </row>
    <row r="27" spans="2:2">
      <c r="B27" s="670"/>
    </row>
    <row r="28" spans="2:2">
      <c r="B28" s="670"/>
    </row>
    <row r="29" spans="2:2">
      <c r="B29" s="670"/>
    </row>
    <row r="30" spans="2:2">
      <c r="B30" s="670"/>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G23"/>
  <sheetViews>
    <sheetView showGridLines="0" zoomScale="80" zoomScaleNormal="80" workbookViewId="0"/>
  </sheetViews>
  <sheetFormatPr defaultColWidth="9.140625" defaultRowHeight="12.75"/>
  <cols>
    <col min="1" max="1" width="11.85546875" style="392" bestFit="1" customWidth="1"/>
    <col min="2" max="2" width="128.85546875" style="392" bestFit="1" customWidth="1"/>
    <col min="3" max="3" width="37" style="677" customWidth="1"/>
    <col min="4" max="4" width="50.5703125" style="677" customWidth="1"/>
    <col min="5" max="16384" width="9.140625" style="392"/>
  </cols>
  <sheetData>
    <row r="1" spans="1:7" ht="13.5">
      <c r="A1" s="299" t="s">
        <v>97</v>
      </c>
      <c r="B1" s="220" t="str">
        <f>Info!C2</f>
        <v>სს "ბანკი ქართუ"</v>
      </c>
    </row>
    <row r="2" spans="1:7">
      <c r="A2" s="299" t="s">
        <v>98</v>
      </c>
      <c r="B2" s="668">
        <f>'1. key ratios'!B2</f>
        <v>46022</v>
      </c>
    </row>
    <row r="3" spans="1:7">
      <c r="A3" s="301" t="s">
        <v>514</v>
      </c>
    </row>
    <row r="4" spans="1:7">
      <c r="A4" s="301"/>
    </row>
    <row r="5" spans="1:7" ht="15" customHeight="1">
      <c r="A5" s="820" t="s">
        <v>515</v>
      </c>
      <c r="B5" s="821"/>
      <c r="C5" s="824" t="s">
        <v>516</v>
      </c>
      <c r="D5" s="824" t="s">
        <v>517</v>
      </c>
    </row>
    <row r="6" spans="1:7">
      <c r="A6" s="822"/>
      <c r="B6" s="823"/>
      <c r="C6" s="824"/>
      <c r="D6" s="824"/>
    </row>
    <row r="7" spans="1:7">
      <c r="A7" s="385">
        <v>1</v>
      </c>
      <c r="B7" s="385" t="s">
        <v>518</v>
      </c>
      <c r="C7" s="675">
        <v>91733910.777279824</v>
      </c>
      <c r="D7" s="685"/>
      <c r="E7" s="676"/>
      <c r="F7" s="676"/>
      <c r="G7" s="676"/>
    </row>
    <row r="8" spans="1:7">
      <c r="A8" s="382">
        <v>2</v>
      </c>
      <c r="B8" s="382" t="s">
        <v>519</v>
      </c>
      <c r="C8" s="673">
        <v>919607.89152431651</v>
      </c>
      <c r="D8" s="685"/>
      <c r="E8" s="676"/>
      <c r="F8" s="676"/>
      <c r="G8" s="676"/>
    </row>
    <row r="9" spans="1:7">
      <c r="A9" s="382">
        <v>3</v>
      </c>
      <c r="B9" s="405" t="s">
        <v>520</v>
      </c>
      <c r="C9" s="673">
        <v>0</v>
      </c>
      <c r="D9" s="685"/>
      <c r="E9" s="676"/>
      <c r="F9" s="676"/>
      <c r="G9" s="676"/>
    </row>
    <row r="10" spans="1:7">
      <c r="A10" s="382">
        <v>4</v>
      </c>
      <c r="B10" s="382" t="s">
        <v>521</v>
      </c>
      <c r="C10" s="673">
        <f>SUM(C11:C17)</f>
        <v>6463113.4875772009</v>
      </c>
      <c r="D10" s="685"/>
      <c r="E10" s="676"/>
      <c r="F10" s="676"/>
      <c r="G10" s="676"/>
    </row>
    <row r="11" spans="1:7">
      <c r="A11" s="382">
        <v>5</v>
      </c>
      <c r="B11" s="404" t="s">
        <v>848</v>
      </c>
      <c r="C11" s="673">
        <v>255733.07456400001</v>
      </c>
      <c r="D11" s="685"/>
      <c r="E11" s="676"/>
      <c r="F11" s="676"/>
      <c r="G11" s="676"/>
    </row>
    <row r="12" spans="1:7">
      <c r="A12" s="382">
        <v>6</v>
      </c>
      <c r="B12" s="404" t="s">
        <v>522</v>
      </c>
      <c r="C12" s="673">
        <v>5172270.4716977663</v>
      </c>
      <c r="D12" s="685"/>
      <c r="E12" s="676"/>
      <c r="F12" s="676"/>
      <c r="G12" s="676"/>
    </row>
    <row r="13" spans="1:7">
      <c r="A13" s="382">
        <v>7</v>
      </c>
      <c r="B13" s="404" t="s">
        <v>525</v>
      </c>
      <c r="C13" s="673">
        <v>0</v>
      </c>
      <c r="D13" s="685"/>
      <c r="E13" s="676"/>
      <c r="F13" s="676"/>
      <c r="G13" s="676"/>
    </row>
    <row r="14" spans="1:7">
      <c r="A14" s="382">
        <v>8</v>
      </c>
      <c r="B14" s="404" t="s">
        <v>523</v>
      </c>
      <c r="C14" s="673">
        <v>690281.87</v>
      </c>
      <c r="D14" s="673">
        <v>998821.40999999992</v>
      </c>
      <c r="E14" s="676"/>
      <c r="F14" s="676"/>
      <c r="G14" s="676"/>
    </row>
    <row r="15" spans="1:7">
      <c r="A15" s="382">
        <v>9</v>
      </c>
      <c r="B15" s="404" t="s">
        <v>524</v>
      </c>
      <c r="C15" s="673">
        <v>0</v>
      </c>
      <c r="D15" s="675">
        <v>0</v>
      </c>
      <c r="E15" s="676"/>
      <c r="F15" s="676"/>
      <c r="G15" s="676"/>
    </row>
    <row r="16" spans="1:7">
      <c r="A16" s="382">
        <v>10</v>
      </c>
      <c r="B16" s="404" t="s">
        <v>526</v>
      </c>
      <c r="C16" s="673">
        <v>0</v>
      </c>
      <c r="D16" s="673">
        <v>0</v>
      </c>
      <c r="E16" s="676"/>
      <c r="F16" s="676"/>
      <c r="G16" s="676"/>
    </row>
    <row r="17" spans="1:7" ht="25.5">
      <c r="A17" s="382">
        <v>11</v>
      </c>
      <c r="B17" s="404" t="s">
        <v>527</v>
      </c>
      <c r="C17" s="673">
        <v>344828.07131543476</v>
      </c>
      <c r="D17" s="685"/>
      <c r="E17" s="676"/>
      <c r="F17" s="676"/>
      <c r="G17" s="676"/>
    </row>
    <row r="18" spans="1:7">
      <c r="A18" s="385">
        <v>12</v>
      </c>
      <c r="B18" s="403" t="s">
        <v>528</v>
      </c>
      <c r="C18" s="675">
        <f>C7+C8+C9-C10</f>
        <v>86190405.181226939</v>
      </c>
      <c r="D18" s="685"/>
      <c r="E18" s="676"/>
      <c r="F18" s="676"/>
      <c r="G18" s="676"/>
    </row>
    <row r="21" spans="1:7">
      <c r="B21" s="299"/>
    </row>
    <row r="22" spans="1:7">
      <c r="B22" s="299"/>
    </row>
    <row r="23" spans="1:7">
      <c r="B23" s="30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52"/>
  <sheetViews>
    <sheetView showGridLines="0" zoomScale="80" zoomScaleNormal="80" workbookViewId="0"/>
  </sheetViews>
  <sheetFormatPr defaultColWidth="9.140625" defaultRowHeight="12.75"/>
  <cols>
    <col min="1" max="1" width="11.85546875" style="392" bestFit="1" customWidth="1"/>
    <col min="2" max="2" width="63.85546875" style="392" customWidth="1"/>
    <col min="3" max="3" width="17.42578125" style="392" bestFit="1" customWidth="1"/>
    <col min="4" max="18" width="22.140625" style="392" customWidth="1"/>
    <col min="19" max="19" width="23.140625" style="392" bestFit="1" customWidth="1"/>
    <col min="20" max="26" width="22.140625" style="392" customWidth="1"/>
    <col min="27" max="27" width="23.140625" style="392" bestFit="1" customWidth="1"/>
    <col min="28" max="28" width="20" style="392" customWidth="1"/>
    <col min="29" max="16384" width="9.140625" style="392"/>
  </cols>
  <sheetData>
    <row r="1" spans="1:28" ht="13.5">
      <c r="A1" s="299" t="s">
        <v>97</v>
      </c>
      <c r="B1" s="220" t="str">
        <f>Info!C2</f>
        <v>სს "ბანკი ქართუ"</v>
      </c>
    </row>
    <row r="2" spans="1:28">
      <c r="A2" s="299" t="s">
        <v>98</v>
      </c>
      <c r="B2" s="668">
        <f>'1. key ratios'!B2</f>
        <v>46022</v>
      </c>
      <c r="C2" s="393"/>
    </row>
    <row r="3" spans="1:28">
      <c r="A3" s="301" t="s">
        <v>529</v>
      </c>
    </row>
    <row r="5" spans="1:28" ht="15" customHeight="1">
      <c r="A5" s="826" t="s">
        <v>861</v>
      </c>
      <c r="B5" s="827"/>
      <c r="C5" s="832" t="s">
        <v>860</v>
      </c>
      <c r="D5" s="833"/>
      <c r="E5" s="833"/>
      <c r="F5" s="833"/>
      <c r="G5" s="833"/>
      <c r="H5" s="833"/>
      <c r="I5" s="833"/>
      <c r="J5" s="833"/>
      <c r="K5" s="833"/>
      <c r="L5" s="833"/>
      <c r="M5" s="833"/>
      <c r="N5" s="833"/>
      <c r="O5" s="833"/>
      <c r="P5" s="833"/>
      <c r="Q5" s="833"/>
      <c r="R5" s="833"/>
      <c r="S5" s="833"/>
      <c r="T5" s="415"/>
      <c r="U5" s="415"/>
      <c r="V5" s="415"/>
      <c r="W5" s="415"/>
      <c r="X5" s="415"/>
      <c r="Y5" s="415"/>
      <c r="Z5" s="415"/>
      <c r="AA5" s="414"/>
      <c r="AB5" s="407"/>
    </row>
    <row r="6" spans="1:28">
      <c r="A6" s="828"/>
      <c r="B6" s="829"/>
      <c r="C6" s="834" t="s">
        <v>66</v>
      </c>
      <c r="D6" s="836" t="s">
        <v>859</v>
      </c>
      <c r="E6" s="836"/>
      <c r="F6" s="836"/>
      <c r="G6" s="836"/>
      <c r="H6" s="837" t="s">
        <v>858</v>
      </c>
      <c r="I6" s="838"/>
      <c r="J6" s="838"/>
      <c r="K6" s="839"/>
      <c r="L6" s="412"/>
      <c r="M6" s="840" t="s">
        <v>857</v>
      </c>
      <c r="N6" s="840"/>
      <c r="O6" s="840"/>
      <c r="P6" s="840"/>
      <c r="Q6" s="840"/>
      <c r="R6" s="840"/>
      <c r="S6" s="813"/>
      <c r="T6" s="413"/>
      <c r="U6" s="825" t="s">
        <v>856</v>
      </c>
      <c r="V6" s="825"/>
      <c r="W6" s="825"/>
      <c r="X6" s="825"/>
      <c r="Y6" s="825"/>
      <c r="Z6" s="825"/>
      <c r="AA6" s="814"/>
      <c r="AB6" s="412"/>
    </row>
    <row r="7" spans="1:28" ht="25.5">
      <c r="A7" s="830"/>
      <c r="B7" s="831"/>
      <c r="C7" s="835"/>
      <c r="D7" s="411"/>
      <c r="E7" s="389" t="s">
        <v>530</v>
      </c>
      <c r="F7" s="389" t="s">
        <v>854</v>
      </c>
      <c r="G7" s="389" t="s">
        <v>855</v>
      </c>
      <c r="H7" s="410"/>
      <c r="I7" s="389" t="s">
        <v>530</v>
      </c>
      <c r="J7" s="389" t="s">
        <v>854</v>
      </c>
      <c r="K7" s="389" t="s">
        <v>855</v>
      </c>
      <c r="L7" s="409"/>
      <c r="M7" s="389" t="s">
        <v>530</v>
      </c>
      <c r="N7" s="389" t="s">
        <v>854</v>
      </c>
      <c r="O7" s="389" t="s">
        <v>853</v>
      </c>
      <c r="P7" s="389" t="s">
        <v>852</v>
      </c>
      <c r="Q7" s="389" t="s">
        <v>851</v>
      </c>
      <c r="R7" s="389" t="s">
        <v>850</v>
      </c>
      <c r="S7" s="389" t="s">
        <v>849</v>
      </c>
      <c r="T7" s="408"/>
      <c r="U7" s="389" t="s">
        <v>530</v>
      </c>
      <c r="V7" s="389" t="s">
        <v>854</v>
      </c>
      <c r="W7" s="389" t="s">
        <v>853</v>
      </c>
      <c r="X7" s="389" t="s">
        <v>852</v>
      </c>
      <c r="Y7" s="389" t="s">
        <v>851</v>
      </c>
      <c r="Z7" s="389" t="s">
        <v>850</v>
      </c>
      <c r="AA7" s="389" t="s">
        <v>849</v>
      </c>
      <c r="AB7" s="407"/>
    </row>
    <row r="8" spans="1:28">
      <c r="A8" s="406">
        <v>1</v>
      </c>
      <c r="B8" s="385" t="s">
        <v>531</v>
      </c>
      <c r="C8" s="675">
        <v>1180106686.0557253</v>
      </c>
      <c r="D8" s="673">
        <v>970592148.37154484</v>
      </c>
      <c r="E8" s="673">
        <v>22878587.507451493</v>
      </c>
      <c r="F8" s="673">
        <v>0</v>
      </c>
      <c r="G8" s="673">
        <v>0</v>
      </c>
      <c r="H8" s="673">
        <v>123324132.27295573</v>
      </c>
      <c r="I8" s="673">
        <v>3212400.465952686</v>
      </c>
      <c r="J8" s="673">
        <v>9773866.480491586</v>
      </c>
      <c r="K8" s="673">
        <v>0</v>
      </c>
      <c r="L8" s="673">
        <v>85174737.079699785</v>
      </c>
      <c r="M8" s="673">
        <v>5116730.7025653701</v>
      </c>
      <c r="N8" s="673">
        <v>5682.2071644437519</v>
      </c>
      <c r="O8" s="673">
        <v>13451504.559043862</v>
      </c>
      <c r="P8" s="673">
        <v>167262.01530000009</v>
      </c>
      <c r="Q8" s="673">
        <v>9906551.3754691929</v>
      </c>
      <c r="R8" s="673">
        <v>30348751.150873583</v>
      </c>
      <c r="S8" s="673">
        <v>11597431.768666906</v>
      </c>
      <c r="T8" s="673">
        <v>1015668.3315270001</v>
      </c>
      <c r="U8" s="673">
        <v>0</v>
      </c>
      <c r="V8" s="673">
        <v>0</v>
      </c>
      <c r="W8" s="673">
        <v>470391.97687499999</v>
      </c>
      <c r="X8" s="673">
        <v>0</v>
      </c>
      <c r="Y8" s="673">
        <v>0</v>
      </c>
      <c r="Z8" s="673">
        <v>0</v>
      </c>
      <c r="AA8" s="673">
        <v>0</v>
      </c>
    </row>
    <row r="9" spans="1:28">
      <c r="A9" s="382">
        <v>1.1000000000000001</v>
      </c>
      <c r="B9" s="399" t="s">
        <v>532</v>
      </c>
      <c r="C9" s="686">
        <v>0</v>
      </c>
      <c r="D9" s="673">
        <v>0</v>
      </c>
      <c r="E9" s="673">
        <v>0</v>
      </c>
      <c r="F9" s="673">
        <v>0</v>
      </c>
      <c r="G9" s="673">
        <v>0</v>
      </c>
      <c r="H9" s="673">
        <v>0</v>
      </c>
      <c r="I9" s="673">
        <v>0</v>
      </c>
      <c r="J9" s="673">
        <v>0</v>
      </c>
      <c r="K9" s="673">
        <v>0</v>
      </c>
      <c r="L9" s="673">
        <v>0</v>
      </c>
      <c r="M9" s="673">
        <v>0</v>
      </c>
      <c r="N9" s="673">
        <v>0</v>
      </c>
      <c r="O9" s="673">
        <v>0</v>
      </c>
      <c r="P9" s="673">
        <v>0</v>
      </c>
      <c r="Q9" s="673">
        <v>0</v>
      </c>
      <c r="R9" s="673">
        <v>0</v>
      </c>
      <c r="S9" s="673">
        <v>0</v>
      </c>
      <c r="T9" s="673">
        <v>0</v>
      </c>
      <c r="U9" s="673">
        <v>0</v>
      </c>
      <c r="V9" s="673">
        <v>0</v>
      </c>
      <c r="W9" s="673">
        <v>0</v>
      </c>
      <c r="X9" s="673">
        <v>0</v>
      </c>
      <c r="Y9" s="673">
        <v>0</v>
      </c>
      <c r="Z9" s="673">
        <v>0</v>
      </c>
      <c r="AA9" s="673">
        <v>0</v>
      </c>
    </row>
    <row r="10" spans="1:28">
      <c r="A10" s="382">
        <v>1.2</v>
      </c>
      <c r="B10" s="399" t="s">
        <v>533</v>
      </c>
      <c r="C10" s="686">
        <v>0</v>
      </c>
      <c r="D10" s="673">
        <v>0</v>
      </c>
      <c r="E10" s="673">
        <v>0</v>
      </c>
      <c r="F10" s="673">
        <v>0</v>
      </c>
      <c r="G10" s="673">
        <v>0</v>
      </c>
      <c r="H10" s="673">
        <v>0</v>
      </c>
      <c r="I10" s="673">
        <v>0</v>
      </c>
      <c r="J10" s="673">
        <v>0</v>
      </c>
      <c r="K10" s="673">
        <v>0</v>
      </c>
      <c r="L10" s="673">
        <v>0</v>
      </c>
      <c r="M10" s="673">
        <v>0</v>
      </c>
      <c r="N10" s="673">
        <v>0</v>
      </c>
      <c r="O10" s="673">
        <v>0</v>
      </c>
      <c r="P10" s="673">
        <v>0</v>
      </c>
      <c r="Q10" s="673">
        <v>0</v>
      </c>
      <c r="R10" s="673">
        <v>0</v>
      </c>
      <c r="S10" s="673">
        <v>0</v>
      </c>
      <c r="T10" s="673">
        <v>0</v>
      </c>
      <c r="U10" s="673">
        <v>0</v>
      </c>
      <c r="V10" s="673">
        <v>0</v>
      </c>
      <c r="W10" s="673">
        <v>0</v>
      </c>
      <c r="X10" s="673">
        <v>0</v>
      </c>
      <c r="Y10" s="673">
        <v>0</v>
      </c>
      <c r="Z10" s="673">
        <v>0</v>
      </c>
      <c r="AA10" s="673">
        <v>0</v>
      </c>
    </row>
    <row r="11" spans="1:28">
      <c r="A11" s="382">
        <v>1.3</v>
      </c>
      <c r="B11" s="399" t="s">
        <v>534</v>
      </c>
      <c r="C11" s="686">
        <v>0</v>
      </c>
      <c r="D11" s="673">
        <v>0</v>
      </c>
      <c r="E11" s="673">
        <v>0</v>
      </c>
      <c r="F11" s="673">
        <v>0</v>
      </c>
      <c r="G11" s="673">
        <v>0</v>
      </c>
      <c r="H11" s="673">
        <v>0</v>
      </c>
      <c r="I11" s="673">
        <v>0</v>
      </c>
      <c r="J11" s="673">
        <v>0</v>
      </c>
      <c r="K11" s="673">
        <v>0</v>
      </c>
      <c r="L11" s="673">
        <v>0</v>
      </c>
      <c r="M11" s="673">
        <v>0</v>
      </c>
      <c r="N11" s="673">
        <v>0</v>
      </c>
      <c r="O11" s="673">
        <v>0</v>
      </c>
      <c r="P11" s="673">
        <v>0</v>
      </c>
      <c r="Q11" s="673">
        <v>0</v>
      </c>
      <c r="R11" s="673">
        <v>0</v>
      </c>
      <c r="S11" s="673">
        <v>0</v>
      </c>
      <c r="T11" s="673">
        <v>0</v>
      </c>
      <c r="U11" s="673">
        <v>0</v>
      </c>
      <c r="V11" s="673">
        <v>0</v>
      </c>
      <c r="W11" s="673">
        <v>0</v>
      </c>
      <c r="X11" s="673">
        <v>0</v>
      </c>
      <c r="Y11" s="673">
        <v>0</v>
      </c>
      <c r="Z11" s="673">
        <v>0</v>
      </c>
      <c r="AA11" s="673">
        <v>0</v>
      </c>
    </row>
    <row r="12" spans="1:28">
      <c r="A12" s="382">
        <v>1.4</v>
      </c>
      <c r="B12" s="399" t="s">
        <v>535</v>
      </c>
      <c r="C12" s="686">
        <v>23035522.350000001</v>
      </c>
      <c r="D12" s="673">
        <v>23035522.350000001</v>
      </c>
      <c r="E12" s="673">
        <v>0</v>
      </c>
      <c r="F12" s="673">
        <v>0</v>
      </c>
      <c r="G12" s="673">
        <v>0</v>
      </c>
      <c r="H12" s="673">
        <v>0</v>
      </c>
      <c r="I12" s="673">
        <v>0</v>
      </c>
      <c r="J12" s="673">
        <v>0</v>
      </c>
      <c r="K12" s="673">
        <v>0</v>
      </c>
      <c r="L12" s="673">
        <v>0</v>
      </c>
      <c r="M12" s="673">
        <v>0</v>
      </c>
      <c r="N12" s="673">
        <v>0</v>
      </c>
      <c r="O12" s="673">
        <v>0</v>
      </c>
      <c r="P12" s="673">
        <v>0</v>
      </c>
      <c r="Q12" s="673">
        <v>0</v>
      </c>
      <c r="R12" s="673">
        <v>0</v>
      </c>
      <c r="S12" s="673">
        <v>0</v>
      </c>
      <c r="T12" s="673">
        <v>0</v>
      </c>
      <c r="U12" s="673">
        <v>0</v>
      </c>
      <c r="V12" s="673">
        <v>0</v>
      </c>
      <c r="W12" s="673">
        <v>0</v>
      </c>
      <c r="X12" s="673">
        <v>0</v>
      </c>
      <c r="Y12" s="673">
        <v>0</v>
      </c>
      <c r="Z12" s="673">
        <v>0</v>
      </c>
      <c r="AA12" s="673">
        <v>0</v>
      </c>
    </row>
    <row r="13" spans="1:28">
      <c r="A13" s="382">
        <v>1.5</v>
      </c>
      <c r="B13" s="399" t="s">
        <v>536</v>
      </c>
      <c r="C13" s="686">
        <v>1157071163.7057254</v>
      </c>
      <c r="D13" s="673">
        <v>947556626.02154481</v>
      </c>
      <c r="E13" s="673">
        <v>22878587.507451493</v>
      </c>
      <c r="F13" s="673">
        <v>0</v>
      </c>
      <c r="G13" s="673">
        <v>0</v>
      </c>
      <c r="H13" s="673">
        <v>123324132.27295573</v>
      </c>
      <c r="I13" s="673">
        <v>3212400.465952686</v>
      </c>
      <c r="J13" s="673">
        <v>9773866.480491586</v>
      </c>
      <c r="K13" s="673">
        <v>0</v>
      </c>
      <c r="L13" s="673">
        <v>85174737.079699785</v>
      </c>
      <c r="M13" s="673">
        <v>5116730.7025653701</v>
      </c>
      <c r="N13" s="673">
        <v>5682.2071644437519</v>
      </c>
      <c r="O13" s="673">
        <v>13451504.559043862</v>
      </c>
      <c r="P13" s="673">
        <v>167262.01530000009</v>
      </c>
      <c r="Q13" s="673">
        <v>9906551.3754691929</v>
      </c>
      <c r="R13" s="673">
        <v>30348751.150873583</v>
      </c>
      <c r="S13" s="673">
        <v>11597431.768666906</v>
      </c>
      <c r="T13" s="673">
        <v>1015668.3315270001</v>
      </c>
      <c r="U13" s="673">
        <v>0</v>
      </c>
      <c r="V13" s="673">
        <v>0</v>
      </c>
      <c r="W13" s="673">
        <v>470391.97687499999</v>
      </c>
      <c r="X13" s="673">
        <v>0</v>
      </c>
      <c r="Y13" s="673">
        <v>0</v>
      </c>
      <c r="Z13" s="673">
        <v>0</v>
      </c>
      <c r="AA13" s="673">
        <v>0</v>
      </c>
    </row>
    <row r="14" spans="1:28">
      <c r="A14" s="382">
        <v>1.6</v>
      </c>
      <c r="B14" s="399" t="s">
        <v>537</v>
      </c>
      <c r="C14" s="686">
        <v>0</v>
      </c>
      <c r="D14" s="673">
        <v>0</v>
      </c>
      <c r="E14" s="673">
        <v>0</v>
      </c>
      <c r="F14" s="673">
        <v>0</v>
      </c>
      <c r="G14" s="673">
        <v>0</v>
      </c>
      <c r="H14" s="673">
        <v>0</v>
      </c>
      <c r="I14" s="673">
        <v>0</v>
      </c>
      <c r="J14" s="673">
        <v>0</v>
      </c>
      <c r="K14" s="673">
        <v>0</v>
      </c>
      <c r="L14" s="673">
        <v>0</v>
      </c>
      <c r="M14" s="673">
        <v>0</v>
      </c>
      <c r="N14" s="673">
        <v>0</v>
      </c>
      <c r="O14" s="673">
        <v>0</v>
      </c>
      <c r="P14" s="673">
        <v>0</v>
      </c>
      <c r="Q14" s="673">
        <v>0</v>
      </c>
      <c r="R14" s="673">
        <v>0</v>
      </c>
      <c r="S14" s="673">
        <v>0</v>
      </c>
      <c r="T14" s="673">
        <v>0</v>
      </c>
      <c r="U14" s="673">
        <v>0</v>
      </c>
      <c r="V14" s="673">
        <v>0</v>
      </c>
      <c r="W14" s="673">
        <v>0</v>
      </c>
      <c r="X14" s="673">
        <v>0</v>
      </c>
      <c r="Y14" s="673">
        <v>0</v>
      </c>
      <c r="Z14" s="673">
        <v>0</v>
      </c>
      <c r="AA14" s="673">
        <v>0</v>
      </c>
    </row>
    <row r="15" spans="1:28">
      <c r="A15" s="406">
        <v>2</v>
      </c>
      <c r="B15" s="385" t="s">
        <v>538</v>
      </c>
      <c r="C15" s="675">
        <v>76901276.230000004</v>
      </c>
      <c r="D15" s="673">
        <v>76901276.230000004</v>
      </c>
      <c r="E15" s="673">
        <v>0</v>
      </c>
      <c r="F15" s="673">
        <v>0</v>
      </c>
      <c r="G15" s="673">
        <v>0</v>
      </c>
      <c r="H15" s="673">
        <v>0</v>
      </c>
      <c r="I15" s="673">
        <v>0</v>
      </c>
      <c r="J15" s="673">
        <v>0</v>
      </c>
      <c r="K15" s="673">
        <v>0</v>
      </c>
      <c r="L15" s="673">
        <v>0</v>
      </c>
      <c r="M15" s="673">
        <v>0</v>
      </c>
      <c r="N15" s="673">
        <v>0</v>
      </c>
      <c r="O15" s="673">
        <v>0</v>
      </c>
      <c r="P15" s="673">
        <v>0</v>
      </c>
      <c r="Q15" s="673">
        <v>0</v>
      </c>
      <c r="R15" s="673">
        <v>0</v>
      </c>
      <c r="S15" s="673">
        <v>0</v>
      </c>
      <c r="T15" s="673">
        <v>0</v>
      </c>
      <c r="U15" s="673">
        <v>0</v>
      </c>
      <c r="V15" s="673">
        <v>0</v>
      </c>
      <c r="W15" s="673">
        <v>0</v>
      </c>
      <c r="X15" s="673">
        <v>0</v>
      </c>
      <c r="Y15" s="673">
        <v>0</v>
      </c>
      <c r="Z15" s="673">
        <v>0</v>
      </c>
      <c r="AA15" s="673">
        <v>0</v>
      </c>
    </row>
    <row r="16" spans="1:28">
      <c r="A16" s="382">
        <v>2.1</v>
      </c>
      <c r="B16" s="399" t="s">
        <v>532</v>
      </c>
      <c r="C16" s="686">
        <v>0</v>
      </c>
      <c r="D16" s="673">
        <v>0</v>
      </c>
      <c r="E16" s="673">
        <v>0</v>
      </c>
      <c r="F16" s="673">
        <v>0</v>
      </c>
      <c r="G16" s="673">
        <v>0</v>
      </c>
      <c r="H16" s="673">
        <v>0</v>
      </c>
      <c r="I16" s="673">
        <v>0</v>
      </c>
      <c r="J16" s="673">
        <v>0</v>
      </c>
      <c r="K16" s="673">
        <v>0</v>
      </c>
      <c r="L16" s="673">
        <v>0</v>
      </c>
      <c r="M16" s="673">
        <v>0</v>
      </c>
      <c r="N16" s="673">
        <v>0</v>
      </c>
      <c r="O16" s="673">
        <v>0</v>
      </c>
      <c r="P16" s="673">
        <v>0</v>
      </c>
      <c r="Q16" s="673">
        <v>0</v>
      </c>
      <c r="R16" s="673">
        <v>0</v>
      </c>
      <c r="S16" s="673">
        <v>0</v>
      </c>
      <c r="T16" s="673">
        <v>0</v>
      </c>
      <c r="U16" s="673">
        <v>0</v>
      </c>
      <c r="V16" s="673">
        <v>0</v>
      </c>
      <c r="W16" s="673">
        <v>0</v>
      </c>
      <c r="X16" s="673">
        <v>0</v>
      </c>
      <c r="Y16" s="673">
        <v>0</v>
      </c>
      <c r="Z16" s="673">
        <v>0</v>
      </c>
      <c r="AA16" s="673">
        <v>0</v>
      </c>
    </row>
    <row r="17" spans="1:27">
      <c r="A17" s="382">
        <v>2.2000000000000002</v>
      </c>
      <c r="B17" s="399" t="s">
        <v>533</v>
      </c>
      <c r="C17" s="686">
        <v>23942935.210000001</v>
      </c>
      <c r="D17" s="673">
        <v>23942935.210000001</v>
      </c>
      <c r="E17" s="673">
        <v>0</v>
      </c>
      <c r="F17" s="673">
        <v>0</v>
      </c>
      <c r="G17" s="673">
        <v>0</v>
      </c>
      <c r="H17" s="673">
        <v>0</v>
      </c>
      <c r="I17" s="673">
        <v>0</v>
      </c>
      <c r="J17" s="673">
        <v>0</v>
      </c>
      <c r="K17" s="673">
        <v>0</v>
      </c>
      <c r="L17" s="673">
        <v>0</v>
      </c>
      <c r="M17" s="673">
        <v>0</v>
      </c>
      <c r="N17" s="673">
        <v>0</v>
      </c>
      <c r="O17" s="673">
        <v>0</v>
      </c>
      <c r="P17" s="673">
        <v>0</v>
      </c>
      <c r="Q17" s="673">
        <v>0</v>
      </c>
      <c r="R17" s="673">
        <v>0</v>
      </c>
      <c r="S17" s="673">
        <v>0</v>
      </c>
      <c r="T17" s="673">
        <v>0</v>
      </c>
      <c r="U17" s="673">
        <v>0</v>
      </c>
      <c r="V17" s="673">
        <v>0</v>
      </c>
      <c r="W17" s="673">
        <v>0</v>
      </c>
      <c r="X17" s="673">
        <v>0</v>
      </c>
      <c r="Y17" s="673">
        <v>0</v>
      </c>
      <c r="Z17" s="673">
        <v>0</v>
      </c>
      <c r="AA17" s="673">
        <v>0</v>
      </c>
    </row>
    <row r="18" spans="1:27">
      <c r="A18" s="382">
        <v>2.2999999999999998</v>
      </c>
      <c r="B18" s="399" t="s">
        <v>534</v>
      </c>
      <c r="C18" s="686">
        <v>0</v>
      </c>
      <c r="D18" s="673">
        <v>0</v>
      </c>
      <c r="E18" s="673">
        <v>0</v>
      </c>
      <c r="F18" s="673">
        <v>0</v>
      </c>
      <c r="G18" s="673">
        <v>0</v>
      </c>
      <c r="H18" s="673">
        <v>0</v>
      </c>
      <c r="I18" s="673">
        <v>0</v>
      </c>
      <c r="J18" s="673">
        <v>0</v>
      </c>
      <c r="K18" s="673">
        <v>0</v>
      </c>
      <c r="L18" s="673">
        <v>0</v>
      </c>
      <c r="M18" s="673">
        <v>0</v>
      </c>
      <c r="N18" s="673">
        <v>0</v>
      </c>
      <c r="O18" s="673">
        <v>0</v>
      </c>
      <c r="P18" s="673">
        <v>0</v>
      </c>
      <c r="Q18" s="673">
        <v>0</v>
      </c>
      <c r="R18" s="673">
        <v>0</v>
      </c>
      <c r="S18" s="673">
        <v>0</v>
      </c>
      <c r="T18" s="673">
        <v>0</v>
      </c>
      <c r="U18" s="673">
        <v>0</v>
      </c>
      <c r="V18" s="673">
        <v>0</v>
      </c>
      <c r="W18" s="673">
        <v>0</v>
      </c>
      <c r="X18" s="673">
        <v>0</v>
      </c>
      <c r="Y18" s="673">
        <v>0</v>
      </c>
      <c r="Z18" s="673">
        <v>0</v>
      </c>
      <c r="AA18" s="673">
        <v>0</v>
      </c>
    </row>
    <row r="19" spans="1:27">
      <c r="A19" s="382">
        <v>2.4</v>
      </c>
      <c r="B19" s="399" t="s">
        <v>535</v>
      </c>
      <c r="C19" s="686">
        <v>25066466.079999998</v>
      </c>
      <c r="D19" s="673">
        <v>25066466.079999998</v>
      </c>
      <c r="E19" s="673">
        <v>0</v>
      </c>
      <c r="F19" s="673">
        <v>0</v>
      </c>
      <c r="G19" s="673">
        <v>0</v>
      </c>
      <c r="H19" s="673">
        <v>0</v>
      </c>
      <c r="I19" s="673">
        <v>0</v>
      </c>
      <c r="J19" s="673">
        <v>0</v>
      </c>
      <c r="K19" s="673">
        <v>0</v>
      </c>
      <c r="L19" s="673">
        <v>0</v>
      </c>
      <c r="M19" s="673">
        <v>0</v>
      </c>
      <c r="N19" s="673">
        <v>0</v>
      </c>
      <c r="O19" s="673">
        <v>0</v>
      </c>
      <c r="P19" s="673">
        <v>0</v>
      </c>
      <c r="Q19" s="673">
        <v>0</v>
      </c>
      <c r="R19" s="673">
        <v>0</v>
      </c>
      <c r="S19" s="673">
        <v>0</v>
      </c>
      <c r="T19" s="673">
        <v>0</v>
      </c>
      <c r="U19" s="673">
        <v>0</v>
      </c>
      <c r="V19" s="673">
        <v>0</v>
      </c>
      <c r="W19" s="673">
        <v>0</v>
      </c>
      <c r="X19" s="673">
        <v>0</v>
      </c>
      <c r="Y19" s="673">
        <v>0</v>
      </c>
      <c r="Z19" s="673">
        <v>0</v>
      </c>
      <c r="AA19" s="673">
        <v>0</v>
      </c>
    </row>
    <row r="20" spans="1:27">
      <c r="A20" s="382">
        <v>2.5</v>
      </c>
      <c r="B20" s="399" t="s">
        <v>536</v>
      </c>
      <c r="C20" s="686">
        <v>27891874.940000001</v>
      </c>
      <c r="D20" s="673">
        <v>27891874.940000001</v>
      </c>
      <c r="E20" s="673">
        <v>0</v>
      </c>
      <c r="F20" s="673">
        <v>0</v>
      </c>
      <c r="G20" s="673">
        <v>0</v>
      </c>
      <c r="H20" s="673">
        <v>0</v>
      </c>
      <c r="I20" s="673">
        <v>0</v>
      </c>
      <c r="J20" s="673">
        <v>0</v>
      </c>
      <c r="K20" s="673">
        <v>0</v>
      </c>
      <c r="L20" s="673">
        <v>0</v>
      </c>
      <c r="M20" s="673">
        <v>0</v>
      </c>
      <c r="N20" s="673">
        <v>0</v>
      </c>
      <c r="O20" s="673">
        <v>0</v>
      </c>
      <c r="P20" s="673">
        <v>0</v>
      </c>
      <c r="Q20" s="673">
        <v>0</v>
      </c>
      <c r="R20" s="673">
        <v>0</v>
      </c>
      <c r="S20" s="673">
        <v>0</v>
      </c>
      <c r="T20" s="673">
        <v>0</v>
      </c>
      <c r="U20" s="673">
        <v>0</v>
      </c>
      <c r="V20" s="673">
        <v>0</v>
      </c>
      <c r="W20" s="673">
        <v>0</v>
      </c>
      <c r="X20" s="673">
        <v>0</v>
      </c>
      <c r="Y20" s="673">
        <v>0</v>
      </c>
      <c r="Z20" s="673">
        <v>0</v>
      </c>
      <c r="AA20" s="673">
        <v>0</v>
      </c>
    </row>
    <row r="21" spans="1:27">
      <c r="A21" s="382">
        <v>2.6</v>
      </c>
      <c r="B21" s="399" t="s">
        <v>537</v>
      </c>
      <c r="C21" s="686">
        <v>0</v>
      </c>
      <c r="D21" s="673">
        <v>0</v>
      </c>
      <c r="E21" s="673">
        <v>0</v>
      </c>
      <c r="F21" s="673">
        <v>0</v>
      </c>
      <c r="G21" s="673">
        <v>0</v>
      </c>
      <c r="H21" s="673">
        <v>0</v>
      </c>
      <c r="I21" s="673">
        <v>0</v>
      </c>
      <c r="J21" s="673">
        <v>0</v>
      </c>
      <c r="K21" s="673">
        <v>0</v>
      </c>
      <c r="L21" s="673">
        <v>0</v>
      </c>
      <c r="M21" s="673">
        <v>0</v>
      </c>
      <c r="N21" s="673">
        <v>0</v>
      </c>
      <c r="O21" s="673">
        <v>0</v>
      </c>
      <c r="P21" s="673">
        <v>0</v>
      </c>
      <c r="Q21" s="673">
        <v>0</v>
      </c>
      <c r="R21" s="673">
        <v>0</v>
      </c>
      <c r="S21" s="673">
        <v>0</v>
      </c>
      <c r="T21" s="673">
        <v>0</v>
      </c>
      <c r="U21" s="673">
        <v>0</v>
      </c>
      <c r="V21" s="673">
        <v>0</v>
      </c>
      <c r="W21" s="673">
        <v>0</v>
      </c>
      <c r="X21" s="673">
        <v>0</v>
      </c>
      <c r="Y21" s="673">
        <v>0</v>
      </c>
      <c r="Z21" s="673">
        <v>0</v>
      </c>
      <c r="AA21" s="673">
        <v>0</v>
      </c>
    </row>
    <row r="22" spans="1:27">
      <c r="A22" s="406">
        <v>3</v>
      </c>
      <c r="B22" s="385" t="s">
        <v>539</v>
      </c>
      <c r="C22" s="673">
        <v>203836486.49139997</v>
      </c>
      <c r="D22" s="673">
        <v>197983560.22849995</v>
      </c>
      <c r="E22" s="687"/>
      <c r="F22" s="687"/>
      <c r="G22" s="687"/>
      <c r="H22" s="673">
        <v>5852426.2574000005</v>
      </c>
      <c r="I22" s="687"/>
      <c r="J22" s="687"/>
      <c r="K22" s="687"/>
      <c r="L22" s="673">
        <v>500.00550000000658</v>
      </c>
      <c r="M22" s="687"/>
      <c r="N22" s="687"/>
      <c r="O22" s="687"/>
      <c r="P22" s="687"/>
      <c r="Q22" s="687"/>
      <c r="R22" s="687"/>
      <c r="S22" s="687"/>
      <c r="T22" s="673">
        <v>0</v>
      </c>
      <c r="U22" s="687"/>
      <c r="V22" s="687"/>
      <c r="W22" s="687"/>
      <c r="X22" s="687"/>
      <c r="Y22" s="687"/>
      <c r="Z22" s="687"/>
      <c r="AA22" s="687"/>
    </row>
    <row r="23" spans="1:27">
      <c r="A23" s="382">
        <v>3.1</v>
      </c>
      <c r="B23" s="399" t="s">
        <v>532</v>
      </c>
      <c r="C23" s="686">
        <v>0</v>
      </c>
      <c r="D23" s="673">
        <v>0</v>
      </c>
      <c r="E23" s="687"/>
      <c r="F23" s="687"/>
      <c r="G23" s="687"/>
      <c r="H23" s="686">
        <v>0</v>
      </c>
      <c r="I23" s="687"/>
      <c r="J23" s="687"/>
      <c r="K23" s="687"/>
      <c r="L23" s="686">
        <v>0</v>
      </c>
      <c r="M23" s="687"/>
      <c r="N23" s="687"/>
      <c r="O23" s="687"/>
      <c r="P23" s="687"/>
      <c r="Q23" s="687"/>
      <c r="R23" s="687"/>
      <c r="S23" s="687"/>
      <c r="T23" s="686">
        <v>0</v>
      </c>
      <c r="U23" s="687"/>
      <c r="V23" s="687"/>
      <c r="W23" s="687"/>
      <c r="X23" s="687"/>
      <c r="Y23" s="687"/>
      <c r="Z23" s="687"/>
      <c r="AA23" s="687"/>
    </row>
    <row r="24" spans="1:27">
      <c r="A24" s="382">
        <v>3.2</v>
      </c>
      <c r="B24" s="399" t="s">
        <v>533</v>
      </c>
      <c r="C24" s="686">
        <v>0</v>
      </c>
      <c r="D24" s="673">
        <v>0</v>
      </c>
      <c r="E24" s="687"/>
      <c r="F24" s="687"/>
      <c r="G24" s="687"/>
      <c r="H24" s="686">
        <v>0</v>
      </c>
      <c r="I24" s="687"/>
      <c r="J24" s="687"/>
      <c r="K24" s="687"/>
      <c r="L24" s="686">
        <v>0</v>
      </c>
      <c r="M24" s="687"/>
      <c r="N24" s="687"/>
      <c r="O24" s="687"/>
      <c r="P24" s="687"/>
      <c r="Q24" s="687"/>
      <c r="R24" s="687"/>
      <c r="S24" s="687"/>
      <c r="T24" s="686">
        <v>0</v>
      </c>
      <c r="U24" s="687"/>
      <c r="V24" s="687"/>
      <c r="W24" s="687"/>
      <c r="X24" s="687"/>
      <c r="Y24" s="687"/>
      <c r="Z24" s="687"/>
      <c r="AA24" s="687"/>
    </row>
    <row r="25" spans="1:27">
      <c r="A25" s="382">
        <v>3.3</v>
      </c>
      <c r="B25" s="399" t="s">
        <v>534</v>
      </c>
      <c r="C25" s="686">
        <v>0</v>
      </c>
      <c r="D25" s="673">
        <v>0</v>
      </c>
      <c r="E25" s="687"/>
      <c r="F25" s="687"/>
      <c r="G25" s="687"/>
      <c r="H25" s="686">
        <v>0</v>
      </c>
      <c r="I25" s="687"/>
      <c r="J25" s="687"/>
      <c r="K25" s="687"/>
      <c r="L25" s="686">
        <v>0</v>
      </c>
      <c r="M25" s="687"/>
      <c r="N25" s="687"/>
      <c r="O25" s="687"/>
      <c r="P25" s="687"/>
      <c r="Q25" s="687"/>
      <c r="R25" s="687"/>
      <c r="S25" s="687"/>
      <c r="T25" s="686">
        <v>0</v>
      </c>
      <c r="U25" s="687"/>
      <c r="V25" s="687"/>
      <c r="W25" s="687"/>
      <c r="X25" s="687"/>
      <c r="Y25" s="687"/>
      <c r="Z25" s="687"/>
      <c r="AA25" s="687"/>
    </row>
    <row r="26" spans="1:27">
      <c r="A26" s="382">
        <v>3.4</v>
      </c>
      <c r="B26" s="399" t="s">
        <v>535</v>
      </c>
      <c r="C26" s="686">
        <v>2387819.1800000002</v>
      </c>
      <c r="D26" s="673">
        <v>2387819.1800000002</v>
      </c>
      <c r="E26" s="687"/>
      <c r="F26" s="687"/>
      <c r="G26" s="687"/>
      <c r="H26" s="686">
        <v>0</v>
      </c>
      <c r="I26" s="687"/>
      <c r="J26" s="687"/>
      <c r="K26" s="687"/>
      <c r="L26" s="686">
        <v>0</v>
      </c>
      <c r="M26" s="687"/>
      <c r="N26" s="687"/>
      <c r="O26" s="687"/>
      <c r="P26" s="687"/>
      <c r="Q26" s="687"/>
      <c r="R26" s="687"/>
      <c r="S26" s="687"/>
      <c r="T26" s="686">
        <v>0</v>
      </c>
      <c r="U26" s="687"/>
      <c r="V26" s="687"/>
      <c r="W26" s="687"/>
      <c r="X26" s="687"/>
      <c r="Y26" s="687"/>
      <c r="Z26" s="687"/>
      <c r="AA26" s="687"/>
    </row>
    <row r="27" spans="1:27">
      <c r="A27" s="382">
        <v>3.5</v>
      </c>
      <c r="B27" s="399" t="s">
        <v>536</v>
      </c>
      <c r="C27" s="686">
        <v>201448667.31139997</v>
      </c>
      <c r="D27" s="673">
        <v>195595741.04849994</v>
      </c>
      <c r="E27" s="687"/>
      <c r="F27" s="687"/>
      <c r="G27" s="687"/>
      <c r="H27" s="686">
        <v>5852426.2574000005</v>
      </c>
      <c r="I27" s="687"/>
      <c r="J27" s="687"/>
      <c r="K27" s="687"/>
      <c r="L27" s="686">
        <v>500.00550000000658</v>
      </c>
      <c r="M27" s="687"/>
      <c r="N27" s="687"/>
      <c r="O27" s="687"/>
      <c r="P27" s="687"/>
      <c r="Q27" s="687"/>
      <c r="R27" s="687"/>
      <c r="S27" s="687"/>
      <c r="T27" s="686">
        <v>0</v>
      </c>
      <c r="U27" s="687"/>
      <c r="V27" s="687"/>
      <c r="W27" s="687"/>
      <c r="X27" s="687"/>
      <c r="Y27" s="687"/>
      <c r="Z27" s="687"/>
      <c r="AA27" s="687"/>
    </row>
    <row r="28" spans="1:27">
      <c r="A28" s="382">
        <v>3.6</v>
      </c>
      <c r="B28" s="399" t="s">
        <v>537</v>
      </c>
      <c r="C28" s="686">
        <v>0</v>
      </c>
      <c r="D28" s="673">
        <v>0</v>
      </c>
      <c r="E28" s="687"/>
      <c r="F28" s="687"/>
      <c r="G28" s="687"/>
      <c r="H28" s="686">
        <v>0</v>
      </c>
      <c r="I28" s="687"/>
      <c r="J28" s="687"/>
      <c r="K28" s="687"/>
      <c r="L28" s="686">
        <v>0</v>
      </c>
      <c r="M28" s="687"/>
      <c r="N28" s="687"/>
      <c r="O28" s="687"/>
      <c r="P28" s="687"/>
      <c r="Q28" s="687"/>
      <c r="R28" s="687"/>
      <c r="S28" s="687"/>
      <c r="T28" s="686">
        <v>0</v>
      </c>
      <c r="U28" s="687"/>
      <c r="V28" s="687"/>
      <c r="W28" s="687"/>
      <c r="X28" s="687"/>
      <c r="Y28" s="687"/>
      <c r="Z28" s="687"/>
      <c r="AA28" s="687"/>
    </row>
    <row r="30" spans="1:2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row>
    <row r="31" spans="1:27">
      <c r="B31" s="688"/>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2:27">
      <c r="B33" s="688"/>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2:27">
      <c r="B34" s="688"/>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2:27">
      <c r="B35" s="688"/>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2:27">
      <c r="B36" s="688"/>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2:27">
      <c r="B37" s="688"/>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2:27">
      <c r="B38" s="688"/>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2:27">
      <c r="B39" s="688"/>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2:27">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row r="41" spans="2:27">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row>
    <row r="42" spans="2:27">
      <c r="B42" s="688"/>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row>
    <row r="43" spans="2:27">
      <c r="B43" s="688"/>
      <c r="C43" s="688"/>
      <c r="D43" s="688"/>
      <c r="E43" s="688"/>
      <c r="F43" s="688"/>
      <c r="G43" s="688"/>
      <c r="H43" s="688"/>
      <c r="I43" s="688"/>
      <c r="J43" s="688"/>
      <c r="K43" s="688"/>
      <c r="L43" s="688"/>
      <c r="M43" s="688"/>
      <c r="N43" s="688"/>
      <c r="O43" s="688"/>
      <c r="P43" s="688"/>
      <c r="Q43" s="688"/>
      <c r="R43" s="688"/>
      <c r="S43" s="688"/>
      <c r="T43" s="688"/>
      <c r="U43" s="688"/>
      <c r="V43" s="688"/>
      <c r="W43" s="688"/>
      <c r="X43" s="688"/>
      <c r="Y43" s="688"/>
      <c r="Z43" s="688"/>
      <c r="AA43" s="688"/>
    </row>
    <row r="44" spans="2:27">
      <c r="B44" s="688"/>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row>
    <row r="45" spans="2:27">
      <c r="B45" s="688"/>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row>
    <row r="46" spans="2:27">
      <c r="B46" s="688"/>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688"/>
    </row>
    <row r="47" spans="2:27">
      <c r="B47" s="688"/>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row>
    <row r="48" spans="2:27">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row>
    <row r="49" spans="2:27">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row>
    <row r="50" spans="2:27">
      <c r="B50" s="688"/>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row>
    <row r="51" spans="2:27">
      <c r="B51" s="688"/>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row>
    <row r="52" spans="2:27">
      <c r="B52" s="68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42"/>
  <sheetViews>
    <sheetView showGridLines="0" zoomScale="80" zoomScaleNormal="80" workbookViewId="0"/>
  </sheetViews>
  <sheetFormatPr defaultColWidth="9.140625" defaultRowHeight="12.75"/>
  <cols>
    <col min="1" max="1" width="11.85546875" style="392" bestFit="1" customWidth="1"/>
    <col min="2" max="2" width="90.140625" style="392" bestFit="1" customWidth="1"/>
    <col min="3" max="3" width="20.140625" style="392" customWidth="1"/>
    <col min="4" max="4" width="22.140625" style="392" customWidth="1"/>
    <col min="5" max="7" width="17.140625" style="392" customWidth="1"/>
    <col min="8" max="8" width="22.140625" style="392" customWidth="1"/>
    <col min="9" max="10" width="17.140625" style="392" customWidth="1"/>
    <col min="11" max="27" width="22.140625" style="392" customWidth="1"/>
    <col min="28" max="16384" width="9.140625" style="392"/>
  </cols>
  <sheetData>
    <row r="1" spans="1:27" ht="13.5">
      <c r="A1" s="299" t="s">
        <v>97</v>
      </c>
      <c r="B1" s="220" t="str">
        <f>Info!C2</f>
        <v>სს "ბანკი ქართუ"</v>
      </c>
    </row>
    <row r="2" spans="1:27">
      <c r="A2" s="299" t="s">
        <v>98</v>
      </c>
      <c r="B2" s="668">
        <f>'1. key ratios'!B2</f>
        <v>46022</v>
      </c>
    </row>
    <row r="3" spans="1:27">
      <c r="A3" s="301" t="s">
        <v>540</v>
      </c>
      <c r="C3" s="394"/>
    </row>
    <row r="4" spans="1:27" ht="13.5" thickBot="1">
      <c r="A4" s="301"/>
      <c r="B4" s="394"/>
      <c r="C4" s="394"/>
    </row>
    <row r="5" spans="1:27" ht="13.5" customHeight="1">
      <c r="A5" s="845" t="s">
        <v>868</v>
      </c>
      <c r="B5" s="846"/>
      <c r="C5" s="842" t="s">
        <v>541</v>
      </c>
      <c r="D5" s="843"/>
      <c r="E5" s="843"/>
      <c r="F5" s="843"/>
      <c r="G5" s="843"/>
      <c r="H5" s="843"/>
      <c r="I5" s="843"/>
      <c r="J5" s="843"/>
      <c r="K5" s="843"/>
      <c r="L5" s="843"/>
      <c r="M5" s="843"/>
      <c r="N5" s="843"/>
      <c r="O5" s="843"/>
      <c r="P5" s="843"/>
      <c r="Q5" s="843"/>
      <c r="R5" s="843"/>
      <c r="S5" s="843"/>
      <c r="T5" s="843"/>
      <c r="U5" s="843"/>
      <c r="V5" s="843"/>
      <c r="W5" s="843"/>
      <c r="X5" s="843"/>
      <c r="Y5" s="843"/>
      <c r="Z5" s="843"/>
      <c r="AA5" s="844"/>
    </row>
    <row r="6" spans="1:27" ht="12" customHeight="1">
      <c r="A6" s="847"/>
      <c r="B6" s="848"/>
      <c r="C6" s="851" t="s">
        <v>66</v>
      </c>
      <c r="D6" s="812" t="s">
        <v>859</v>
      </c>
      <c r="E6" s="812"/>
      <c r="F6" s="812"/>
      <c r="G6" s="812"/>
      <c r="H6" s="837" t="s">
        <v>858</v>
      </c>
      <c r="I6" s="838"/>
      <c r="J6" s="838"/>
      <c r="K6" s="838"/>
      <c r="L6" s="413"/>
      <c r="M6" s="825" t="s">
        <v>857</v>
      </c>
      <c r="N6" s="825"/>
      <c r="O6" s="825"/>
      <c r="P6" s="825"/>
      <c r="Q6" s="825"/>
      <c r="R6" s="825"/>
      <c r="S6" s="814"/>
      <c r="T6" s="413"/>
      <c r="U6" s="825" t="s">
        <v>856</v>
      </c>
      <c r="V6" s="825"/>
      <c r="W6" s="825"/>
      <c r="X6" s="825"/>
      <c r="Y6" s="825"/>
      <c r="Z6" s="825"/>
      <c r="AA6" s="841"/>
    </row>
    <row r="7" spans="1:27" ht="38.25">
      <c r="A7" s="849"/>
      <c r="B7" s="850"/>
      <c r="C7" s="852"/>
      <c r="D7" s="411"/>
      <c r="E7" s="389" t="s">
        <v>530</v>
      </c>
      <c r="F7" s="389" t="s">
        <v>854</v>
      </c>
      <c r="G7" s="389" t="s">
        <v>855</v>
      </c>
      <c r="H7" s="393"/>
      <c r="I7" s="389" t="s">
        <v>530</v>
      </c>
      <c r="J7" s="389" t="s">
        <v>854</v>
      </c>
      <c r="K7" s="389" t="s">
        <v>855</v>
      </c>
      <c r="L7" s="408"/>
      <c r="M7" s="389" t="s">
        <v>530</v>
      </c>
      <c r="N7" s="389" t="s">
        <v>867</v>
      </c>
      <c r="O7" s="389" t="s">
        <v>866</v>
      </c>
      <c r="P7" s="389" t="s">
        <v>865</v>
      </c>
      <c r="Q7" s="389" t="s">
        <v>864</v>
      </c>
      <c r="R7" s="389" t="s">
        <v>863</v>
      </c>
      <c r="S7" s="389" t="s">
        <v>849</v>
      </c>
      <c r="T7" s="408"/>
      <c r="U7" s="389" t="s">
        <v>530</v>
      </c>
      <c r="V7" s="389" t="s">
        <v>867</v>
      </c>
      <c r="W7" s="389" t="s">
        <v>866</v>
      </c>
      <c r="X7" s="389" t="s">
        <v>865</v>
      </c>
      <c r="Y7" s="389" t="s">
        <v>864</v>
      </c>
      <c r="Z7" s="389" t="s">
        <v>863</v>
      </c>
      <c r="AA7" s="389" t="s">
        <v>849</v>
      </c>
    </row>
    <row r="8" spans="1:27">
      <c r="A8" s="434">
        <v>1</v>
      </c>
      <c r="B8" s="433" t="s">
        <v>531</v>
      </c>
      <c r="C8" s="703">
        <v>1180106686.0557261</v>
      </c>
      <c r="D8" s="673">
        <v>970592148.37154472</v>
      </c>
      <c r="E8" s="673">
        <v>22878587.507451493</v>
      </c>
      <c r="F8" s="673">
        <v>0</v>
      </c>
      <c r="G8" s="673">
        <v>0</v>
      </c>
      <c r="H8" s="673">
        <v>123324132.27295573</v>
      </c>
      <c r="I8" s="673">
        <v>3212400.465952686</v>
      </c>
      <c r="J8" s="673">
        <v>9773866.480491586</v>
      </c>
      <c r="K8" s="673">
        <v>0</v>
      </c>
      <c r="L8" s="673">
        <v>85174737.079699785</v>
      </c>
      <c r="M8" s="673">
        <v>5116730.7025653701</v>
      </c>
      <c r="N8" s="673">
        <v>5682.2071644437519</v>
      </c>
      <c r="O8" s="673">
        <v>13451504.559043862</v>
      </c>
      <c r="P8" s="673">
        <v>167262.01530000009</v>
      </c>
      <c r="Q8" s="673">
        <v>9906551.3754691929</v>
      </c>
      <c r="R8" s="673">
        <v>30348751.150873583</v>
      </c>
      <c r="S8" s="673">
        <v>11597431.768666906</v>
      </c>
      <c r="T8" s="673">
        <v>1015668.3315270001</v>
      </c>
      <c r="U8" s="673">
        <v>0</v>
      </c>
      <c r="V8" s="673">
        <v>0</v>
      </c>
      <c r="W8" s="673">
        <v>470391.97687499999</v>
      </c>
      <c r="X8" s="673">
        <v>0</v>
      </c>
      <c r="Y8" s="673">
        <v>0</v>
      </c>
      <c r="Z8" s="673">
        <v>0</v>
      </c>
      <c r="AA8" s="689">
        <v>0</v>
      </c>
    </row>
    <row r="9" spans="1:27">
      <c r="A9" s="426">
        <v>1.1000000000000001</v>
      </c>
      <c r="B9" s="432" t="s">
        <v>542</v>
      </c>
      <c r="C9" s="690">
        <v>1142602970.4649279</v>
      </c>
      <c r="D9" s="673">
        <v>947424297.85553551</v>
      </c>
      <c r="E9" s="673">
        <v>22878587.507451493</v>
      </c>
      <c r="F9" s="673">
        <v>0</v>
      </c>
      <c r="G9" s="673">
        <v>0</v>
      </c>
      <c r="H9" s="673">
        <v>117963247.53346103</v>
      </c>
      <c r="I9" s="673">
        <v>2201473.4626912195</v>
      </c>
      <c r="J9" s="673">
        <v>9739868.5004915856</v>
      </c>
      <c r="K9" s="673">
        <v>0</v>
      </c>
      <c r="L9" s="673">
        <v>76199756.74440369</v>
      </c>
      <c r="M9" s="673">
        <v>5116730.7025653701</v>
      </c>
      <c r="N9" s="673">
        <v>4596.6097644437486</v>
      </c>
      <c r="O9" s="673">
        <v>13449395.903743872</v>
      </c>
      <c r="P9" s="673">
        <v>104692.25</v>
      </c>
      <c r="Q9" s="673">
        <v>9860198.3914691843</v>
      </c>
      <c r="R9" s="673">
        <v>30245327.314873576</v>
      </c>
      <c r="S9" s="673">
        <v>11513411.123266894</v>
      </c>
      <c r="T9" s="673">
        <v>1015668.3315270001</v>
      </c>
      <c r="U9" s="673">
        <v>0</v>
      </c>
      <c r="V9" s="673">
        <v>0</v>
      </c>
      <c r="W9" s="673">
        <v>470391.97687499999</v>
      </c>
      <c r="X9" s="673">
        <v>0</v>
      </c>
      <c r="Y9" s="673">
        <v>0</v>
      </c>
      <c r="Z9" s="673">
        <v>0</v>
      </c>
      <c r="AA9" s="689">
        <v>0</v>
      </c>
    </row>
    <row r="10" spans="1:27">
      <c r="A10" s="430" t="s">
        <v>146</v>
      </c>
      <c r="B10" s="431" t="s">
        <v>543</v>
      </c>
      <c r="C10" s="691">
        <v>999174173.34791028</v>
      </c>
      <c r="D10" s="673">
        <v>808935017.46048856</v>
      </c>
      <c r="E10" s="673">
        <v>22878587.507451493</v>
      </c>
      <c r="F10" s="673">
        <v>0</v>
      </c>
      <c r="G10" s="673">
        <v>0</v>
      </c>
      <c r="H10" s="673">
        <v>117963247.53346103</v>
      </c>
      <c r="I10" s="673">
        <v>2201473.4626912195</v>
      </c>
      <c r="J10" s="673">
        <v>9739868.5004915856</v>
      </c>
      <c r="K10" s="673">
        <v>0</v>
      </c>
      <c r="L10" s="673">
        <v>71260240.022433758</v>
      </c>
      <c r="M10" s="673">
        <v>5116730.7025653701</v>
      </c>
      <c r="N10" s="673">
        <v>0</v>
      </c>
      <c r="O10" s="673">
        <v>13449395.903743872</v>
      </c>
      <c r="P10" s="673">
        <v>0</v>
      </c>
      <c r="Q10" s="673">
        <v>8877025.9432361852</v>
      </c>
      <c r="R10" s="673">
        <v>29409198.704873577</v>
      </c>
      <c r="S10" s="673">
        <v>11207757.243266895</v>
      </c>
      <c r="T10" s="673">
        <v>1015668.3315270001</v>
      </c>
      <c r="U10" s="673">
        <v>0</v>
      </c>
      <c r="V10" s="673">
        <v>0</v>
      </c>
      <c r="W10" s="673">
        <v>470391.97687499999</v>
      </c>
      <c r="X10" s="673">
        <v>0</v>
      </c>
      <c r="Y10" s="673">
        <v>0</v>
      </c>
      <c r="Z10" s="673">
        <v>0</v>
      </c>
      <c r="AA10" s="689">
        <v>0</v>
      </c>
    </row>
    <row r="11" spans="1:27">
      <c r="A11" s="428" t="s">
        <v>544</v>
      </c>
      <c r="B11" s="429" t="s">
        <v>545</v>
      </c>
      <c r="C11" s="692">
        <v>406462927.1597268</v>
      </c>
      <c r="D11" s="673">
        <v>351919018.06274354</v>
      </c>
      <c r="E11" s="673">
        <v>22878587.507451493</v>
      </c>
      <c r="F11" s="673">
        <v>0</v>
      </c>
      <c r="G11" s="673">
        <v>0</v>
      </c>
      <c r="H11" s="673">
        <v>17712965.075386439</v>
      </c>
      <c r="I11" s="673">
        <v>427121.69491003675</v>
      </c>
      <c r="J11" s="673">
        <v>7361310.898737506</v>
      </c>
      <c r="K11" s="673">
        <v>0</v>
      </c>
      <c r="L11" s="673">
        <v>35815275.690069973</v>
      </c>
      <c r="M11" s="673">
        <v>4086728.2034013695</v>
      </c>
      <c r="N11" s="673">
        <v>0</v>
      </c>
      <c r="O11" s="673">
        <v>13449395.903743872</v>
      </c>
      <c r="P11" s="673">
        <v>0</v>
      </c>
      <c r="Q11" s="673">
        <v>4016458.4676599996</v>
      </c>
      <c r="R11" s="673">
        <v>937086.35028899997</v>
      </c>
      <c r="S11" s="673">
        <v>10125475.240227895</v>
      </c>
      <c r="T11" s="673">
        <v>1015668.3315270001</v>
      </c>
      <c r="U11" s="673">
        <v>0</v>
      </c>
      <c r="V11" s="673">
        <v>0</v>
      </c>
      <c r="W11" s="673">
        <v>470391.97687499999</v>
      </c>
      <c r="X11" s="673">
        <v>0</v>
      </c>
      <c r="Y11" s="673">
        <v>0</v>
      </c>
      <c r="Z11" s="673">
        <v>0</v>
      </c>
      <c r="AA11" s="689">
        <v>0</v>
      </c>
    </row>
    <row r="12" spans="1:27">
      <c r="A12" s="428" t="s">
        <v>546</v>
      </c>
      <c r="B12" s="429" t="s">
        <v>547</v>
      </c>
      <c r="C12" s="692">
        <v>50734436.058979742</v>
      </c>
      <c r="D12" s="673">
        <v>41849919.77989094</v>
      </c>
      <c r="E12" s="673">
        <v>0</v>
      </c>
      <c r="F12" s="673">
        <v>0</v>
      </c>
      <c r="G12" s="673">
        <v>0</v>
      </c>
      <c r="H12" s="673">
        <v>4768391.6177811828</v>
      </c>
      <c r="I12" s="673">
        <v>1774351.7677811827</v>
      </c>
      <c r="J12" s="673">
        <v>0</v>
      </c>
      <c r="K12" s="673">
        <v>0</v>
      </c>
      <c r="L12" s="673">
        <v>4116124.6613076227</v>
      </c>
      <c r="M12" s="673">
        <v>1030002.499164</v>
      </c>
      <c r="N12" s="673">
        <v>0</v>
      </c>
      <c r="O12" s="673">
        <v>0</v>
      </c>
      <c r="P12" s="673">
        <v>0</v>
      </c>
      <c r="Q12" s="673">
        <v>732183.7449040385</v>
      </c>
      <c r="R12" s="673">
        <v>1764368.613078584</v>
      </c>
      <c r="S12" s="673">
        <v>589569.80416099995</v>
      </c>
      <c r="T12" s="673">
        <v>0</v>
      </c>
      <c r="U12" s="673">
        <v>0</v>
      </c>
      <c r="V12" s="673">
        <v>0</v>
      </c>
      <c r="W12" s="673">
        <v>0</v>
      </c>
      <c r="X12" s="673">
        <v>0</v>
      </c>
      <c r="Y12" s="673">
        <v>0</v>
      </c>
      <c r="Z12" s="673">
        <v>0</v>
      </c>
      <c r="AA12" s="689">
        <v>0</v>
      </c>
    </row>
    <row r="13" spans="1:27">
      <c r="A13" s="428" t="s">
        <v>548</v>
      </c>
      <c r="B13" s="429" t="s">
        <v>549</v>
      </c>
      <c r="C13" s="692">
        <v>41257880.996065214</v>
      </c>
      <c r="D13" s="673">
        <v>33239556.541359577</v>
      </c>
      <c r="E13" s="673">
        <v>0</v>
      </c>
      <c r="F13" s="673">
        <v>0</v>
      </c>
      <c r="G13" s="673">
        <v>0</v>
      </c>
      <c r="H13" s="673">
        <v>8018324.4547056332</v>
      </c>
      <c r="I13" s="673">
        <v>0</v>
      </c>
      <c r="J13" s="673">
        <v>2107801.8547056331</v>
      </c>
      <c r="K13" s="673">
        <v>0</v>
      </c>
      <c r="L13" s="673">
        <v>0</v>
      </c>
      <c r="M13" s="673">
        <v>0</v>
      </c>
      <c r="N13" s="673">
        <v>0</v>
      </c>
      <c r="O13" s="673">
        <v>0</v>
      </c>
      <c r="P13" s="673">
        <v>0</v>
      </c>
      <c r="Q13" s="673">
        <v>0</v>
      </c>
      <c r="R13" s="673">
        <v>0</v>
      </c>
      <c r="S13" s="673">
        <v>0</v>
      </c>
      <c r="T13" s="673">
        <v>0</v>
      </c>
      <c r="U13" s="673">
        <v>0</v>
      </c>
      <c r="V13" s="673">
        <v>0</v>
      </c>
      <c r="W13" s="673">
        <v>0</v>
      </c>
      <c r="X13" s="673">
        <v>0</v>
      </c>
      <c r="Y13" s="673">
        <v>0</v>
      </c>
      <c r="Z13" s="673">
        <v>0</v>
      </c>
      <c r="AA13" s="689">
        <v>0</v>
      </c>
    </row>
    <row r="14" spans="1:27">
      <c r="A14" s="428" t="s">
        <v>550</v>
      </c>
      <c r="B14" s="429" t="s">
        <v>551</v>
      </c>
      <c r="C14" s="692">
        <v>500718929.13313925</v>
      </c>
      <c r="D14" s="673">
        <v>381926523.07649541</v>
      </c>
      <c r="E14" s="673">
        <v>0</v>
      </c>
      <c r="F14" s="673">
        <v>0</v>
      </c>
      <c r="G14" s="673">
        <v>0</v>
      </c>
      <c r="H14" s="673">
        <v>87463566.385587767</v>
      </c>
      <c r="I14" s="673">
        <v>0</v>
      </c>
      <c r="J14" s="673">
        <v>270755.74704844924</v>
      </c>
      <c r="K14" s="673">
        <v>0</v>
      </c>
      <c r="L14" s="673">
        <v>31328839.671056144</v>
      </c>
      <c r="M14" s="673">
        <v>0</v>
      </c>
      <c r="N14" s="673">
        <v>0</v>
      </c>
      <c r="O14" s="673">
        <v>0</v>
      </c>
      <c r="P14" s="673">
        <v>0</v>
      </c>
      <c r="Q14" s="673">
        <v>4128383.7306721467</v>
      </c>
      <c r="R14" s="673">
        <v>26707743.741505992</v>
      </c>
      <c r="S14" s="673">
        <v>492712.19887800002</v>
      </c>
      <c r="T14" s="673">
        <v>0</v>
      </c>
      <c r="U14" s="673">
        <v>0</v>
      </c>
      <c r="V14" s="673">
        <v>0</v>
      </c>
      <c r="W14" s="673">
        <v>0</v>
      </c>
      <c r="X14" s="673">
        <v>0</v>
      </c>
      <c r="Y14" s="673">
        <v>0</v>
      </c>
      <c r="Z14" s="673">
        <v>0</v>
      </c>
      <c r="AA14" s="689">
        <v>0</v>
      </c>
    </row>
    <row r="15" spans="1:27">
      <c r="A15" s="427">
        <v>1.2</v>
      </c>
      <c r="B15" s="425" t="s">
        <v>862</v>
      </c>
      <c r="C15" s="690">
        <v>30529107.534060229</v>
      </c>
      <c r="D15" s="673">
        <v>3982309.575990581</v>
      </c>
      <c r="E15" s="673">
        <v>13393.460081238027</v>
      </c>
      <c r="F15" s="673">
        <v>0</v>
      </c>
      <c r="G15" s="673">
        <v>0</v>
      </c>
      <c r="H15" s="673">
        <v>9254858.1555746365</v>
      </c>
      <c r="I15" s="673">
        <v>6145.4338072023402</v>
      </c>
      <c r="J15" s="673">
        <v>65609.858811104612</v>
      </c>
      <c r="K15" s="673">
        <v>0</v>
      </c>
      <c r="L15" s="673">
        <v>17288450.894052502</v>
      </c>
      <c r="M15" s="673">
        <v>111194.38643442951</v>
      </c>
      <c r="N15" s="673">
        <v>22.983048822218748</v>
      </c>
      <c r="O15" s="673">
        <v>67246.979517114771</v>
      </c>
      <c r="P15" s="673">
        <v>523.46125000000006</v>
      </c>
      <c r="Q15" s="673">
        <v>2860965.2306699734</v>
      </c>
      <c r="R15" s="673">
        <v>12931890.004402135</v>
      </c>
      <c r="S15" s="673">
        <v>761571.76442417805</v>
      </c>
      <c r="T15" s="673">
        <v>3488.9084425454803</v>
      </c>
      <c r="U15" s="673">
        <v>0</v>
      </c>
      <c r="V15" s="673">
        <v>0</v>
      </c>
      <c r="W15" s="673">
        <v>2351.959884375</v>
      </c>
      <c r="X15" s="673">
        <v>0</v>
      </c>
      <c r="Y15" s="673">
        <v>0</v>
      </c>
      <c r="Z15" s="673">
        <v>0</v>
      </c>
      <c r="AA15" s="689">
        <v>0</v>
      </c>
    </row>
    <row r="16" spans="1:27">
      <c r="A16" s="426">
        <v>1.3</v>
      </c>
      <c r="B16" s="425" t="s">
        <v>552</v>
      </c>
      <c r="C16" s="693"/>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5"/>
    </row>
    <row r="17" spans="1:27" ht="25.5">
      <c r="A17" s="422" t="s">
        <v>553</v>
      </c>
      <c r="B17" s="424" t="s">
        <v>554</v>
      </c>
      <c r="C17" s="696">
        <v>1130685416.6091623</v>
      </c>
      <c r="D17" s="673">
        <v>938899964.10578132</v>
      </c>
      <c r="E17" s="673">
        <v>22878587.507451493</v>
      </c>
      <c r="F17" s="673">
        <v>0</v>
      </c>
      <c r="G17" s="673">
        <v>0</v>
      </c>
      <c r="H17" s="673">
        <v>117963247.53346103</v>
      </c>
      <c r="I17" s="673">
        <v>2201473.4626912195</v>
      </c>
      <c r="J17" s="673">
        <v>9739868.5004915856</v>
      </c>
      <c r="K17" s="673">
        <v>0</v>
      </c>
      <c r="L17" s="673">
        <v>72806536.638392657</v>
      </c>
      <c r="M17" s="673">
        <v>5116730.7025653701</v>
      </c>
      <c r="N17" s="673">
        <v>4596.6097644437486</v>
      </c>
      <c r="O17" s="673">
        <v>13449395.903743872</v>
      </c>
      <c r="P17" s="673">
        <v>104692.25</v>
      </c>
      <c r="Q17" s="673">
        <v>8091714.4163289825</v>
      </c>
      <c r="R17" s="673">
        <v>28703126.228516538</v>
      </c>
      <c r="S17" s="673">
        <v>11467007.484388895</v>
      </c>
      <c r="T17" s="673">
        <v>1015668.3315270001</v>
      </c>
      <c r="U17" s="673">
        <v>0</v>
      </c>
      <c r="V17" s="673">
        <v>0</v>
      </c>
      <c r="W17" s="673">
        <v>470391.97687499999</v>
      </c>
      <c r="X17" s="673">
        <v>0</v>
      </c>
      <c r="Y17" s="673">
        <v>0</v>
      </c>
      <c r="Z17" s="673">
        <v>0</v>
      </c>
      <c r="AA17" s="689">
        <v>0</v>
      </c>
    </row>
    <row r="18" spans="1:27" ht="25.5">
      <c r="A18" s="420" t="s">
        <v>555</v>
      </c>
      <c r="B18" s="421" t="s">
        <v>556</v>
      </c>
      <c r="C18" s="697">
        <v>828255417.17106628</v>
      </c>
      <c r="D18" s="673">
        <v>672688849.92517555</v>
      </c>
      <c r="E18" s="673">
        <v>22878587.507451493</v>
      </c>
      <c r="F18" s="673">
        <v>0</v>
      </c>
      <c r="G18" s="673">
        <v>0</v>
      </c>
      <c r="H18" s="673">
        <v>91032577.160228446</v>
      </c>
      <c r="I18" s="673">
        <v>2201473.4626912195</v>
      </c>
      <c r="J18" s="673">
        <v>9545282.3790359423</v>
      </c>
      <c r="K18" s="673">
        <v>0</v>
      </c>
      <c r="L18" s="673">
        <v>63518321.754135095</v>
      </c>
      <c r="M18" s="673">
        <v>5116730.7025653701</v>
      </c>
      <c r="N18" s="673">
        <v>0</v>
      </c>
      <c r="O18" s="673">
        <v>13449395.903743872</v>
      </c>
      <c r="P18" s="673">
        <v>0</v>
      </c>
      <c r="Q18" s="673">
        <v>6988084.7396943308</v>
      </c>
      <c r="R18" s="673">
        <v>23602625.278994773</v>
      </c>
      <c r="S18" s="673">
        <v>11161353.604388896</v>
      </c>
      <c r="T18" s="673">
        <v>1015668.3315270001</v>
      </c>
      <c r="U18" s="673">
        <v>0</v>
      </c>
      <c r="V18" s="673">
        <v>0</v>
      </c>
      <c r="W18" s="673">
        <v>470391.97687499999</v>
      </c>
      <c r="X18" s="673">
        <v>0</v>
      </c>
      <c r="Y18" s="673">
        <v>0</v>
      </c>
      <c r="Z18" s="673">
        <v>0</v>
      </c>
      <c r="AA18" s="689">
        <v>0</v>
      </c>
    </row>
    <row r="19" spans="1:27">
      <c r="A19" s="422" t="s">
        <v>557</v>
      </c>
      <c r="B19" s="423" t="s">
        <v>558</v>
      </c>
      <c r="C19" s="698">
        <v>1937002852.6568286</v>
      </c>
      <c r="D19" s="673">
        <v>1691427392.6212642</v>
      </c>
      <c r="E19" s="673">
        <v>27231168.92240807</v>
      </c>
      <c r="F19" s="673">
        <v>0</v>
      </c>
      <c r="G19" s="673">
        <v>0</v>
      </c>
      <c r="H19" s="673">
        <v>130340470.84305595</v>
      </c>
      <c r="I19" s="673">
        <v>3224354.5096850535</v>
      </c>
      <c r="J19" s="673">
        <v>13411484.323072346</v>
      </c>
      <c r="K19" s="673">
        <v>0</v>
      </c>
      <c r="L19" s="673">
        <v>103446237.42403634</v>
      </c>
      <c r="M19" s="673">
        <v>7022316.6454472113</v>
      </c>
      <c r="N19" s="673">
        <v>10542.475478460674</v>
      </c>
      <c r="O19" s="673">
        <v>23479168.435777888</v>
      </c>
      <c r="P19" s="673">
        <v>275047.34000000003</v>
      </c>
      <c r="Q19" s="673">
        <v>46955482.291347727</v>
      </c>
      <c r="R19" s="673">
        <v>8549095.2038532291</v>
      </c>
      <c r="S19" s="673">
        <v>12563097.963824736</v>
      </c>
      <c r="T19" s="673">
        <v>11788751.768472999</v>
      </c>
      <c r="U19" s="673">
        <v>0</v>
      </c>
      <c r="V19" s="673">
        <v>0</v>
      </c>
      <c r="W19" s="673">
        <v>1626395.8231250001</v>
      </c>
      <c r="X19" s="673">
        <v>0</v>
      </c>
      <c r="Y19" s="673">
        <v>0</v>
      </c>
      <c r="Z19" s="673">
        <v>0</v>
      </c>
      <c r="AA19" s="689">
        <v>0</v>
      </c>
    </row>
    <row r="20" spans="1:27">
      <c r="A20" s="420" t="s">
        <v>559</v>
      </c>
      <c r="B20" s="421" t="s">
        <v>560</v>
      </c>
      <c r="C20" s="697">
        <v>725947243.05379391</v>
      </c>
      <c r="D20" s="673">
        <v>587546094.6154871</v>
      </c>
      <c r="E20" s="673">
        <v>10555650.05543462</v>
      </c>
      <c r="F20" s="673">
        <v>0</v>
      </c>
      <c r="G20" s="673">
        <v>0</v>
      </c>
      <c r="H20" s="673">
        <v>34170113.979762159</v>
      </c>
      <c r="I20" s="673">
        <v>1217678.6278087809</v>
      </c>
      <c r="J20" s="673">
        <v>10789831.266625237</v>
      </c>
      <c r="K20" s="673">
        <v>0</v>
      </c>
      <c r="L20" s="673">
        <v>92442282.690070882</v>
      </c>
      <c r="M20" s="673">
        <v>6205040.20990072</v>
      </c>
      <c r="N20" s="673">
        <v>0</v>
      </c>
      <c r="O20" s="673">
        <v>23066768.511589266</v>
      </c>
      <c r="P20" s="673">
        <v>0</v>
      </c>
      <c r="Q20" s="673">
        <v>45716581.807511568</v>
      </c>
      <c r="R20" s="673">
        <v>1946515.3071124824</v>
      </c>
      <c r="S20" s="673">
        <v>11118089.378415279</v>
      </c>
      <c r="T20" s="673">
        <v>11788751.768472999</v>
      </c>
      <c r="U20" s="673">
        <v>0</v>
      </c>
      <c r="V20" s="673">
        <v>0</v>
      </c>
      <c r="W20" s="673">
        <v>1626395.8231250001</v>
      </c>
      <c r="X20" s="673">
        <v>0</v>
      </c>
      <c r="Y20" s="673">
        <v>0</v>
      </c>
      <c r="Z20" s="673">
        <v>0</v>
      </c>
      <c r="AA20" s="689">
        <v>0</v>
      </c>
    </row>
    <row r="21" spans="1:27">
      <c r="A21" s="419">
        <v>1.4</v>
      </c>
      <c r="B21" s="418" t="s">
        <v>649</v>
      </c>
      <c r="C21" s="699">
        <v>4096148.4200000004</v>
      </c>
      <c r="D21" s="673">
        <v>2074822.71</v>
      </c>
      <c r="E21" s="673">
        <v>0</v>
      </c>
      <c r="F21" s="673">
        <v>0</v>
      </c>
      <c r="G21" s="673">
        <v>0</v>
      </c>
      <c r="H21" s="673">
        <v>1715671.8300000003</v>
      </c>
      <c r="I21" s="673">
        <v>0</v>
      </c>
      <c r="J21" s="673">
        <v>0</v>
      </c>
      <c r="K21" s="673">
        <v>0</v>
      </c>
      <c r="L21" s="673">
        <v>305653.88</v>
      </c>
      <c r="M21" s="673">
        <v>0</v>
      </c>
      <c r="N21" s="673">
        <v>0</v>
      </c>
      <c r="O21" s="673">
        <v>0</v>
      </c>
      <c r="P21" s="673">
        <v>0</v>
      </c>
      <c r="Q21" s="673">
        <v>0</v>
      </c>
      <c r="R21" s="673">
        <v>0</v>
      </c>
      <c r="S21" s="673">
        <v>305653.88</v>
      </c>
      <c r="T21" s="673">
        <v>0</v>
      </c>
      <c r="U21" s="673">
        <v>0</v>
      </c>
      <c r="V21" s="673">
        <v>0</v>
      </c>
      <c r="W21" s="673">
        <v>0</v>
      </c>
      <c r="X21" s="673">
        <v>0</v>
      </c>
      <c r="Y21" s="673">
        <v>0</v>
      </c>
      <c r="Z21" s="673">
        <v>0</v>
      </c>
      <c r="AA21" s="689">
        <v>0</v>
      </c>
    </row>
    <row r="22" spans="1:27" ht="13.5" thickBot="1">
      <c r="A22" s="417">
        <v>1.5</v>
      </c>
      <c r="B22" s="416" t="s">
        <v>650</v>
      </c>
      <c r="C22" s="700">
        <v>0</v>
      </c>
      <c r="D22" s="701">
        <v>0</v>
      </c>
      <c r="E22" s="701">
        <v>0</v>
      </c>
      <c r="F22" s="701">
        <v>0</v>
      </c>
      <c r="G22" s="701">
        <v>0</v>
      </c>
      <c r="H22" s="701">
        <v>0</v>
      </c>
      <c r="I22" s="701">
        <v>0</v>
      </c>
      <c r="J22" s="701">
        <v>0</v>
      </c>
      <c r="K22" s="701">
        <v>0</v>
      </c>
      <c r="L22" s="701">
        <v>0</v>
      </c>
      <c r="M22" s="701">
        <v>0</v>
      </c>
      <c r="N22" s="701">
        <v>0</v>
      </c>
      <c r="O22" s="701">
        <v>0</v>
      </c>
      <c r="P22" s="701">
        <v>0</v>
      </c>
      <c r="Q22" s="701">
        <v>0</v>
      </c>
      <c r="R22" s="701">
        <v>0</v>
      </c>
      <c r="S22" s="701">
        <v>0</v>
      </c>
      <c r="T22" s="701">
        <v>0</v>
      </c>
      <c r="U22" s="701">
        <v>0</v>
      </c>
      <c r="V22" s="701">
        <v>0</v>
      </c>
      <c r="W22" s="701">
        <v>0</v>
      </c>
      <c r="X22" s="701">
        <v>0</v>
      </c>
      <c r="Y22" s="701">
        <v>0</v>
      </c>
      <c r="Z22" s="701">
        <v>0</v>
      </c>
      <c r="AA22" s="702">
        <v>0</v>
      </c>
    </row>
    <row r="26" spans="1:27">
      <c r="B26" s="688"/>
      <c r="C26" s="688"/>
      <c r="D26" s="688"/>
      <c r="E26" s="688"/>
      <c r="F26" s="688"/>
      <c r="G26" s="688"/>
      <c r="H26" s="688"/>
      <c r="I26" s="688"/>
      <c r="J26" s="688"/>
      <c r="K26" s="688"/>
      <c r="L26" s="688"/>
      <c r="M26" s="688"/>
      <c r="N26" s="688"/>
      <c r="O26" s="688"/>
      <c r="P26" s="688"/>
      <c r="Q26" s="688"/>
      <c r="R26" s="688"/>
      <c r="S26" s="688"/>
      <c r="T26" s="688"/>
      <c r="U26" s="688"/>
      <c r="V26" s="688"/>
      <c r="W26" s="688"/>
      <c r="X26" s="688"/>
      <c r="Y26" s="688"/>
      <c r="Z26" s="688"/>
      <c r="AA26" s="688"/>
    </row>
    <row r="27" spans="1:27">
      <c r="B27" s="688"/>
      <c r="C27" s="688"/>
      <c r="D27" s="688"/>
      <c r="E27" s="688"/>
      <c r="F27" s="688"/>
      <c r="G27" s="688"/>
      <c r="H27" s="688"/>
      <c r="I27" s="688"/>
      <c r="J27" s="688"/>
      <c r="K27" s="688"/>
      <c r="L27" s="688"/>
      <c r="M27" s="688"/>
      <c r="N27" s="688"/>
      <c r="O27" s="688"/>
      <c r="P27" s="688"/>
      <c r="Q27" s="688"/>
      <c r="R27" s="688"/>
      <c r="S27" s="688"/>
      <c r="T27" s="688"/>
      <c r="U27" s="688"/>
      <c r="V27" s="688"/>
      <c r="W27" s="688"/>
      <c r="X27" s="688"/>
      <c r="Y27" s="688"/>
      <c r="Z27" s="688"/>
      <c r="AA27" s="688"/>
    </row>
    <row r="28" spans="1:27">
      <c r="B28" s="688"/>
      <c r="C28" s="688"/>
      <c r="D28" s="688"/>
      <c r="E28" s="688"/>
      <c r="F28" s="688"/>
      <c r="G28" s="688"/>
      <c r="H28" s="688"/>
      <c r="I28" s="688"/>
      <c r="J28" s="688"/>
      <c r="K28" s="688"/>
      <c r="L28" s="688"/>
      <c r="M28" s="688"/>
      <c r="N28" s="688"/>
      <c r="O28" s="688"/>
      <c r="P28" s="688"/>
      <c r="Q28" s="688"/>
      <c r="R28" s="688"/>
      <c r="S28" s="688"/>
      <c r="T28" s="688"/>
      <c r="U28" s="688"/>
      <c r="V28" s="688"/>
      <c r="W28" s="688"/>
      <c r="X28" s="688"/>
      <c r="Y28" s="688"/>
      <c r="Z28" s="688"/>
      <c r="AA28" s="688"/>
    </row>
    <row r="29" spans="1:27">
      <c r="B29" s="688"/>
      <c r="C29" s="688"/>
      <c r="D29" s="688"/>
      <c r="E29" s="688"/>
      <c r="F29" s="688"/>
      <c r="G29" s="688"/>
      <c r="H29" s="688"/>
      <c r="I29" s="688"/>
      <c r="J29" s="688"/>
      <c r="K29" s="688"/>
      <c r="L29" s="688"/>
      <c r="M29" s="688"/>
      <c r="N29" s="688"/>
      <c r="O29" s="688"/>
      <c r="P29" s="688"/>
      <c r="Q29" s="688"/>
      <c r="R29" s="688"/>
      <c r="S29" s="688"/>
      <c r="T29" s="688"/>
      <c r="U29" s="688"/>
      <c r="V29" s="688"/>
      <c r="W29" s="688"/>
      <c r="X29" s="688"/>
      <c r="Y29" s="688"/>
      <c r="Z29" s="688"/>
      <c r="AA29" s="688"/>
    </row>
    <row r="30" spans="1:27">
      <c r="B30" s="688"/>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row>
    <row r="31" spans="1:27">
      <c r="B31" s="688"/>
      <c r="C31" s="688"/>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row>
    <row r="32" spans="1:27">
      <c r="B32" s="688"/>
      <c r="C32" s="688"/>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row>
    <row r="33" spans="2:27">
      <c r="B33" s="688"/>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row>
    <row r="34" spans="2:27">
      <c r="B34" s="688"/>
      <c r="C34" s="688"/>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row>
    <row r="35" spans="2:27">
      <c r="B35" s="688"/>
      <c r="C35" s="688"/>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row>
    <row r="36" spans="2:27">
      <c r="B36" s="688"/>
      <c r="C36" s="688"/>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row>
    <row r="37" spans="2:27">
      <c r="B37" s="688"/>
      <c r="C37" s="688"/>
      <c r="D37" s="688"/>
      <c r="E37" s="688"/>
      <c r="F37" s="688"/>
      <c r="G37" s="688"/>
      <c r="H37" s="688"/>
      <c r="I37" s="688"/>
      <c r="J37" s="688"/>
      <c r="K37" s="688"/>
      <c r="L37" s="688"/>
      <c r="M37" s="688"/>
      <c r="N37" s="688"/>
      <c r="O37" s="688"/>
      <c r="P37" s="688"/>
      <c r="Q37" s="688"/>
      <c r="R37" s="688"/>
      <c r="S37" s="688"/>
      <c r="T37" s="688"/>
      <c r="U37" s="688"/>
      <c r="V37" s="688"/>
      <c r="W37" s="688"/>
      <c r="X37" s="688"/>
      <c r="Y37" s="688"/>
      <c r="Z37" s="688"/>
      <c r="AA37" s="688"/>
    </row>
    <row r="38" spans="2:27">
      <c r="B38" s="688"/>
      <c r="C38" s="688"/>
      <c r="D38" s="688"/>
      <c r="E38" s="688"/>
      <c r="F38" s="688"/>
      <c r="G38" s="688"/>
      <c r="H38" s="688"/>
      <c r="I38" s="688"/>
      <c r="J38" s="688"/>
      <c r="K38" s="688"/>
      <c r="L38" s="688"/>
      <c r="M38" s="688"/>
      <c r="N38" s="688"/>
      <c r="O38" s="688"/>
      <c r="P38" s="688"/>
      <c r="Q38" s="688"/>
      <c r="R38" s="688"/>
      <c r="S38" s="688"/>
      <c r="T38" s="688"/>
      <c r="U38" s="688"/>
      <c r="V38" s="688"/>
      <c r="W38" s="688"/>
      <c r="X38" s="688"/>
      <c r="Y38" s="688"/>
      <c r="Z38" s="688"/>
      <c r="AA38" s="688"/>
    </row>
    <row r="39" spans="2:27">
      <c r="B39" s="688"/>
      <c r="C39" s="688"/>
      <c r="D39" s="688"/>
      <c r="E39" s="688"/>
      <c r="F39" s="688"/>
      <c r="G39" s="688"/>
      <c r="H39" s="688"/>
      <c r="I39" s="688"/>
      <c r="J39" s="688"/>
      <c r="K39" s="688"/>
      <c r="L39" s="688"/>
      <c r="M39" s="688"/>
      <c r="N39" s="688"/>
      <c r="O39" s="688"/>
      <c r="P39" s="688"/>
      <c r="Q39" s="688"/>
      <c r="R39" s="688"/>
      <c r="S39" s="688"/>
      <c r="T39" s="688"/>
      <c r="U39" s="688"/>
      <c r="V39" s="688"/>
      <c r="W39" s="688"/>
      <c r="X39" s="688"/>
      <c r="Y39" s="688"/>
      <c r="Z39" s="688"/>
      <c r="AA39" s="688"/>
    </row>
    <row r="40" spans="2:27">
      <c r="B40" s="688"/>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row>
    <row r="41" spans="2:27">
      <c r="B41" s="688"/>
      <c r="C41" s="688"/>
      <c r="D41" s="688"/>
      <c r="E41" s="688"/>
      <c r="F41" s="688"/>
      <c r="G41" s="688"/>
      <c r="H41" s="688"/>
      <c r="I41" s="688"/>
      <c r="J41" s="688"/>
      <c r="K41" s="688"/>
      <c r="L41" s="688"/>
      <c r="M41" s="688"/>
      <c r="N41" s="688"/>
      <c r="O41" s="688"/>
      <c r="P41" s="688"/>
      <c r="Q41" s="688"/>
      <c r="R41" s="688"/>
      <c r="S41" s="688"/>
      <c r="T41" s="688"/>
      <c r="U41" s="688"/>
      <c r="V41" s="688"/>
      <c r="W41" s="688"/>
      <c r="X41" s="688"/>
      <c r="Y41" s="688"/>
      <c r="Z41" s="688"/>
      <c r="AA41" s="688"/>
    </row>
    <row r="42" spans="2:27">
      <c r="C42" s="688"/>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Q72"/>
  <sheetViews>
    <sheetView showGridLines="0" zoomScale="80" zoomScaleNormal="80" workbookViewId="0">
      <selection activeCell="B72" sqref="B72"/>
    </sheetView>
  </sheetViews>
  <sheetFormatPr defaultRowHeight="15"/>
  <cols>
    <col min="1" max="1" width="8.85546875" style="362"/>
    <col min="2" max="2" width="69.140625" style="341" customWidth="1"/>
    <col min="3" max="8" width="15.140625" style="593" bestFit="1" customWidth="1"/>
    <col min="12" max="12" width="15.140625" bestFit="1" customWidth="1"/>
  </cols>
  <sheetData>
    <row r="1" spans="1:17" ht="15.75">
      <c r="A1" s="13" t="s">
        <v>97</v>
      </c>
      <c r="B1" s="220" t="str">
        <f>Info!C2</f>
        <v>სს "ბანკი ქართუ"</v>
      </c>
      <c r="C1" s="591"/>
      <c r="D1" s="592"/>
      <c r="E1" s="592"/>
      <c r="F1" s="592"/>
      <c r="G1" s="592"/>
    </row>
    <row r="2" spans="1:17" ht="15.75">
      <c r="A2" s="13" t="s">
        <v>98</v>
      </c>
      <c r="B2" s="585">
        <f>'1. key ratios'!B2</f>
        <v>46022</v>
      </c>
      <c r="C2" s="591"/>
      <c r="D2" s="592"/>
      <c r="E2" s="592"/>
      <c r="F2" s="592"/>
      <c r="G2" s="592"/>
    </row>
    <row r="3" spans="1:17" ht="15.75">
      <c r="A3" s="13"/>
      <c r="B3" s="12"/>
      <c r="C3" s="591"/>
      <c r="D3" s="592"/>
      <c r="E3" s="592"/>
      <c r="F3" s="592"/>
      <c r="G3" s="592"/>
    </row>
    <row r="4" spans="1:17" ht="21" customHeight="1">
      <c r="A4" s="745" t="s">
        <v>25</v>
      </c>
      <c r="B4" s="746" t="s">
        <v>697</v>
      </c>
      <c r="C4" s="748" t="s">
        <v>103</v>
      </c>
      <c r="D4" s="748"/>
      <c r="E4" s="748"/>
      <c r="F4" s="748" t="s">
        <v>104</v>
      </c>
      <c r="G4" s="748"/>
      <c r="H4" s="749"/>
    </row>
    <row r="5" spans="1:17" ht="21" customHeight="1">
      <c r="A5" s="745"/>
      <c r="B5" s="747"/>
      <c r="C5" s="594" t="s">
        <v>26</v>
      </c>
      <c r="D5" s="594" t="s">
        <v>77</v>
      </c>
      <c r="E5" s="594" t="s">
        <v>66</v>
      </c>
      <c r="F5" s="594" t="s">
        <v>26</v>
      </c>
      <c r="G5" s="594" t="s">
        <v>77</v>
      </c>
      <c r="H5" s="594" t="s">
        <v>66</v>
      </c>
    </row>
    <row r="6" spans="1:17" ht="26.45" customHeight="1">
      <c r="A6" s="745"/>
      <c r="B6" s="316" t="s">
        <v>84</v>
      </c>
      <c r="C6" s="739"/>
      <c r="D6" s="740"/>
      <c r="E6" s="740"/>
      <c r="F6" s="740"/>
      <c r="G6" s="740"/>
      <c r="H6" s="741"/>
    </row>
    <row r="7" spans="1:17" ht="23.1" customHeight="1">
      <c r="A7" s="354">
        <v>1</v>
      </c>
      <c r="B7" s="317" t="s">
        <v>811</v>
      </c>
      <c r="C7" s="595">
        <f>SUM(C8:C10)</f>
        <v>80887008.760174274</v>
      </c>
      <c r="D7" s="595">
        <f>SUM(D8:D10)</f>
        <v>554602539.39955521</v>
      </c>
      <c r="E7" s="596">
        <f>C7+D7</f>
        <v>635489548.15972948</v>
      </c>
      <c r="F7" s="595">
        <f>SUM(F8:F10)</f>
        <v>55762490.604931399</v>
      </c>
      <c r="G7" s="595">
        <f>SUM(G8:G10)</f>
        <v>733658517.94779134</v>
      </c>
      <c r="H7" s="596">
        <f>F7+G7</f>
        <v>789421008.55272269</v>
      </c>
      <c r="K7" s="667"/>
      <c r="L7" s="667"/>
      <c r="M7" s="667"/>
      <c r="N7" s="667"/>
      <c r="O7" s="667"/>
      <c r="P7" s="667"/>
      <c r="Q7" s="590"/>
    </row>
    <row r="8" spans="1:17">
      <c r="A8" s="354">
        <v>1.1000000000000001</v>
      </c>
      <c r="B8" s="318" t="s">
        <v>85</v>
      </c>
      <c r="C8" s="595">
        <v>9367039.75</v>
      </c>
      <c r="D8" s="595">
        <v>23726724.1074</v>
      </c>
      <c r="E8" s="596">
        <f t="shared" ref="E8:E36" si="0">C8+D8</f>
        <v>33093763.8574</v>
      </c>
      <c r="F8" s="595">
        <v>8283273.4500000002</v>
      </c>
      <c r="G8" s="595">
        <v>26480351.842300002</v>
      </c>
      <c r="H8" s="596">
        <f t="shared" ref="H8:H36" si="1">F8+G8</f>
        <v>34763625.292300001</v>
      </c>
      <c r="K8" s="667"/>
      <c r="L8" s="667"/>
      <c r="M8" s="667"/>
      <c r="N8" s="667"/>
      <c r="O8" s="667"/>
      <c r="P8" s="667"/>
      <c r="Q8" s="590"/>
    </row>
    <row r="9" spans="1:17">
      <c r="A9" s="354">
        <v>1.2</v>
      </c>
      <c r="B9" s="318" t="s">
        <v>86</v>
      </c>
      <c r="C9" s="595">
        <v>43032976.174825989</v>
      </c>
      <c r="D9" s="595">
        <v>258837731.37930262</v>
      </c>
      <c r="E9" s="596">
        <f t="shared" si="0"/>
        <v>301870707.55412859</v>
      </c>
      <c r="F9" s="595">
        <v>47244554.764931396</v>
      </c>
      <c r="G9" s="595">
        <v>353888586.80130661</v>
      </c>
      <c r="H9" s="596">
        <f t="shared" si="1"/>
        <v>401133141.56623799</v>
      </c>
      <c r="K9" s="667"/>
      <c r="L9" s="667"/>
      <c r="M9" s="667"/>
      <c r="N9" s="667"/>
      <c r="O9" s="667"/>
      <c r="P9" s="667"/>
      <c r="Q9" s="590"/>
    </row>
    <row r="10" spans="1:17">
      <c r="A10" s="354">
        <v>1.3</v>
      </c>
      <c r="B10" s="318" t="s">
        <v>87</v>
      </c>
      <c r="C10" s="595">
        <v>28486992.835348278</v>
      </c>
      <c r="D10" s="595">
        <v>272038083.91285259</v>
      </c>
      <c r="E10" s="596">
        <f t="shared" si="0"/>
        <v>300525076.74820089</v>
      </c>
      <c r="F10" s="595">
        <v>234662.39</v>
      </c>
      <c r="G10" s="595">
        <v>353289579.30418479</v>
      </c>
      <c r="H10" s="596">
        <f t="shared" si="1"/>
        <v>353524241.69418478</v>
      </c>
      <c r="K10" s="667"/>
      <c r="L10" s="667"/>
      <c r="M10" s="667"/>
      <c r="N10" s="667"/>
      <c r="O10" s="667"/>
      <c r="P10" s="667"/>
      <c r="Q10" s="590"/>
    </row>
    <row r="11" spans="1:17">
      <c r="A11" s="354">
        <v>2</v>
      </c>
      <c r="B11" s="319" t="s">
        <v>698</v>
      </c>
      <c r="C11" s="595">
        <v>0</v>
      </c>
      <c r="D11" s="595">
        <v>0</v>
      </c>
      <c r="E11" s="596">
        <f t="shared" si="0"/>
        <v>0</v>
      </c>
      <c r="F11" s="595">
        <v>0</v>
      </c>
      <c r="G11" s="595">
        <v>0</v>
      </c>
      <c r="H11" s="596">
        <f t="shared" si="1"/>
        <v>0</v>
      </c>
      <c r="K11" s="667"/>
      <c r="L11" s="667"/>
      <c r="M11" s="667"/>
      <c r="N11" s="667"/>
      <c r="O11" s="667"/>
      <c r="P11" s="667"/>
      <c r="Q11" s="590"/>
    </row>
    <row r="12" spans="1:17">
      <c r="A12" s="354">
        <v>2.1</v>
      </c>
      <c r="B12" s="320" t="s">
        <v>699</v>
      </c>
      <c r="C12" s="595">
        <v>0</v>
      </c>
      <c r="D12" s="595">
        <v>0</v>
      </c>
      <c r="E12" s="596">
        <f t="shared" si="0"/>
        <v>0</v>
      </c>
      <c r="F12" s="595">
        <v>0</v>
      </c>
      <c r="G12" s="595">
        <v>0</v>
      </c>
      <c r="H12" s="596">
        <f t="shared" si="1"/>
        <v>0</v>
      </c>
      <c r="K12" s="667"/>
      <c r="L12" s="667"/>
      <c r="M12" s="667"/>
      <c r="N12" s="667"/>
      <c r="O12" s="667"/>
      <c r="P12" s="667"/>
      <c r="Q12" s="590"/>
    </row>
    <row r="13" spans="1:17" ht="26.45" customHeight="1">
      <c r="A13" s="354">
        <v>3</v>
      </c>
      <c r="B13" s="321" t="s">
        <v>700</v>
      </c>
      <c r="C13" s="595">
        <v>0</v>
      </c>
      <c r="D13" s="595">
        <v>0</v>
      </c>
      <c r="E13" s="596">
        <f t="shared" si="0"/>
        <v>0</v>
      </c>
      <c r="F13" s="595">
        <v>0</v>
      </c>
      <c r="G13" s="595">
        <v>0</v>
      </c>
      <c r="H13" s="596">
        <f t="shared" si="1"/>
        <v>0</v>
      </c>
      <c r="K13" s="667"/>
      <c r="L13" s="667"/>
      <c r="M13" s="667"/>
      <c r="N13" s="667"/>
      <c r="O13" s="667"/>
      <c r="P13" s="667"/>
      <c r="Q13" s="590"/>
    </row>
    <row r="14" spans="1:17" ht="26.45" customHeight="1">
      <c r="A14" s="354">
        <v>4</v>
      </c>
      <c r="B14" s="322" t="s">
        <v>701</v>
      </c>
      <c r="C14" s="595">
        <v>0</v>
      </c>
      <c r="D14" s="595">
        <v>0</v>
      </c>
      <c r="E14" s="596">
        <f t="shared" si="0"/>
        <v>0</v>
      </c>
      <c r="F14" s="595">
        <v>0</v>
      </c>
      <c r="G14" s="595">
        <v>0</v>
      </c>
      <c r="H14" s="596">
        <f t="shared" si="1"/>
        <v>0</v>
      </c>
      <c r="K14" s="667"/>
      <c r="L14" s="667"/>
      <c r="M14" s="667"/>
      <c r="N14" s="667"/>
      <c r="O14" s="667"/>
      <c r="P14" s="667"/>
      <c r="Q14" s="590"/>
    </row>
    <row r="15" spans="1:17" ht="24.6" customHeight="1">
      <c r="A15" s="354">
        <v>5</v>
      </c>
      <c r="B15" s="322" t="s">
        <v>702</v>
      </c>
      <c r="C15" s="597">
        <f>SUM(C16:C18)</f>
        <v>175637.53</v>
      </c>
      <c r="D15" s="597">
        <f>SUM(D16:D18)</f>
        <v>0</v>
      </c>
      <c r="E15" s="598">
        <f t="shared" si="0"/>
        <v>175637.53</v>
      </c>
      <c r="F15" s="597">
        <f>SUM(F16:F18)</f>
        <v>7268401.9199999999</v>
      </c>
      <c r="G15" s="597">
        <f>SUM(G16:G18)</f>
        <v>0</v>
      </c>
      <c r="H15" s="598">
        <f t="shared" si="1"/>
        <v>7268401.9199999999</v>
      </c>
      <c r="K15" s="667"/>
      <c r="L15" s="667"/>
      <c r="M15" s="667"/>
      <c r="N15" s="667"/>
      <c r="O15" s="667"/>
      <c r="P15" s="667"/>
      <c r="Q15" s="590"/>
    </row>
    <row r="16" spans="1:17">
      <c r="A16" s="354">
        <v>5.0999999999999996</v>
      </c>
      <c r="B16" s="323" t="s">
        <v>703</v>
      </c>
      <c r="C16" s="595">
        <v>175637.53</v>
      </c>
      <c r="D16" s="595">
        <v>0</v>
      </c>
      <c r="E16" s="596">
        <f t="shared" si="0"/>
        <v>175637.53</v>
      </c>
      <c r="F16" s="595">
        <v>168050</v>
      </c>
      <c r="G16" s="595">
        <v>0</v>
      </c>
      <c r="H16" s="596">
        <f t="shared" si="1"/>
        <v>168050</v>
      </c>
      <c r="K16" s="667"/>
      <c r="L16" s="667"/>
      <c r="M16" s="667"/>
      <c r="N16" s="667"/>
      <c r="O16" s="667"/>
      <c r="P16" s="667"/>
      <c r="Q16" s="590"/>
    </row>
    <row r="17" spans="1:17">
      <c r="A17" s="354">
        <v>5.2</v>
      </c>
      <c r="B17" s="323" t="s">
        <v>538</v>
      </c>
      <c r="C17" s="595">
        <v>0</v>
      </c>
      <c r="D17" s="595">
        <v>0</v>
      </c>
      <c r="E17" s="596">
        <f t="shared" si="0"/>
        <v>0</v>
      </c>
      <c r="F17" s="595">
        <v>7100351.9199999999</v>
      </c>
      <c r="G17" s="595">
        <v>0</v>
      </c>
      <c r="H17" s="596">
        <f t="shared" si="1"/>
        <v>7100351.9199999999</v>
      </c>
      <c r="K17" s="667"/>
      <c r="L17" s="667"/>
      <c r="M17" s="667"/>
      <c r="N17" s="667"/>
      <c r="O17" s="667"/>
      <c r="P17" s="667"/>
      <c r="Q17" s="590"/>
    </row>
    <row r="18" spans="1:17">
      <c r="A18" s="354">
        <v>5.3</v>
      </c>
      <c r="B18" s="323" t="s">
        <v>704</v>
      </c>
      <c r="C18" s="595">
        <v>0</v>
      </c>
      <c r="D18" s="595">
        <v>0</v>
      </c>
      <c r="E18" s="596">
        <f t="shared" si="0"/>
        <v>0</v>
      </c>
      <c r="F18" s="595">
        <v>0</v>
      </c>
      <c r="G18" s="595">
        <v>0</v>
      </c>
      <c r="H18" s="596">
        <f t="shared" si="1"/>
        <v>0</v>
      </c>
      <c r="K18" s="667"/>
      <c r="L18" s="667"/>
      <c r="M18" s="667"/>
      <c r="N18" s="667"/>
      <c r="O18" s="667"/>
      <c r="P18" s="667"/>
      <c r="Q18" s="590"/>
    </row>
    <row r="19" spans="1:17">
      <c r="A19" s="354">
        <v>6</v>
      </c>
      <c r="B19" s="321" t="s">
        <v>705</v>
      </c>
      <c r="C19" s="595">
        <f>SUM(C20:C21)</f>
        <v>612237191.97994685</v>
      </c>
      <c r="D19" s="595">
        <f>SUM(D20:D21)</f>
        <v>613501749.99895597</v>
      </c>
      <c r="E19" s="596">
        <f t="shared" si="0"/>
        <v>1225738941.9789028</v>
      </c>
      <c r="F19" s="595">
        <f>SUM(F20:F21)</f>
        <v>500277823.96291465</v>
      </c>
      <c r="G19" s="595">
        <f>SUM(G20:G21)</f>
        <v>629150408.57564116</v>
      </c>
      <c r="H19" s="596">
        <f t="shared" si="1"/>
        <v>1129428232.5385559</v>
      </c>
      <c r="K19" s="667"/>
      <c r="L19" s="667"/>
      <c r="M19" s="667"/>
      <c r="N19" s="667"/>
      <c r="O19" s="667"/>
      <c r="P19" s="667"/>
      <c r="Q19" s="590"/>
    </row>
    <row r="20" spans="1:17">
      <c r="A20" s="354">
        <v>6.1</v>
      </c>
      <c r="B20" s="323" t="s">
        <v>538</v>
      </c>
      <c r="C20" s="595">
        <v>76172897.287993968</v>
      </c>
      <c r="D20" s="595">
        <v>0</v>
      </c>
      <c r="E20" s="596">
        <f t="shared" si="0"/>
        <v>76172897.287993968</v>
      </c>
      <c r="F20" s="595">
        <v>60645864.893809594</v>
      </c>
      <c r="G20" s="595">
        <v>0</v>
      </c>
      <c r="H20" s="596">
        <f t="shared" si="1"/>
        <v>60645864.893809594</v>
      </c>
      <c r="K20" s="667"/>
      <c r="L20" s="667"/>
      <c r="M20" s="667"/>
      <c r="N20" s="667"/>
      <c r="O20" s="667"/>
      <c r="P20" s="667"/>
      <c r="Q20" s="590"/>
    </row>
    <row r="21" spans="1:17">
      <c r="A21" s="354">
        <v>6.2</v>
      </c>
      <c r="B21" s="323" t="s">
        <v>704</v>
      </c>
      <c r="C21" s="595">
        <v>536064294.69195294</v>
      </c>
      <c r="D21" s="595">
        <v>613501749.99895597</v>
      </c>
      <c r="E21" s="596">
        <f t="shared" si="0"/>
        <v>1149566044.6909089</v>
      </c>
      <c r="F21" s="595">
        <v>439631959.06910503</v>
      </c>
      <c r="G21" s="595">
        <v>629150408.57564116</v>
      </c>
      <c r="H21" s="596">
        <f t="shared" si="1"/>
        <v>1068782367.6447462</v>
      </c>
      <c r="K21" s="667"/>
      <c r="L21" s="667"/>
      <c r="M21" s="667"/>
      <c r="N21" s="667"/>
      <c r="O21" s="667"/>
      <c r="P21" s="667"/>
      <c r="Q21" s="590"/>
    </row>
    <row r="22" spans="1:17">
      <c r="A22" s="354">
        <v>7</v>
      </c>
      <c r="B22" s="324" t="s">
        <v>706</v>
      </c>
      <c r="C22" s="595">
        <v>9772300</v>
      </c>
      <c r="D22" s="595">
        <v>0</v>
      </c>
      <c r="E22" s="596">
        <f t="shared" si="0"/>
        <v>9772300</v>
      </c>
      <c r="F22" s="595">
        <v>9522300</v>
      </c>
      <c r="G22" s="595">
        <v>0</v>
      </c>
      <c r="H22" s="596">
        <f t="shared" si="1"/>
        <v>9522300</v>
      </c>
      <c r="K22" s="667"/>
      <c r="L22" s="667"/>
      <c r="M22" s="667"/>
      <c r="N22" s="667"/>
      <c r="O22" s="667"/>
      <c r="P22" s="667"/>
      <c r="Q22" s="590"/>
    </row>
    <row r="23" spans="1:17" ht="21">
      <c r="A23" s="354">
        <v>8</v>
      </c>
      <c r="B23" s="325" t="s">
        <v>707</v>
      </c>
      <c r="C23" s="595">
        <v>0</v>
      </c>
      <c r="D23" s="595">
        <v>0</v>
      </c>
      <c r="E23" s="596">
        <f t="shared" si="0"/>
        <v>0</v>
      </c>
      <c r="F23" s="595">
        <v>0</v>
      </c>
      <c r="G23" s="595">
        <v>0</v>
      </c>
      <c r="H23" s="596">
        <f t="shared" si="1"/>
        <v>0</v>
      </c>
      <c r="K23" s="667"/>
      <c r="L23" s="667"/>
      <c r="M23" s="667"/>
      <c r="N23" s="667"/>
      <c r="O23" s="667"/>
      <c r="P23" s="667"/>
      <c r="Q23" s="590"/>
    </row>
    <row r="24" spans="1:17">
      <c r="A24" s="354">
        <v>9</v>
      </c>
      <c r="B24" s="322" t="s">
        <v>708</v>
      </c>
      <c r="C24" s="595">
        <f>SUM(C25:C26)</f>
        <v>23199562.777369156</v>
      </c>
      <c r="D24" s="595">
        <f>SUM(D25:D26)</f>
        <v>0</v>
      </c>
      <c r="E24" s="596">
        <f t="shared" si="0"/>
        <v>23199562.777369156</v>
      </c>
      <c r="F24" s="595">
        <f>SUM(F25:F26)</f>
        <v>21823291.053665988</v>
      </c>
      <c r="G24" s="595">
        <f>SUM(G25:G26)</f>
        <v>0</v>
      </c>
      <c r="H24" s="596">
        <f t="shared" si="1"/>
        <v>21823291.053665988</v>
      </c>
      <c r="K24" s="667"/>
      <c r="L24" s="667"/>
      <c r="M24" s="667"/>
      <c r="N24" s="667"/>
      <c r="O24" s="667"/>
      <c r="P24" s="667"/>
      <c r="Q24" s="590"/>
    </row>
    <row r="25" spans="1:17">
      <c r="A25" s="354">
        <v>9.1</v>
      </c>
      <c r="B25" s="326" t="s">
        <v>709</v>
      </c>
      <c r="C25" s="595">
        <v>23199562.777369156</v>
      </c>
      <c r="D25" s="595">
        <v>0</v>
      </c>
      <c r="E25" s="596">
        <f t="shared" si="0"/>
        <v>23199562.777369156</v>
      </c>
      <c r="F25" s="595">
        <v>21823291.053665988</v>
      </c>
      <c r="G25" s="595">
        <v>0</v>
      </c>
      <c r="H25" s="596">
        <f t="shared" si="1"/>
        <v>21823291.053665988</v>
      </c>
      <c r="K25" s="667"/>
      <c r="L25" s="667"/>
      <c r="M25" s="667"/>
      <c r="N25" s="667"/>
      <c r="O25" s="667"/>
      <c r="P25" s="667"/>
      <c r="Q25" s="590"/>
    </row>
    <row r="26" spans="1:17">
      <c r="A26" s="354">
        <v>9.1999999999999993</v>
      </c>
      <c r="B26" s="326" t="s">
        <v>710</v>
      </c>
      <c r="C26" s="595">
        <v>0</v>
      </c>
      <c r="D26" s="595">
        <v>0</v>
      </c>
      <c r="E26" s="596">
        <f t="shared" si="0"/>
        <v>0</v>
      </c>
      <c r="F26" s="595">
        <v>0</v>
      </c>
      <c r="G26" s="595">
        <v>0</v>
      </c>
      <c r="H26" s="596">
        <f t="shared" si="1"/>
        <v>0</v>
      </c>
      <c r="K26" s="667"/>
      <c r="L26" s="667"/>
      <c r="M26" s="667"/>
      <c r="N26" s="667"/>
      <c r="O26" s="667"/>
      <c r="P26" s="667"/>
      <c r="Q26" s="590"/>
    </row>
    <row r="27" spans="1:17">
      <c r="A27" s="354">
        <v>10</v>
      </c>
      <c r="B27" s="322" t="s">
        <v>36</v>
      </c>
      <c r="C27" s="595">
        <f>SUM(C28:C29)</f>
        <v>14924278.020000001</v>
      </c>
      <c r="D27" s="595">
        <f>SUM(D28:D29)</f>
        <v>1247218.47</v>
      </c>
      <c r="E27" s="596">
        <f t="shared" si="0"/>
        <v>16171496.490000002</v>
      </c>
      <c r="F27" s="595">
        <f>SUM(F28:F29)</f>
        <v>9986994.1300000008</v>
      </c>
      <c r="G27" s="595">
        <f>SUM(G28:G29)</f>
        <v>416050.34</v>
      </c>
      <c r="H27" s="596">
        <f t="shared" si="1"/>
        <v>10403044.470000001</v>
      </c>
      <c r="K27" s="667"/>
      <c r="L27" s="667"/>
      <c r="M27" s="667"/>
      <c r="N27" s="667"/>
      <c r="O27" s="667"/>
      <c r="P27" s="667"/>
      <c r="Q27" s="590"/>
    </row>
    <row r="28" spans="1:17">
      <c r="A28" s="354">
        <v>10.1</v>
      </c>
      <c r="B28" s="326" t="s">
        <v>711</v>
      </c>
      <c r="C28" s="595">
        <v>0</v>
      </c>
      <c r="D28" s="595">
        <v>0</v>
      </c>
      <c r="E28" s="596">
        <f t="shared" si="0"/>
        <v>0</v>
      </c>
      <c r="F28" s="595">
        <v>0</v>
      </c>
      <c r="G28" s="595">
        <v>0</v>
      </c>
      <c r="H28" s="596">
        <f t="shared" si="1"/>
        <v>0</v>
      </c>
      <c r="K28" s="667"/>
      <c r="L28" s="667"/>
      <c r="M28" s="667"/>
      <c r="N28" s="667"/>
      <c r="O28" s="667"/>
      <c r="P28" s="667"/>
      <c r="Q28" s="590"/>
    </row>
    <row r="29" spans="1:17">
      <c r="A29" s="354">
        <v>10.199999999999999</v>
      </c>
      <c r="B29" s="326" t="s">
        <v>712</v>
      </c>
      <c r="C29" s="595">
        <v>14924278.020000001</v>
      </c>
      <c r="D29" s="595">
        <v>1247218.47</v>
      </c>
      <c r="E29" s="596">
        <f t="shared" si="0"/>
        <v>16171496.490000002</v>
      </c>
      <c r="F29" s="595">
        <v>9986994.1300000008</v>
      </c>
      <c r="G29" s="595">
        <v>416050.34</v>
      </c>
      <c r="H29" s="596">
        <f t="shared" si="1"/>
        <v>10403044.470000001</v>
      </c>
      <c r="K29" s="667"/>
      <c r="L29" s="667"/>
      <c r="M29" s="667"/>
      <c r="N29" s="667"/>
      <c r="O29" s="667"/>
      <c r="P29" s="667"/>
      <c r="Q29" s="590"/>
    </row>
    <row r="30" spans="1:17">
      <c r="A30" s="354">
        <v>11</v>
      </c>
      <c r="B30" s="322" t="s">
        <v>713</v>
      </c>
      <c r="C30" s="595">
        <f>SUM(C31:C32)</f>
        <v>5667885.1495097093</v>
      </c>
      <c r="D30" s="595">
        <f>SUM(D31:D32)</f>
        <v>0</v>
      </c>
      <c r="E30" s="596">
        <f t="shared" si="0"/>
        <v>5667885.1495097093</v>
      </c>
      <c r="F30" s="595">
        <f>SUM(F31:F32)</f>
        <v>10398749.29378967</v>
      </c>
      <c r="G30" s="595">
        <f>SUM(G31:G32)</f>
        <v>0</v>
      </c>
      <c r="H30" s="596">
        <f t="shared" si="1"/>
        <v>10398749.29378967</v>
      </c>
      <c r="K30" s="667"/>
      <c r="L30" s="667"/>
      <c r="M30" s="667"/>
      <c r="N30" s="667"/>
      <c r="O30" s="667"/>
      <c r="P30" s="667"/>
      <c r="Q30" s="590"/>
    </row>
    <row r="31" spans="1:17">
      <c r="A31" s="354">
        <v>11.1</v>
      </c>
      <c r="B31" s="326" t="s">
        <v>714</v>
      </c>
      <c r="C31" s="595">
        <v>5667885.1495097093</v>
      </c>
      <c r="D31" s="595">
        <v>0</v>
      </c>
      <c r="E31" s="596">
        <f t="shared" si="0"/>
        <v>5667885.1495097093</v>
      </c>
      <c r="F31" s="595">
        <v>10398749.29378967</v>
      </c>
      <c r="G31" s="595">
        <v>0</v>
      </c>
      <c r="H31" s="596">
        <f t="shared" si="1"/>
        <v>10398749.29378967</v>
      </c>
      <c r="K31" s="667"/>
      <c r="L31" s="667"/>
      <c r="M31" s="667"/>
      <c r="N31" s="667"/>
      <c r="O31" s="667"/>
      <c r="P31" s="667"/>
      <c r="Q31" s="590"/>
    </row>
    <row r="32" spans="1:17">
      <c r="A32" s="354">
        <v>11.2</v>
      </c>
      <c r="B32" s="326" t="s">
        <v>715</v>
      </c>
      <c r="C32" s="595">
        <v>0</v>
      </c>
      <c r="D32" s="595">
        <v>0</v>
      </c>
      <c r="E32" s="596">
        <f t="shared" si="0"/>
        <v>0</v>
      </c>
      <c r="F32" s="595">
        <v>0</v>
      </c>
      <c r="G32" s="595">
        <v>0</v>
      </c>
      <c r="H32" s="596">
        <f t="shared" si="1"/>
        <v>0</v>
      </c>
      <c r="K32" s="667"/>
      <c r="L32" s="667"/>
      <c r="M32" s="667"/>
      <c r="N32" s="667"/>
      <c r="O32" s="667"/>
      <c r="P32" s="667"/>
      <c r="Q32" s="590"/>
    </row>
    <row r="33" spans="1:17">
      <c r="A33" s="354">
        <v>13</v>
      </c>
      <c r="B33" s="322" t="s">
        <v>88</v>
      </c>
      <c r="C33" s="595">
        <v>48450690.763766117</v>
      </c>
      <c r="D33" s="595">
        <v>232966.69820000004</v>
      </c>
      <c r="E33" s="596">
        <f t="shared" si="0"/>
        <v>48683657.46196612</v>
      </c>
      <c r="F33" s="595">
        <v>47846035.26376605</v>
      </c>
      <c r="G33" s="595">
        <v>247849.68999999994</v>
      </c>
      <c r="H33" s="596">
        <f t="shared" si="1"/>
        <v>48093884.953766048</v>
      </c>
      <c r="K33" s="667"/>
      <c r="L33" s="667"/>
      <c r="M33" s="667"/>
      <c r="N33" s="667"/>
      <c r="O33" s="667"/>
      <c r="P33" s="667"/>
      <c r="Q33" s="590"/>
    </row>
    <row r="34" spans="1:17">
      <c r="A34" s="354">
        <v>13.1</v>
      </c>
      <c r="B34" s="327" t="s">
        <v>716</v>
      </c>
      <c r="C34" s="595">
        <v>47089690.953766108</v>
      </c>
      <c r="D34" s="595">
        <v>0</v>
      </c>
      <c r="E34" s="596">
        <f t="shared" si="0"/>
        <v>47089690.953766108</v>
      </c>
      <c r="F34" s="595">
        <v>46623435.01376605</v>
      </c>
      <c r="G34" s="595">
        <v>0</v>
      </c>
      <c r="H34" s="596">
        <f t="shared" si="1"/>
        <v>46623435.01376605</v>
      </c>
      <c r="K34" s="667"/>
      <c r="L34" s="667"/>
      <c r="M34" s="667"/>
      <c r="N34" s="667"/>
      <c r="O34" s="667"/>
      <c r="P34" s="667"/>
      <c r="Q34" s="590"/>
    </row>
    <row r="35" spans="1:17">
      <c r="A35" s="354">
        <v>13.2</v>
      </c>
      <c r="B35" s="327" t="s">
        <v>717</v>
      </c>
      <c r="C35" s="595">
        <v>0</v>
      </c>
      <c r="D35" s="595">
        <v>0</v>
      </c>
      <c r="E35" s="596">
        <f t="shared" si="0"/>
        <v>0</v>
      </c>
      <c r="F35" s="595">
        <v>0</v>
      </c>
      <c r="G35" s="595">
        <v>0</v>
      </c>
      <c r="H35" s="596">
        <f t="shared" si="1"/>
        <v>0</v>
      </c>
      <c r="K35" s="667"/>
      <c r="L35" s="667"/>
      <c r="M35" s="667"/>
      <c r="N35" s="667"/>
      <c r="O35" s="667"/>
      <c r="P35" s="667"/>
      <c r="Q35" s="590"/>
    </row>
    <row r="36" spans="1:17">
      <c r="A36" s="354">
        <v>14</v>
      </c>
      <c r="B36" s="328" t="s">
        <v>718</v>
      </c>
      <c r="C36" s="595">
        <f>SUM(C7,C11,C13,C14,C15,C19,C22,C23,C24,C27,C30,C33)</f>
        <v>795314554.98076606</v>
      </c>
      <c r="D36" s="595">
        <f>SUM(D7,D11,D13,D14,D15,D19,D22,D23,D24,D27,D30,D33)</f>
        <v>1169584474.5667112</v>
      </c>
      <c r="E36" s="596">
        <f t="shared" si="0"/>
        <v>1964899029.5474772</v>
      </c>
      <c r="F36" s="595">
        <f>SUM(F7,F11,F13,F14,F15,F19,F22,F23,F24,F27,F30,F33)</f>
        <v>662886086.22906768</v>
      </c>
      <c r="G36" s="595">
        <f>SUM(G7,G11,G13,G14,G15,G19,G22,G23,G24,G27,G30,G33)</f>
        <v>1363472826.5534325</v>
      </c>
      <c r="H36" s="596">
        <f t="shared" si="1"/>
        <v>2026358912.7825003</v>
      </c>
      <c r="K36" s="667"/>
      <c r="L36" s="667"/>
      <c r="M36" s="667"/>
      <c r="N36" s="667"/>
      <c r="O36" s="667"/>
      <c r="P36" s="667"/>
      <c r="Q36" s="590"/>
    </row>
    <row r="37" spans="1:17" ht="22.5" customHeight="1">
      <c r="A37" s="354"/>
      <c r="B37" s="329" t="s">
        <v>93</v>
      </c>
      <c r="C37" s="739"/>
      <c r="D37" s="740"/>
      <c r="E37" s="740"/>
      <c r="F37" s="740"/>
      <c r="G37" s="740"/>
      <c r="H37" s="741"/>
      <c r="K37" s="667"/>
      <c r="L37" s="667"/>
      <c r="M37" s="667"/>
      <c r="N37" s="667"/>
      <c r="O37" s="667"/>
      <c r="P37" s="667"/>
      <c r="Q37" s="590"/>
    </row>
    <row r="38" spans="1:17">
      <c r="A38" s="354">
        <v>15</v>
      </c>
      <c r="B38" s="330" t="s">
        <v>719</v>
      </c>
      <c r="C38" s="595">
        <v>0</v>
      </c>
      <c r="D38" s="595">
        <v>0</v>
      </c>
      <c r="E38" s="600">
        <f>C38+D38</f>
        <v>0</v>
      </c>
      <c r="F38" s="595">
        <v>0</v>
      </c>
      <c r="G38" s="595">
        <v>0</v>
      </c>
      <c r="H38" s="600">
        <f>F38+G38</f>
        <v>0</v>
      </c>
      <c r="K38" s="667"/>
      <c r="L38" s="667"/>
      <c r="M38" s="667"/>
      <c r="N38" s="667"/>
      <c r="O38" s="667"/>
      <c r="P38" s="667"/>
      <c r="Q38" s="590"/>
    </row>
    <row r="39" spans="1:17">
      <c r="A39" s="354">
        <v>15.1</v>
      </c>
      <c r="B39" s="331" t="s">
        <v>699</v>
      </c>
      <c r="C39" s="595">
        <v>0</v>
      </c>
      <c r="D39" s="595">
        <v>0</v>
      </c>
      <c r="E39" s="600">
        <f t="shared" ref="E39:E53" si="2">C39+D39</f>
        <v>0</v>
      </c>
      <c r="F39" s="595">
        <v>0</v>
      </c>
      <c r="G39" s="595">
        <v>0</v>
      </c>
      <c r="H39" s="600">
        <f t="shared" ref="H39:H53" si="3">F39+G39</f>
        <v>0</v>
      </c>
      <c r="K39" s="667"/>
      <c r="L39" s="667"/>
      <c r="M39" s="667"/>
      <c r="N39" s="667"/>
      <c r="O39" s="667"/>
      <c r="P39" s="667"/>
      <c r="Q39" s="590"/>
    </row>
    <row r="40" spans="1:17" ht="24" customHeight="1">
      <c r="A40" s="354">
        <v>16</v>
      </c>
      <c r="B40" s="324" t="s">
        <v>720</v>
      </c>
      <c r="C40" s="595">
        <v>0</v>
      </c>
      <c r="D40" s="595">
        <v>0</v>
      </c>
      <c r="E40" s="600">
        <f t="shared" si="2"/>
        <v>0</v>
      </c>
      <c r="F40" s="595">
        <v>0</v>
      </c>
      <c r="G40" s="595">
        <v>0</v>
      </c>
      <c r="H40" s="600">
        <f t="shared" si="3"/>
        <v>0</v>
      </c>
      <c r="K40" s="667"/>
      <c r="L40" s="667"/>
      <c r="M40" s="667"/>
      <c r="N40" s="667"/>
      <c r="O40" s="667"/>
      <c r="P40" s="667"/>
      <c r="Q40" s="590"/>
    </row>
    <row r="41" spans="1:17" ht="21">
      <c r="A41" s="354">
        <v>17</v>
      </c>
      <c r="B41" s="324" t="s">
        <v>721</v>
      </c>
      <c r="C41" s="599">
        <f>SUM(C42:C45)</f>
        <v>337244601.08060592</v>
      </c>
      <c r="D41" s="599">
        <f>SUM(D42:D45)</f>
        <v>1052167677.2353165</v>
      </c>
      <c r="E41" s="600">
        <f t="shared" si="2"/>
        <v>1389412278.3159225</v>
      </c>
      <c r="F41" s="599">
        <f>SUM(F42:F45)</f>
        <v>253554496.58193326</v>
      </c>
      <c r="G41" s="599">
        <f>SUM(G42:G45)</f>
        <v>1235766003.0502262</v>
      </c>
      <c r="H41" s="600">
        <f t="shared" si="3"/>
        <v>1489320499.6321595</v>
      </c>
      <c r="K41" s="667"/>
      <c r="L41" s="667"/>
      <c r="M41" s="667"/>
      <c r="N41" s="667"/>
      <c r="O41" s="667"/>
      <c r="P41" s="667"/>
      <c r="Q41" s="590"/>
    </row>
    <row r="42" spans="1:17">
      <c r="A42" s="354">
        <v>17.100000000000001</v>
      </c>
      <c r="B42" s="332" t="s">
        <v>722</v>
      </c>
      <c r="C42" s="595">
        <v>326060095.77999997</v>
      </c>
      <c r="D42" s="595">
        <v>1048491628.9274001</v>
      </c>
      <c r="E42" s="600">
        <f t="shared" si="2"/>
        <v>1374551724.7074001</v>
      </c>
      <c r="F42" s="595">
        <v>242069911.06</v>
      </c>
      <c r="G42" s="595">
        <v>1233781840.3194001</v>
      </c>
      <c r="H42" s="600">
        <f t="shared" si="3"/>
        <v>1475851751.3794</v>
      </c>
      <c r="K42" s="667"/>
      <c r="L42" s="667"/>
      <c r="M42" s="667"/>
      <c r="N42" s="667"/>
      <c r="O42" s="667"/>
      <c r="P42" s="667"/>
      <c r="Q42" s="590"/>
    </row>
    <row r="43" spans="1:17">
      <c r="A43" s="354">
        <v>17.2</v>
      </c>
      <c r="B43" s="333" t="s">
        <v>89</v>
      </c>
      <c r="C43" s="595">
        <v>0</v>
      </c>
      <c r="D43" s="595">
        <v>0</v>
      </c>
      <c r="E43" s="600">
        <f t="shared" si="2"/>
        <v>0</v>
      </c>
      <c r="F43" s="595">
        <v>0</v>
      </c>
      <c r="G43" s="595">
        <v>0</v>
      </c>
      <c r="H43" s="600">
        <f t="shared" si="3"/>
        <v>0</v>
      </c>
      <c r="K43" s="667"/>
      <c r="L43" s="667"/>
      <c r="M43" s="667"/>
      <c r="N43" s="667"/>
      <c r="O43" s="667"/>
      <c r="P43" s="667"/>
      <c r="Q43" s="590"/>
    </row>
    <row r="44" spans="1:17">
      <c r="A44" s="354">
        <v>17.3</v>
      </c>
      <c r="B44" s="332" t="s">
        <v>723</v>
      </c>
      <c r="C44" s="595">
        <v>0</v>
      </c>
      <c r="D44" s="595">
        <v>0</v>
      </c>
      <c r="E44" s="600">
        <f t="shared" si="2"/>
        <v>0</v>
      </c>
      <c r="F44" s="595">
        <v>0</v>
      </c>
      <c r="G44" s="595">
        <v>0</v>
      </c>
      <c r="H44" s="600">
        <f t="shared" si="3"/>
        <v>0</v>
      </c>
      <c r="K44" s="667"/>
      <c r="L44" s="667"/>
      <c r="M44" s="667"/>
      <c r="N44" s="667"/>
      <c r="O44" s="667"/>
      <c r="P44" s="667"/>
      <c r="Q44" s="590"/>
    </row>
    <row r="45" spans="1:17">
      <c r="A45" s="354">
        <v>17.399999999999999</v>
      </c>
      <c r="B45" s="332" t="s">
        <v>724</v>
      </c>
      <c r="C45" s="595">
        <v>11184505.300605929</v>
      </c>
      <c r="D45" s="595">
        <v>3676048.3079164554</v>
      </c>
      <c r="E45" s="600">
        <f t="shared" si="2"/>
        <v>14860553.608522383</v>
      </c>
      <c r="F45" s="595">
        <v>11484585.521933261</v>
      </c>
      <c r="G45" s="595">
        <v>1984162.730826159</v>
      </c>
      <c r="H45" s="600">
        <f t="shared" si="3"/>
        <v>13468748.252759419</v>
      </c>
      <c r="K45" s="667"/>
      <c r="L45" s="667"/>
      <c r="M45" s="667"/>
      <c r="N45" s="667"/>
      <c r="O45" s="667"/>
      <c r="P45" s="667"/>
      <c r="Q45" s="590"/>
    </row>
    <row r="46" spans="1:17">
      <c r="A46" s="354">
        <v>18</v>
      </c>
      <c r="B46" s="322" t="s">
        <v>725</v>
      </c>
      <c r="C46" s="595">
        <v>193440.18363066111</v>
      </c>
      <c r="D46" s="595">
        <v>204051.39224297769</v>
      </c>
      <c r="E46" s="600">
        <f t="shared" si="2"/>
        <v>397491.57587363879</v>
      </c>
      <c r="F46" s="595">
        <v>422432.32379089226</v>
      </c>
      <c r="G46" s="595">
        <v>197822.60448973489</v>
      </c>
      <c r="H46" s="600">
        <f t="shared" si="3"/>
        <v>620254.92828062712</v>
      </c>
      <c r="K46" s="667"/>
      <c r="L46" s="667"/>
      <c r="M46" s="667"/>
      <c r="N46" s="667"/>
      <c r="O46" s="667"/>
      <c r="P46" s="667"/>
      <c r="Q46" s="590"/>
    </row>
    <row r="47" spans="1:17">
      <c r="A47" s="354">
        <v>19</v>
      </c>
      <c r="B47" s="322" t="s">
        <v>726</v>
      </c>
      <c r="C47" s="599">
        <f>SUM(C48:C49)</f>
        <v>2874161.8150912691</v>
      </c>
      <c r="D47" s="599">
        <f>SUM(D48:D49)</f>
        <v>0</v>
      </c>
      <c r="E47" s="600">
        <f t="shared" si="2"/>
        <v>2874161.8150912691</v>
      </c>
      <c r="F47" s="599">
        <f>SUM(F48:F49)</f>
        <v>2428760.0712908613</v>
      </c>
      <c r="G47" s="599">
        <f>SUM(G48:G49)</f>
        <v>0</v>
      </c>
      <c r="H47" s="600">
        <f t="shared" si="3"/>
        <v>2428760.0712908613</v>
      </c>
      <c r="K47" s="667"/>
      <c r="L47" s="667"/>
      <c r="M47" s="667"/>
      <c r="N47" s="667"/>
      <c r="O47" s="667"/>
      <c r="P47" s="667"/>
      <c r="Q47" s="590"/>
    </row>
    <row r="48" spans="1:17">
      <c r="A48" s="354">
        <v>19.100000000000001</v>
      </c>
      <c r="B48" s="334" t="s">
        <v>727</v>
      </c>
      <c r="C48" s="595">
        <v>0</v>
      </c>
      <c r="D48" s="595">
        <v>0</v>
      </c>
      <c r="E48" s="600">
        <f t="shared" si="2"/>
        <v>0</v>
      </c>
      <c r="F48" s="595">
        <v>0</v>
      </c>
      <c r="G48" s="595">
        <v>0</v>
      </c>
      <c r="H48" s="600">
        <f t="shared" si="3"/>
        <v>0</v>
      </c>
      <c r="K48" s="667"/>
      <c r="L48" s="667"/>
      <c r="M48" s="667"/>
      <c r="N48" s="667"/>
      <c r="O48" s="667"/>
      <c r="P48" s="667"/>
      <c r="Q48" s="590"/>
    </row>
    <row r="49" spans="1:17">
      <c r="A49" s="354">
        <v>19.2</v>
      </c>
      <c r="B49" s="335" t="s">
        <v>728</v>
      </c>
      <c r="C49" s="595">
        <v>2874161.8150912691</v>
      </c>
      <c r="D49" s="595">
        <v>0</v>
      </c>
      <c r="E49" s="600">
        <f t="shared" si="2"/>
        <v>2874161.8150912691</v>
      </c>
      <c r="F49" s="595">
        <v>2428760.0712908613</v>
      </c>
      <c r="G49" s="595">
        <v>0</v>
      </c>
      <c r="H49" s="600">
        <f t="shared" si="3"/>
        <v>2428760.0712908613</v>
      </c>
      <c r="K49" s="667"/>
      <c r="L49" s="667"/>
      <c r="M49" s="667"/>
      <c r="N49" s="667"/>
      <c r="O49" s="667"/>
      <c r="P49" s="667"/>
      <c r="Q49" s="590"/>
    </row>
    <row r="50" spans="1:17">
      <c r="A50" s="354">
        <v>20</v>
      </c>
      <c r="B50" s="336" t="s">
        <v>90</v>
      </c>
      <c r="C50" s="595">
        <v>0</v>
      </c>
      <c r="D50" s="595">
        <v>81280608.827999771</v>
      </c>
      <c r="E50" s="600">
        <f t="shared" si="2"/>
        <v>81280608.827999771</v>
      </c>
      <c r="F50" s="595">
        <v>0</v>
      </c>
      <c r="G50" s="595">
        <v>85637615.751599774</v>
      </c>
      <c r="H50" s="600">
        <f t="shared" si="3"/>
        <v>85637615.751599774</v>
      </c>
      <c r="K50" s="667"/>
      <c r="L50" s="667"/>
      <c r="M50" s="667"/>
      <c r="N50" s="667"/>
      <c r="O50" s="667"/>
      <c r="P50" s="667"/>
      <c r="Q50" s="590"/>
    </row>
    <row r="51" spans="1:17">
      <c r="A51" s="354">
        <v>21</v>
      </c>
      <c r="B51" s="337" t="s">
        <v>78</v>
      </c>
      <c r="C51" s="595">
        <v>5591410.8295999998</v>
      </c>
      <c r="D51" s="595">
        <v>160625.08010000049</v>
      </c>
      <c r="E51" s="600">
        <f t="shared" si="2"/>
        <v>5752035.9097000007</v>
      </c>
      <c r="F51" s="595">
        <v>842964.21959999669</v>
      </c>
      <c r="G51" s="595">
        <v>620880.84709999908</v>
      </c>
      <c r="H51" s="600">
        <f t="shared" si="3"/>
        <v>1463845.0666999957</v>
      </c>
      <c r="K51" s="667"/>
      <c r="L51" s="667"/>
      <c r="M51" s="667"/>
      <c r="N51" s="667"/>
      <c r="O51" s="667"/>
      <c r="P51" s="667"/>
      <c r="Q51" s="590"/>
    </row>
    <row r="52" spans="1:17">
      <c r="A52" s="354">
        <v>21.1</v>
      </c>
      <c r="B52" s="333" t="s">
        <v>729</v>
      </c>
      <c r="C52" s="595">
        <v>0</v>
      </c>
      <c r="D52" s="595">
        <v>0</v>
      </c>
      <c r="E52" s="600">
        <f t="shared" si="2"/>
        <v>0</v>
      </c>
      <c r="F52" s="595">
        <v>0</v>
      </c>
      <c r="G52" s="595">
        <v>0</v>
      </c>
      <c r="H52" s="600">
        <f t="shared" si="3"/>
        <v>0</v>
      </c>
      <c r="K52" s="667"/>
      <c r="L52" s="667"/>
      <c r="M52" s="667"/>
      <c r="N52" s="667"/>
      <c r="O52" s="667"/>
      <c r="P52" s="667"/>
      <c r="Q52" s="590"/>
    </row>
    <row r="53" spans="1:17">
      <c r="A53" s="354">
        <v>22</v>
      </c>
      <c r="B53" s="336" t="s">
        <v>730</v>
      </c>
      <c r="C53" s="599">
        <f>SUM(C38,C40,C41,C46,C47,C50,C51)</f>
        <v>345903613.9089278</v>
      </c>
      <c r="D53" s="599">
        <f>SUM(D38,D40,D41,D46,D47,D50,D51)</f>
        <v>1133812962.5356593</v>
      </c>
      <c r="E53" s="600">
        <f t="shared" si="2"/>
        <v>1479716576.4445872</v>
      </c>
      <c r="F53" s="599">
        <f>SUM(F38,F40,F41,F46,F47,F50,F51)</f>
        <v>257248653.19661498</v>
      </c>
      <c r="G53" s="599">
        <f>SUM(G38,G40,G41,G46,G47,G50,G51)</f>
        <v>1322222322.2534158</v>
      </c>
      <c r="H53" s="600">
        <f t="shared" si="3"/>
        <v>1579470975.4500308</v>
      </c>
      <c r="K53" s="667"/>
      <c r="L53" s="667"/>
      <c r="M53" s="667"/>
      <c r="N53" s="667"/>
      <c r="O53" s="667"/>
      <c r="P53" s="667"/>
      <c r="Q53" s="590"/>
    </row>
    <row r="54" spans="1:17" ht="24" customHeight="1">
      <c r="A54" s="354"/>
      <c r="B54" s="338" t="s">
        <v>731</v>
      </c>
      <c r="C54" s="742"/>
      <c r="D54" s="743"/>
      <c r="E54" s="743"/>
      <c r="F54" s="743"/>
      <c r="G54" s="743"/>
      <c r="H54" s="744"/>
      <c r="K54" s="667"/>
      <c r="L54" s="667"/>
      <c r="M54" s="667"/>
      <c r="N54" s="667"/>
      <c r="O54" s="667"/>
      <c r="P54" s="667"/>
      <c r="Q54" s="590"/>
    </row>
    <row r="55" spans="1:17">
      <c r="A55" s="354">
        <v>23</v>
      </c>
      <c r="B55" s="534" t="s">
        <v>959</v>
      </c>
      <c r="C55" s="595">
        <v>114430000</v>
      </c>
      <c r="D55" s="595">
        <v>0</v>
      </c>
      <c r="E55" s="600">
        <f>C55+D55</f>
        <v>114430000</v>
      </c>
      <c r="F55" s="595">
        <v>114430000</v>
      </c>
      <c r="G55" s="595">
        <v>0</v>
      </c>
      <c r="H55" s="600">
        <f>F55+G55</f>
        <v>114430000</v>
      </c>
      <c r="K55" s="667"/>
      <c r="L55" s="667"/>
      <c r="M55" s="667"/>
      <c r="N55" s="667"/>
      <c r="O55" s="667"/>
      <c r="P55" s="667"/>
      <c r="Q55" s="590"/>
    </row>
    <row r="56" spans="1:17">
      <c r="A56" s="354">
        <v>24</v>
      </c>
      <c r="B56" s="336" t="s">
        <v>732</v>
      </c>
      <c r="C56" s="595">
        <v>0</v>
      </c>
      <c r="D56" s="595">
        <v>0</v>
      </c>
      <c r="E56" s="600">
        <f t="shared" ref="E56:E69" si="4">C56+D56</f>
        <v>0</v>
      </c>
      <c r="F56" s="595">
        <v>0</v>
      </c>
      <c r="G56" s="595">
        <v>0</v>
      </c>
      <c r="H56" s="600">
        <f t="shared" ref="H56:H69" si="5">F56+G56</f>
        <v>0</v>
      </c>
      <c r="K56" s="667"/>
      <c r="L56" s="667"/>
      <c r="M56" s="667"/>
      <c r="N56" s="667"/>
      <c r="O56" s="667"/>
      <c r="P56" s="667"/>
      <c r="Q56" s="590"/>
    </row>
    <row r="57" spans="1:17">
      <c r="A57" s="354">
        <v>25</v>
      </c>
      <c r="B57" s="336" t="s">
        <v>91</v>
      </c>
      <c r="C57" s="595">
        <v>0</v>
      </c>
      <c r="D57" s="595">
        <v>0</v>
      </c>
      <c r="E57" s="600">
        <f t="shared" si="4"/>
        <v>0</v>
      </c>
      <c r="F57" s="595">
        <v>0</v>
      </c>
      <c r="G57" s="595">
        <v>0</v>
      </c>
      <c r="H57" s="600">
        <f t="shared" si="5"/>
        <v>0</v>
      </c>
      <c r="K57" s="667"/>
      <c r="L57" s="667"/>
      <c r="M57" s="667"/>
      <c r="N57" s="667"/>
      <c r="O57" s="667"/>
      <c r="P57" s="667"/>
      <c r="Q57" s="590"/>
    </row>
    <row r="58" spans="1:17">
      <c r="A58" s="354">
        <v>26</v>
      </c>
      <c r="B58" s="322" t="s">
        <v>733</v>
      </c>
      <c r="C58" s="595">
        <v>0</v>
      </c>
      <c r="D58" s="595">
        <v>0</v>
      </c>
      <c r="E58" s="600">
        <f t="shared" si="4"/>
        <v>0</v>
      </c>
      <c r="F58" s="595">
        <v>0</v>
      </c>
      <c r="G58" s="595">
        <v>0</v>
      </c>
      <c r="H58" s="600">
        <f t="shared" si="5"/>
        <v>0</v>
      </c>
      <c r="K58" s="667"/>
      <c r="L58" s="667"/>
      <c r="M58" s="667"/>
      <c r="N58" s="667"/>
      <c r="O58" s="667"/>
      <c r="P58" s="667"/>
      <c r="Q58" s="590"/>
    </row>
    <row r="59" spans="1:17" ht="21">
      <c r="A59" s="354">
        <v>27</v>
      </c>
      <c r="B59" s="322" t="s">
        <v>734</v>
      </c>
      <c r="C59" s="599">
        <f>SUM(C60:C61)</f>
        <v>23845347.84</v>
      </c>
      <c r="D59" s="599">
        <f>SUM(D60:D61)</f>
        <v>0</v>
      </c>
      <c r="E59" s="600">
        <f t="shared" si="4"/>
        <v>23845347.84</v>
      </c>
      <c r="F59" s="599">
        <f t="shared" ref="F59:G59" si="6">SUM(F60:F61)</f>
        <v>23845347.84</v>
      </c>
      <c r="G59" s="599">
        <f t="shared" si="6"/>
        <v>0</v>
      </c>
      <c r="H59" s="600">
        <f t="shared" si="5"/>
        <v>23845347.84</v>
      </c>
      <c r="K59" s="667"/>
      <c r="L59" s="667"/>
      <c r="M59" s="667"/>
      <c r="N59" s="667"/>
      <c r="O59" s="667"/>
      <c r="P59" s="667"/>
      <c r="Q59" s="590"/>
    </row>
    <row r="60" spans="1:17">
      <c r="A60" s="354">
        <v>27.1</v>
      </c>
      <c r="B60" s="334" t="s">
        <v>735</v>
      </c>
      <c r="C60" s="595">
        <v>23845347.84</v>
      </c>
      <c r="D60" s="595">
        <v>0</v>
      </c>
      <c r="E60" s="600">
        <f t="shared" si="4"/>
        <v>23845347.84</v>
      </c>
      <c r="F60" s="595">
        <v>23845347.84</v>
      </c>
      <c r="G60" s="595">
        <v>0</v>
      </c>
      <c r="H60" s="600">
        <f t="shared" si="5"/>
        <v>23845347.84</v>
      </c>
      <c r="K60" s="667"/>
      <c r="L60" s="667"/>
      <c r="M60" s="667"/>
      <c r="N60" s="667"/>
      <c r="O60" s="667"/>
      <c r="P60" s="667"/>
      <c r="Q60" s="590"/>
    </row>
    <row r="61" spans="1:17">
      <c r="A61" s="354">
        <v>27.2</v>
      </c>
      <c r="B61" s="332" t="s">
        <v>736</v>
      </c>
      <c r="C61" s="595">
        <v>0</v>
      </c>
      <c r="D61" s="595">
        <v>0</v>
      </c>
      <c r="E61" s="600">
        <f t="shared" si="4"/>
        <v>0</v>
      </c>
      <c r="F61" s="595">
        <v>0</v>
      </c>
      <c r="G61" s="595">
        <v>0</v>
      </c>
      <c r="H61" s="600">
        <f t="shared" si="5"/>
        <v>0</v>
      </c>
      <c r="K61" s="667"/>
      <c r="L61" s="667"/>
      <c r="M61" s="667"/>
      <c r="N61" s="667"/>
      <c r="O61" s="667"/>
      <c r="P61" s="667"/>
      <c r="Q61" s="590"/>
    </row>
    <row r="62" spans="1:17">
      <c r="A62" s="354">
        <v>28</v>
      </c>
      <c r="B62" s="337" t="s">
        <v>737</v>
      </c>
      <c r="C62" s="595">
        <v>0</v>
      </c>
      <c r="D62" s="595">
        <v>0</v>
      </c>
      <c r="E62" s="600">
        <f t="shared" si="4"/>
        <v>0</v>
      </c>
      <c r="F62" s="595">
        <v>0</v>
      </c>
      <c r="G62" s="595">
        <v>0</v>
      </c>
      <c r="H62" s="600">
        <f t="shared" si="5"/>
        <v>0</v>
      </c>
      <c r="K62" s="667"/>
      <c r="L62" s="667"/>
      <c r="M62" s="667"/>
      <c r="N62" s="667"/>
      <c r="O62" s="667"/>
      <c r="P62" s="667"/>
      <c r="Q62" s="590"/>
    </row>
    <row r="63" spans="1:17">
      <c r="A63" s="354">
        <v>29</v>
      </c>
      <c r="B63" s="322" t="s">
        <v>738</v>
      </c>
      <c r="C63" s="599">
        <f>SUM(C64:C66)</f>
        <v>0</v>
      </c>
      <c r="D63" s="599">
        <f>SUM(D64:D66)</f>
        <v>0</v>
      </c>
      <c r="E63" s="600">
        <f t="shared" si="4"/>
        <v>0</v>
      </c>
      <c r="F63" s="599">
        <v>53016.414797886995</v>
      </c>
      <c r="G63" s="599">
        <v>0</v>
      </c>
      <c r="H63" s="600">
        <f t="shared" si="5"/>
        <v>53016.414797886995</v>
      </c>
      <c r="K63" s="667"/>
      <c r="L63" s="667"/>
      <c r="M63" s="667"/>
      <c r="N63" s="667"/>
      <c r="O63" s="667"/>
      <c r="P63" s="667"/>
      <c r="Q63" s="590"/>
    </row>
    <row r="64" spans="1:17">
      <c r="A64" s="354">
        <v>29.1</v>
      </c>
      <c r="B64" s="323" t="s">
        <v>739</v>
      </c>
      <c r="C64" s="595">
        <v>0</v>
      </c>
      <c r="D64" s="595">
        <v>0</v>
      </c>
      <c r="E64" s="600">
        <f t="shared" si="4"/>
        <v>0</v>
      </c>
      <c r="F64" s="595">
        <v>0</v>
      </c>
      <c r="G64" s="595">
        <v>0</v>
      </c>
      <c r="H64" s="600">
        <f t="shared" si="5"/>
        <v>0</v>
      </c>
      <c r="K64" s="667"/>
      <c r="L64" s="667"/>
      <c r="M64" s="667"/>
      <c r="N64" s="667"/>
      <c r="O64" s="667"/>
      <c r="P64" s="667"/>
      <c r="Q64" s="590"/>
    </row>
    <row r="65" spans="1:17" ht="24.95" customHeight="1">
      <c r="A65" s="354">
        <v>29.2</v>
      </c>
      <c r="B65" s="334" t="s">
        <v>740</v>
      </c>
      <c r="C65" s="595">
        <v>0</v>
      </c>
      <c r="D65" s="595">
        <v>0</v>
      </c>
      <c r="E65" s="600">
        <f t="shared" si="4"/>
        <v>0</v>
      </c>
      <c r="F65" s="595">
        <v>0</v>
      </c>
      <c r="G65" s="595">
        <v>0</v>
      </c>
      <c r="H65" s="600">
        <f t="shared" si="5"/>
        <v>0</v>
      </c>
      <c r="K65" s="667"/>
      <c r="L65" s="667"/>
      <c r="M65" s="667"/>
      <c r="N65" s="667"/>
      <c r="O65" s="667"/>
      <c r="P65" s="667"/>
      <c r="Q65" s="590"/>
    </row>
    <row r="66" spans="1:17" ht="22.5" customHeight="1">
      <c r="A66" s="354">
        <v>29.3</v>
      </c>
      <c r="B66" s="326" t="s">
        <v>741</v>
      </c>
      <c r="C66" s="595">
        <v>0</v>
      </c>
      <c r="D66" s="595">
        <v>0</v>
      </c>
      <c r="E66" s="600">
        <f t="shared" si="4"/>
        <v>0</v>
      </c>
      <c r="F66" s="595">
        <v>53016.414797886995</v>
      </c>
      <c r="G66" s="595">
        <v>0</v>
      </c>
      <c r="H66" s="600">
        <f t="shared" si="5"/>
        <v>53016.414797886995</v>
      </c>
      <c r="K66" s="667"/>
      <c r="L66" s="667"/>
      <c r="M66" s="667"/>
      <c r="N66" s="667"/>
      <c r="O66" s="667"/>
      <c r="P66" s="667"/>
      <c r="Q66" s="590"/>
    </row>
    <row r="67" spans="1:17">
      <c r="A67" s="354">
        <v>30</v>
      </c>
      <c r="B67" s="322" t="s">
        <v>92</v>
      </c>
      <c r="C67" s="595">
        <v>346907109.19619042</v>
      </c>
      <c r="D67" s="595">
        <v>0</v>
      </c>
      <c r="E67" s="600">
        <f t="shared" si="4"/>
        <v>346907109.19619042</v>
      </c>
      <c r="F67" s="595">
        <v>308559576.59407169</v>
      </c>
      <c r="G67" s="595">
        <v>0</v>
      </c>
      <c r="H67" s="600">
        <f t="shared" si="5"/>
        <v>308559576.59407169</v>
      </c>
      <c r="K67" s="667"/>
      <c r="L67" s="667"/>
      <c r="M67" s="667"/>
      <c r="N67" s="667"/>
      <c r="O67" s="667"/>
      <c r="P67" s="667"/>
      <c r="Q67" s="590"/>
    </row>
    <row r="68" spans="1:17">
      <c r="A68" s="354">
        <v>31</v>
      </c>
      <c r="B68" s="339" t="s">
        <v>1031</v>
      </c>
      <c r="C68" s="599">
        <f>SUM(C55,C56,C57,C58,C59,C62,C63,C67)</f>
        <v>485182457.03619039</v>
      </c>
      <c r="D68" s="599">
        <f>SUM(D55,D56,D57,D58,D59,D62,D63,D67)</f>
        <v>0</v>
      </c>
      <c r="E68" s="600">
        <f t="shared" si="4"/>
        <v>485182457.03619039</v>
      </c>
      <c r="F68" s="599">
        <f>SUM(F55,F56,F57,F58,F59,F62,F63,F67)</f>
        <v>446887940.84886956</v>
      </c>
      <c r="G68" s="599">
        <f>SUM(G55,G56,G57,G58,G59,G62,G63,G67)</f>
        <v>0</v>
      </c>
      <c r="H68" s="600">
        <f t="shared" si="5"/>
        <v>446887940.84886956</v>
      </c>
      <c r="K68" s="667"/>
      <c r="L68" s="667"/>
      <c r="M68" s="667"/>
      <c r="N68" s="667"/>
      <c r="O68" s="667"/>
      <c r="P68" s="667"/>
      <c r="Q68" s="590"/>
    </row>
    <row r="69" spans="1:17">
      <c r="A69" s="354">
        <v>32</v>
      </c>
      <c r="B69" s="340" t="s">
        <v>743</v>
      </c>
      <c r="C69" s="599">
        <f>SUM(C53,C68)</f>
        <v>831086070.94511819</v>
      </c>
      <c r="D69" s="599">
        <f>SUM(D53,D68)</f>
        <v>1133812962.5356593</v>
      </c>
      <c r="E69" s="600">
        <f t="shared" si="4"/>
        <v>1964899033.4807775</v>
      </c>
      <c r="F69" s="599">
        <f>SUM(F53,F68)</f>
        <v>704136594.04548454</v>
      </c>
      <c r="G69" s="599">
        <f>SUM(G53,G68)</f>
        <v>1322222322.2534158</v>
      </c>
      <c r="H69" s="600">
        <f t="shared" si="5"/>
        <v>2026358916.2989004</v>
      </c>
      <c r="K69" s="667"/>
      <c r="L69" s="667"/>
      <c r="M69" s="667"/>
      <c r="N69" s="667"/>
      <c r="O69" s="667"/>
      <c r="P69" s="667"/>
      <c r="Q69" s="590"/>
    </row>
    <row r="70" spans="1:17">
      <c r="L70" s="590"/>
      <c r="M70" s="590"/>
      <c r="N70" s="590"/>
      <c r="O70" s="590"/>
      <c r="P70" s="590"/>
      <c r="Q70" s="590"/>
    </row>
    <row r="72" spans="1:17" ht="21">
      <c r="B72" s="916" t="s">
        <v>1032</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Y35"/>
  <sheetViews>
    <sheetView showGridLines="0" zoomScale="80" zoomScaleNormal="80" workbookViewId="0"/>
  </sheetViews>
  <sheetFormatPr defaultColWidth="9.140625" defaultRowHeight="12.75"/>
  <cols>
    <col min="1" max="1" width="11.85546875" style="392" bestFit="1" customWidth="1"/>
    <col min="2" max="2" width="93.42578125" style="392" customWidth="1"/>
    <col min="3" max="3" width="17.42578125" style="392" bestFit="1" customWidth="1"/>
    <col min="4" max="5" width="16.140625" style="392" customWidth="1"/>
    <col min="6" max="6" width="16.140625" style="407" customWidth="1"/>
    <col min="7" max="7" width="25.140625" style="407" customWidth="1"/>
    <col min="8" max="8" width="16.140625" style="392" customWidth="1"/>
    <col min="9" max="11" width="16.140625" style="407" customWidth="1"/>
    <col min="12" max="12" width="26.140625" style="407" customWidth="1"/>
    <col min="13" max="16384" width="9.140625" style="392"/>
  </cols>
  <sheetData>
    <row r="1" spans="1:25" ht="13.5">
      <c r="A1" s="299" t="s">
        <v>97</v>
      </c>
      <c r="B1" s="220" t="str">
        <f>Info!C2</f>
        <v>სს "ბანკი ქართუ"</v>
      </c>
      <c r="F1" s="392"/>
      <c r="G1" s="392"/>
      <c r="I1" s="392"/>
      <c r="J1" s="392"/>
      <c r="K1" s="392"/>
      <c r="L1" s="392"/>
    </row>
    <row r="2" spans="1:25">
      <c r="A2" s="299" t="s">
        <v>98</v>
      </c>
      <c r="B2" s="668">
        <f>'1. key ratios'!B2</f>
        <v>46022</v>
      </c>
      <c r="F2" s="392"/>
      <c r="G2" s="392"/>
      <c r="I2" s="392"/>
      <c r="J2" s="392"/>
      <c r="K2" s="392"/>
      <c r="L2" s="392"/>
    </row>
    <row r="3" spans="1:25">
      <c r="A3" s="301" t="s">
        <v>563</v>
      </c>
      <c r="F3" s="392"/>
      <c r="G3" s="392"/>
      <c r="I3" s="392"/>
      <c r="J3" s="392"/>
      <c r="K3" s="392"/>
      <c r="L3" s="392"/>
    </row>
    <row r="4" spans="1:25">
      <c r="F4" s="392"/>
      <c r="G4" s="392"/>
      <c r="I4" s="392"/>
      <c r="J4" s="392"/>
      <c r="K4" s="392"/>
      <c r="L4" s="392"/>
    </row>
    <row r="5" spans="1:25" ht="37.5" customHeight="1">
      <c r="A5" s="800" t="s">
        <v>564</v>
      </c>
      <c r="B5" s="801"/>
      <c r="C5" s="853" t="s">
        <v>565</v>
      </c>
      <c r="D5" s="854"/>
      <c r="E5" s="854"/>
      <c r="F5" s="854"/>
      <c r="G5" s="854"/>
      <c r="H5" s="853" t="s">
        <v>874</v>
      </c>
      <c r="I5" s="855"/>
      <c r="J5" s="855"/>
      <c r="K5" s="855"/>
      <c r="L5" s="856"/>
    </row>
    <row r="6" spans="1:25" ht="39.6" customHeight="1">
      <c r="A6" s="804"/>
      <c r="B6" s="805"/>
      <c r="C6" s="305"/>
      <c r="D6" s="390" t="s">
        <v>859</v>
      </c>
      <c r="E6" s="390" t="s">
        <v>858</v>
      </c>
      <c r="F6" s="390" t="s">
        <v>857</v>
      </c>
      <c r="G6" s="390" t="s">
        <v>856</v>
      </c>
      <c r="H6" s="408"/>
      <c r="I6" s="390" t="s">
        <v>859</v>
      </c>
      <c r="J6" s="390" t="s">
        <v>858</v>
      </c>
      <c r="K6" s="390" t="s">
        <v>857</v>
      </c>
      <c r="L6" s="390" t="s">
        <v>856</v>
      </c>
    </row>
    <row r="7" spans="1:25" ht="18">
      <c r="A7" s="382">
        <v>1</v>
      </c>
      <c r="B7" s="395" t="s">
        <v>487</v>
      </c>
      <c r="C7" s="705">
        <v>7950386.7084566737</v>
      </c>
      <c r="D7" s="673">
        <v>7265920.7696682308</v>
      </c>
      <c r="E7" s="673">
        <v>217406.05215999999</v>
      </c>
      <c r="F7" s="673">
        <v>467059.88662844378</v>
      </c>
      <c r="G7" s="706">
        <v>0</v>
      </c>
      <c r="H7" s="673">
        <v>201944.77736767966</v>
      </c>
      <c r="I7" s="673">
        <v>139758.15634121167</v>
      </c>
      <c r="J7" s="673">
        <v>3378.7222093751866</v>
      </c>
      <c r="K7" s="673">
        <v>58807.898817092821</v>
      </c>
      <c r="L7" s="673">
        <v>0</v>
      </c>
      <c r="M7" s="688"/>
      <c r="N7" s="688"/>
      <c r="O7" s="688"/>
      <c r="P7" s="688"/>
      <c r="Q7" s="688"/>
      <c r="R7" s="688"/>
      <c r="S7" s="688"/>
      <c r="T7" s="688"/>
      <c r="U7" s="688"/>
      <c r="V7" s="688"/>
      <c r="W7" s="688"/>
      <c r="X7" s="688"/>
      <c r="Y7" s="688"/>
    </row>
    <row r="8" spans="1:25">
      <c r="A8" s="382">
        <v>2</v>
      </c>
      <c r="B8" s="395" t="s">
        <v>488</v>
      </c>
      <c r="C8" s="705">
        <v>26986085.957893014</v>
      </c>
      <c r="D8" s="673">
        <v>26831842.565063987</v>
      </c>
      <c r="E8" s="673">
        <v>922.25</v>
      </c>
      <c r="F8" s="680">
        <v>153321.14282903375</v>
      </c>
      <c r="G8" s="680">
        <v>0</v>
      </c>
      <c r="H8" s="673">
        <v>179011.11794619402</v>
      </c>
      <c r="I8" s="680">
        <v>161257.04303741903</v>
      </c>
      <c r="J8" s="680">
        <v>92.225000000000009</v>
      </c>
      <c r="K8" s="680">
        <v>17661.849908774981</v>
      </c>
      <c r="L8" s="680">
        <v>0</v>
      </c>
      <c r="M8" s="688"/>
      <c r="N8" s="688"/>
      <c r="O8" s="688"/>
      <c r="P8" s="688"/>
      <c r="Q8" s="688"/>
      <c r="R8" s="688"/>
      <c r="S8" s="688"/>
      <c r="T8" s="688"/>
      <c r="U8" s="688"/>
      <c r="V8" s="688"/>
      <c r="W8" s="688"/>
    </row>
    <row r="9" spans="1:25">
      <c r="A9" s="382">
        <v>3</v>
      </c>
      <c r="B9" s="395" t="s">
        <v>835</v>
      </c>
      <c r="C9" s="705">
        <v>0</v>
      </c>
      <c r="D9" s="673">
        <v>0</v>
      </c>
      <c r="E9" s="673">
        <v>0</v>
      </c>
      <c r="F9" s="678">
        <v>0</v>
      </c>
      <c r="G9" s="678">
        <v>0</v>
      </c>
      <c r="H9" s="673">
        <v>0</v>
      </c>
      <c r="I9" s="678">
        <v>0</v>
      </c>
      <c r="J9" s="678">
        <v>0</v>
      </c>
      <c r="K9" s="678">
        <v>0</v>
      </c>
      <c r="L9" s="678">
        <v>0</v>
      </c>
      <c r="M9" s="688"/>
      <c r="N9" s="688"/>
      <c r="O9" s="688"/>
      <c r="P9" s="688"/>
      <c r="Q9" s="688"/>
      <c r="R9" s="688"/>
      <c r="S9" s="688"/>
      <c r="T9" s="688"/>
      <c r="U9" s="688"/>
      <c r="V9" s="688"/>
      <c r="W9" s="688"/>
    </row>
    <row r="10" spans="1:25">
      <c r="A10" s="382">
        <v>4</v>
      </c>
      <c r="B10" s="395" t="s">
        <v>489</v>
      </c>
      <c r="C10" s="705">
        <v>96384394.478741229</v>
      </c>
      <c r="D10" s="673">
        <v>71667403.422786027</v>
      </c>
      <c r="E10" s="673">
        <v>5486589.9546638587</v>
      </c>
      <c r="F10" s="678">
        <v>19230401.101291362</v>
      </c>
      <c r="G10" s="678">
        <v>0</v>
      </c>
      <c r="H10" s="673">
        <v>470601.44353203074</v>
      </c>
      <c r="I10" s="678">
        <v>306791.99587175908</v>
      </c>
      <c r="J10" s="678">
        <v>26725.713498109006</v>
      </c>
      <c r="K10" s="678">
        <v>137083.73416216258</v>
      </c>
      <c r="L10" s="678">
        <v>0</v>
      </c>
      <c r="M10" s="688"/>
      <c r="N10" s="688"/>
      <c r="O10" s="688"/>
      <c r="P10" s="688"/>
      <c r="Q10" s="688"/>
      <c r="R10" s="688"/>
      <c r="S10" s="688"/>
      <c r="T10" s="688"/>
      <c r="U10" s="688"/>
      <c r="V10" s="688"/>
      <c r="W10" s="688"/>
    </row>
    <row r="11" spans="1:25">
      <c r="A11" s="382">
        <v>5</v>
      </c>
      <c r="B11" s="395" t="s">
        <v>490</v>
      </c>
      <c r="C11" s="705">
        <v>91254544.568826333</v>
      </c>
      <c r="D11" s="673">
        <v>82620118.489175856</v>
      </c>
      <c r="E11" s="673">
        <v>7509775.5404894846</v>
      </c>
      <c r="F11" s="678">
        <v>1124650.5391609999</v>
      </c>
      <c r="G11" s="678">
        <v>0</v>
      </c>
      <c r="H11" s="673">
        <v>1045081.5552960086</v>
      </c>
      <c r="I11" s="678">
        <v>193727.23048206492</v>
      </c>
      <c r="J11" s="678">
        <v>778899.53647772747</v>
      </c>
      <c r="K11" s="678">
        <v>72454.788336216268</v>
      </c>
      <c r="L11" s="678">
        <v>0</v>
      </c>
      <c r="M11" s="688"/>
      <c r="N11" s="688"/>
      <c r="O11" s="688"/>
      <c r="P11" s="688"/>
      <c r="Q11" s="688"/>
      <c r="R11" s="688"/>
      <c r="S11" s="688"/>
      <c r="T11" s="688"/>
      <c r="U11" s="688"/>
      <c r="V11" s="688"/>
      <c r="W11" s="688"/>
    </row>
    <row r="12" spans="1:25">
      <c r="A12" s="382">
        <v>6</v>
      </c>
      <c r="B12" s="395" t="s">
        <v>491</v>
      </c>
      <c r="C12" s="705">
        <v>26213383.857580531</v>
      </c>
      <c r="D12" s="673">
        <v>25201652.784319066</v>
      </c>
      <c r="E12" s="673">
        <v>1010927.0032614666</v>
      </c>
      <c r="F12" s="678">
        <v>804.07</v>
      </c>
      <c r="G12" s="678">
        <v>0</v>
      </c>
      <c r="H12" s="673">
        <v>84557.237110241054</v>
      </c>
      <c r="I12" s="678">
        <v>78698.53209024106</v>
      </c>
      <c r="J12" s="678">
        <v>5054.6350199999997</v>
      </c>
      <c r="K12" s="678">
        <v>804.07</v>
      </c>
      <c r="L12" s="678">
        <v>0</v>
      </c>
      <c r="M12" s="688"/>
      <c r="N12" s="688"/>
      <c r="O12" s="688"/>
      <c r="P12" s="688"/>
      <c r="Q12" s="688"/>
      <c r="R12" s="688"/>
      <c r="S12" s="688"/>
      <c r="T12" s="688"/>
      <c r="U12" s="688"/>
      <c r="V12" s="688"/>
      <c r="W12" s="688"/>
    </row>
    <row r="13" spans="1:25">
      <c r="A13" s="382">
        <v>7</v>
      </c>
      <c r="B13" s="395" t="s">
        <v>492</v>
      </c>
      <c r="C13" s="705">
        <v>18700438.768720273</v>
      </c>
      <c r="D13" s="673">
        <v>11417935.680095095</v>
      </c>
      <c r="E13" s="673">
        <v>6589229.5269131763</v>
      </c>
      <c r="F13" s="678">
        <v>693273.56171200005</v>
      </c>
      <c r="G13" s="678">
        <v>0</v>
      </c>
      <c r="H13" s="673">
        <v>64658.66807089853</v>
      </c>
      <c r="I13" s="678">
        <v>35161.180217783782</v>
      </c>
      <c r="J13" s="678">
        <v>26031.120044554773</v>
      </c>
      <c r="K13" s="678">
        <v>3466.36780856</v>
      </c>
      <c r="L13" s="678">
        <v>0</v>
      </c>
      <c r="M13" s="688"/>
      <c r="N13" s="688"/>
      <c r="O13" s="688"/>
      <c r="P13" s="688"/>
      <c r="Q13" s="688"/>
      <c r="R13" s="688"/>
      <c r="S13" s="688"/>
      <c r="T13" s="688"/>
      <c r="U13" s="688"/>
      <c r="V13" s="688"/>
      <c r="W13" s="688"/>
    </row>
    <row r="14" spans="1:25">
      <c r="A14" s="382">
        <v>8</v>
      </c>
      <c r="B14" s="395" t="s">
        <v>493</v>
      </c>
      <c r="C14" s="705">
        <v>6624236.251287397</v>
      </c>
      <c r="D14" s="673">
        <v>5821093.8800105024</v>
      </c>
      <c r="E14" s="673">
        <v>542028.16281600005</v>
      </c>
      <c r="F14" s="678">
        <v>261114.20846089465</v>
      </c>
      <c r="G14" s="678">
        <v>0</v>
      </c>
      <c r="H14" s="673">
        <v>127439.82039323554</v>
      </c>
      <c r="I14" s="678">
        <v>5862.8908990803538</v>
      </c>
      <c r="J14" s="678">
        <v>632.27796871759745</v>
      </c>
      <c r="K14" s="678">
        <v>120944.65152543758</v>
      </c>
      <c r="L14" s="678">
        <v>0</v>
      </c>
      <c r="M14" s="688"/>
      <c r="N14" s="688"/>
      <c r="O14" s="688"/>
      <c r="P14" s="688"/>
      <c r="Q14" s="688"/>
      <c r="R14" s="688"/>
      <c r="S14" s="688"/>
      <c r="T14" s="688"/>
      <c r="U14" s="688"/>
      <c r="V14" s="688"/>
      <c r="W14" s="688"/>
    </row>
    <row r="15" spans="1:25">
      <c r="A15" s="382">
        <v>9</v>
      </c>
      <c r="B15" s="395" t="s">
        <v>494</v>
      </c>
      <c r="C15" s="705">
        <v>212234665.01329297</v>
      </c>
      <c r="D15" s="673">
        <v>209168069.36488402</v>
      </c>
      <c r="E15" s="673">
        <v>0</v>
      </c>
      <c r="F15" s="678">
        <v>3066595.6484089531</v>
      </c>
      <c r="G15" s="678">
        <v>0</v>
      </c>
      <c r="H15" s="673">
        <v>1796398.7797478584</v>
      </c>
      <c r="I15" s="678">
        <v>1127327.0714731549</v>
      </c>
      <c r="J15" s="678">
        <v>0</v>
      </c>
      <c r="K15" s="678">
        <v>669071.70827470312</v>
      </c>
      <c r="L15" s="678">
        <v>0</v>
      </c>
      <c r="M15" s="688"/>
      <c r="N15" s="688"/>
      <c r="O15" s="688"/>
      <c r="P15" s="688"/>
      <c r="Q15" s="688"/>
      <c r="R15" s="688"/>
      <c r="S15" s="688"/>
      <c r="T15" s="688"/>
      <c r="U15" s="688"/>
      <c r="V15" s="688"/>
      <c r="W15" s="688"/>
    </row>
    <row r="16" spans="1:25">
      <c r="A16" s="382">
        <v>10</v>
      </c>
      <c r="B16" s="395" t="s">
        <v>495</v>
      </c>
      <c r="C16" s="705">
        <v>5550281.830116</v>
      </c>
      <c r="D16" s="673">
        <v>5550281.830116</v>
      </c>
      <c r="E16" s="673">
        <v>0</v>
      </c>
      <c r="F16" s="678">
        <v>0</v>
      </c>
      <c r="G16" s="678">
        <v>0</v>
      </c>
      <c r="H16" s="673">
        <v>7572.5207908937091</v>
      </c>
      <c r="I16" s="678">
        <v>7572.5207908937091</v>
      </c>
      <c r="J16" s="678">
        <v>0</v>
      </c>
      <c r="K16" s="678">
        <v>0</v>
      </c>
      <c r="L16" s="678">
        <v>0</v>
      </c>
      <c r="M16" s="688"/>
      <c r="N16" s="688"/>
      <c r="O16" s="688"/>
      <c r="P16" s="688"/>
      <c r="Q16" s="688"/>
      <c r="R16" s="688"/>
      <c r="S16" s="688"/>
      <c r="T16" s="688"/>
      <c r="U16" s="688"/>
      <c r="V16" s="688"/>
      <c r="W16" s="688"/>
    </row>
    <row r="17" spans="1:23">
      <c r="A17" s="382">
        <v>11</v>
      </c>
      <c r="B17" s="395" t="s">
        <v>496</v>
      </c>
      <c r="C17" s="705">
        <v>573288.50999999989</v>
      </c>
      <c r="D17" s="673">
        <v>573288.50999999989</v>
      </c>
      <c r="E17" s="673">
        <v>0</v>
      </c>
      <c r="F17" s="678">
        <v>0</v>
      </c>
      <c r="G17" s="678">
        <v>0</v>
      </c>
      <c r="H17" s="673">
        <v>68.743009712128384</v>
      </c>
      <c r="I17" s="678">
        <v>68.743009712128384</v>
      </c>
      <c r="J17" s="678">
        <v>0</v>
      </c>
      <c r="K17" s="678">
        <v>0</v>
      </c>
      <c r="L17" s="678">
        <v>0</v>
      </c>
      <c r="M17" s="688"/>
      <c r="N17" s="688"/>
      <c r="O17" s="688"/>
      <c r="P17" s="688"/>
      <c r="Q17" s="688"/>
      <c r="R17" s="688"/>
      <c r="S17" s="688"/>
      <c r="T17" s="688"/>
      <c r="U17" s="688"/>
      <c r="V17" s="688"/>
      <c r="W17" s="688"/>
    </row>
    <row r="18" spans="1:23">
      <c r="A18" s="382">
        <v>12</v>
      </c>
      <c r="B18" s="395" t="s">
        <v>497</v>
      </c>
      <c r="C18" s="705">
        <v>47473624.488058619</v>
      </c>
      <c r="D18" s="673">
        <v>21443364.90166603</v>
      </c>
      <c r="E18" s="673">
        <v>34868.907426000005</v>
      </c>
      <c r="F18" s="678">
        <v>25995390.678966574</v>
      </c>
      <c r="G18" s="678">
        <v>0</v>
      </c>
      <c r="H18" s="673">
        <v>11053398.866847923</v>
      </c>
      <c r="I18" s="678">
        <v>87984.122098081833</v>
      </c>
      <c r="J18" s="678">
        <v>134.02311540031482</v>
      </c>
      <c r="K18" s="678">
        <v>10965280.721634446</v>
      </c>
      <c r="L18" s="678">
        <v>0</v>
      </c>
      <c r="M18" s="688"/>
      <c r="N18" s="688"/>
      <c r="O18" s="688"/>
      <c r="P18" s="688"/>
      <c r="Q18" s="688"/>
      <c r="R18" s="688"/>
      <c r="S18" s="688"/>
      <c r="T18" s="688"/>
      <c r="U18" s="688"/>
      <c r="V18" s="688"/>
      <c r="W18" s="688"/>
    </row>
    <row r="19" spans="1:23">
      <c r="A19" s="382">
        <v>13</v>
      </c>
      <c r="B19" s="395" t="s">
        <v>498</v>
      </c>
      <c r="C19" s="705">
        <v>17699896.242387764</v>
      </c>
      <c r="D19" s="673">
        <v>12320668.942249479</v>
      </c>
      <c r="E19" s="673">
        <v>2337949.464705633</v>
      </c>
      <c r="F19" s="678">
        <v>3041277.8354326505</v>
      </c>
      <c r="G19" s="678">
        <v>0</v>
      </c>
      <c r="H19" s="673">
        <v>1617979.1941683858</v>
      </c>
      <c r="I19" s="678">
        <v>34260.251694492028</v>
      </c>
      <c r="J19" s="678">
        <v>10995.967103893698</v>
      </c>
      <c r="K19" s="678">
        <v>1572722.9753700001</v>
      </c>
      <c r="L19" s="678">
        <v>0</v>
      </c>
      <c r="M19" s="688"/>
      <c r="N19" s="688"/>
      <c r="O19" s="688"/>
      <c r="P19" s="688"/>
      <c r="Q19" s="688"/>
      <c r="R19" s="688"/>
      <c r="S19" s="688"/>
      <c r="T19" s="688"/>
      <c r="U19" s="688"/>
      <c r="V19" s="688"/>
      <c r="W19" s="688"/>
    </row>
    <row r="20" spans="1:23">
      <c r="A20" s="382">
        <v>14</v>
      </c>
      <c r="B20" s="395" t="s">
        <v>499</v>
      </c>
      <c r="C20" s="705">
        <v>48027757.148094416</v>
      </c>
      <c r="D20" s="673">
        <v>27291710.328623712</v>
      </c>
      <c r="E20" s="673">
        <v>5243445.4762161775</v>
      </c>
      <c r="F20" s="678">
        <v>15022209.366379526</v>
      </c>
      <c r="G20" s="678">
        <v>470391.97687499999</v>
      </c>
      <c r="H20" s="673">
        <v>406756.48121445935</v>
      </c>
      <c r="I20" s="678">
        <v>89370.593267383927</v>
      </c>
      <c r="J20" s="678">
        <v>22107.457889868427</v>
      </c>
      <c r="K20" s="678">
        <v>292926.47017283185</v>
      </c>
      <c r="L20" s="678">
        <v>2351.959884375</v>
      </c>
      <c r="M20" s="688"/>
      <c r="N20" s="688"/>
      <c r="O20" s="688"/>
      <c r="P20" s="688"/>
      <c r="Q20" s="688"/>
      <c r="R20" s="688"/>
      <c r="S20" s="688"/>
      <c r="T20" s="688"/>
      <c r="U20" s="688"/>
      <c r="V20" s="688"/>
      <c r="W20" s="688"/>
    </row>
    <row r="21" spans="1:23">
      <c r="A21" s="382">
        <v>15</v>
      </c>
      <c r="B21" s="395" t="s">
        <v>500</v>
      </c>
      <c r="C21" s="705">
        <v>2788668.1924510002</v>
      </c>
      <c r="D21" s="673">
        <v>2352946.8200000003</v>
      </c>
      <c r="E21" s="673">
        <v>0</v>
      </c>
      <c r="F21" s="678">
        <v>435721.37245100003</v>
      </c>
      <c r="G21" s="678">
        <v>0</v>
      </c>
      <c r="H21" s="673">
        <v>78674.950189133466</v>
      </c>
      <c r="I21" s="678">
        <v>1644.1647499999999</v>
      </c>
      <c r="J21" s="678">
        <v>0</v>
      </c>
      <c r="K21" s="678">
        <v>77030.785439133469</v>
      </c>
      <c r="L21" s="678">
        <v>0</v>
      </c>
      <c r="M21" s="688"/>
      <c r="N21" s="688"/>
      <c r="O21" s="688"/>
      <c r="P21" s="688"/>
      <c r="Q21" s="688"/>
      <c r="R21" s="688"/>
      <c r="S21" s="688"/>
      <c r="T21" s="688"/>
      <c r="U21" s="688"/>
      <c r="V21" s="688"/>
      <c r="W21" s="688"/>
    </row>
    <row r="22" spans="1:23">
      <c r="A22" s="382">
        <v>16</v>
      </c>
      <c r="B22" s="395" t="s">
        <v>501</v>
      </c>
      <c r="C22" s="705">
        <v>76048462.363392487</v>
      </c>
      <c r="D22" s="673">
        <v>0</v>
      </c>
      <c r="E22" s="673">
        <v>76048462.363392487</v>
      </c>
      <c r="F22" s="678">
        <v>0</v>
      </c>
      <c r="G22" s="678">
        <v>0</v>
      </c>
      <c r="H22" s="673">
        <v>7055245.9482100019</v>
      </c>
      <c r="I22" s="678">
        <v>0</v>
      </c>
      <c r="J22" s="678">
        <v>7055245.9482100019</v>
      </c>
      <c r="K22" s="678">
        <v>0</v>
      </c>
      <c r="L22" s="678">
        <v>0</v>
      </c>
      <c r="M22" s="688"/>
      <c r="N22" s="688"/>
      <c r="O22" s="688"/>
      <c r="P22" s="688"/>
      <c r="Q22" s="688"/>
      <c r="R22" s="688"/>
      <c r="S22" s="688"/>
      <c r="T22" s="688"/>
      <c r="U22" s="688"/>
      <c r="V22" s="688"/>
      <c r="W22" s="688"/>
    </row>
    <row r="23" spans="1:23">
      <c r="A23" s="382">
        <v>17</v>
      </c>
      <c r="B23" s="395" t="s">
        <v>502</v>
      </c>
      <c r="C23" s="705">
        <v>104441076.66460763</v>
      </c>
      <c r="D23" s="673">
        <v>104441076.66460763</v>
      </c>
      <c r="E23" s="673">
        <v>0</v>
      </c>
      <c r="F23" s="678">
        <v>0</v>
      </c>
      <c r="G23" s="678">
        <v>0</v>
      </c>
      <c r="H23" s="673">
        <v>533418.03954418912</v>
      </c>
      <c r="I23" s="678">
        <v>533418.03954418912</v>
      </c>
      <c r="J23" s="678">
        <v>0</v>
      </c>
      <c r="K23" s="678">
        <v>0</v>
      </c>
      <c r="L23" s="678">
        <v>0</v>
      </c>
      <c r="M23" s="688"/>
      <c r="N23" s="688"/>
      <c r="O23" s="688"/>
      <c r="P23" s="688"/>
      <c r="Q23" s="688"/>
      <c r="R23" s="688"/>
      <c r="S23" s="688"/>
      <c r="T23" s="688"/>
      <c r="U23" s="688"/>
      <c r="V23" s="688"/>
      <c r="W23" s="688"/>
    </row>
    <row r="24" spans="1:23">
      <c r="A24" s="382">
        <v>18</v>
      </c>
      <c r="B24" s="395" t="s">
        <v>503</v>
      </c>
      <c r="C24" s="705">
        <v>20247816.278768409</v>
      </c>
      <c r="D24" s="673">
        <v>20247816.278768409</v>
      </c>
      <c r="E24" s="673">
        <v>0</v>
      </c>
      <c r="F24" s="678">
        <v>0</v>
      </c>
      <c r="G24" s="678">
        <v>0</v>
      </c>
      <c r="H24" s="673">
        <v>455785.57908628031</v>
      </c>
      <c r="I24" s="678">
        <v>455785.57908628031</v>
      </c>
      <c r="J24" s="678">
        <v>0</v>
      </c>
      <c r="K24" s="678">
        <v>0</v>
      </c>
      <c r="L24" s="678">
        <v>0</v>
      </c>
      <c r="M24" s="688"/>
      <c r="N24" s="688"/>
      <c r="O24" s="688"/>
      <c r="P24" s="688"/>
      <c r="Q24" s="688"/>
      <c r="R24" s="688"/>
      <c r="S24" s="688"/>
      <c r="T24" s="688"/>
      <c r="U24" s="688"/>
      <c r="V24" s="688"/>
      <c r="W24" s="688"/>
    </row>
    <row r="25" spans="1:23">
      <c r="A25" s="382">
        <v>19</v>
      </c>
      <c r="B25" s="395" t="s">
        <v>504</v>
      </c>
      <c r="C25" s="705">
        <v>18391124.967796929</v>
      </c>
      <c r="D25" s="673">
        <v>18391124.967796929</v>
      </c>
      <c r="E25" s="673">
        <v>0</v>
      </c>
      <c r="F25" s="678">
        <v>0</v>
      </c>
      <c r="G25" s="678">
        <v>0</v>
      </c>
      <c r="H25" s="673">
        <v>116172.96833692762</v>
      </c>
      <c r="I25" s="678">
        <v>116172.96833692762</v>
      </c>
      <c r="J25" s="678">
        <v>0</v>
      </c>
      <c r="K25" s="678">
        <v>0</v>
      </c>
      <c r="L25" s="678">
        <v>0</v>
      </c>
      <c r="M25" s="688"/>
      <c r="N25" s="688"/>
      <c r="O25" s="688"/>
      <c r="P25" s="688"/>
      <c r="Q25" s="688"/>
      <c r="R25" s="688"/>
      <c r="S25" s="688"/>
      <c r="T25" s="688"/>
      <c r="U25" s="688"/>
      <c r="V25" s="688"/>
      <c r="W25" s="688"/>
    </row>
    <row r="26" spans="1:23">
      <c r="A26" s="382">
        <v>20</v>
      </c>
      <c r="B26" s="395" t="s">
        <v>505</v>
      </c>
      <c r="C26" s="705">
        <v>61756908.083744511</v>
      </c>
      <c r="D26" s="673">
        <v>50466309.954774588</v>
      </c>
      <c r="E26" s="673">
        <v>11290598.128969923</v>
      </c>
      <c r="F26" s="678">
        <v>0</v>
      </c>
      <c r="G26" s="678">
        <v>0</v>
      </c>
      <c r="H26" s="673">
        <v>1628311.3422607507</v>
      </c>
      <c r="I26" s="678">
        <v>217894.72434079825</v>
      </c>
      <c r="J26" s="678">
        <v>1410416.6179199526</v>
      </c>
      <c r="K26" s="678">
        <v>0</v>
      </c>
      <c r="L26" s="678">
        <v>0</v>
      </c>
      <c r="M26" s="688"/>
      <c r="N26" s="688"/>
      <c r="O26" s="688"/>
      <c r="P26" s="688"/>
      <c r="Q26" s="688"/>
      <c r="R26" s="688"/>
      <c r="S26" s="688"/>
      <c r="T26" s="688"/>
      <c r="U26" s="688"/>
      <c r="V26" s="688"/>
      <c r="W26" s="688"/>
    </row>
    <row r="27" spans="1:23">
      <c r="A27" s="382">
        <v>21</v>
      </c>
      <c r="B27" s="395" t="s">
        <v>506</v>
      </c>
      <c r="C27" s="705">
        <v>7681583.3390766839</v>
      </c>
      <c r="D27" s="673">
        <v>7681583.3390766839</v>
      </c>
      <c r="E27" s="673">
        <v>0</v>
      </c>
      <c r="F27" s="678">
        <v>0</v>
      </c>
      <c r="G27" s="678">
        <v>0</v>
      </c>
      <c r="H27" s="673">
        <v>10274.406952714109</v>
      </c>
      <c r="I27" s="678">
        <v>10274.406952714109</v>
      </c>
      <c r="J27" s="678">
        <v>0</v>
      </c>
      <c r="K27" s="678">
        <v>0</v>
      </c>
      <c r="L27" s="678">
        <v>0</v>
      </c>
      <c r="M27" s="688"/>
      <c r="N27" s="688"/>
      <c r="O27" s="688"/>
      <c r="P27" s="688"/>
      <c r="Q27" s="688"/>
      <c r="R27" s="688"/>
      <c r="S27" s="688"/>
      <c r="T27" s="688"/>
      <c r="U27" s="688"/>
      <c r="V27" s="688"/>
      <c r="W27" s="688"/>
    </row>
    <row r="28" spans="1:23">
      <c r="A28" s="382">
        <v>22</v>
      </c>
      <c r="B28" s="395" t="s">
        <v>507</v>
      </c>
      <c r="C28" s="705">
        <v>38180902.04574585</v>
      </c>
      <c r="D28" s="673">
        <v>35450378.313980341</v>
      </c>
      <c r="E28" s="673">
        <v>0</v>
      </c>
      <c r="F28" s="678">
        <v>2730523.731765511</v>
      </c>
      <c r="G28" s="678">
        <v>0</v>
      </c>
      <c r="H28" s="673">
        <v>471295.79880714405</v>
      </c>
      <c r="I28" s="678">
        <v>3460.3608399999998</v>
      </c>
      <c r="J28" s="678">
        <v>0</v>
      </c>
      <c r="K28" s="678">
        <v>467835.43796714407</v>
      </c>
      <c r="L28" s="678">
        <v>0</v>
      </c>
      <c r="M28" s="688"/>
      <c r="N28" s="688"/>
      <c r="O28" s="688"/>
      <c r="P28" s="688"/>
      <c r="Q28" s="688"/>
      <c r="R28" s="688"/>
      <c r="S28" s="688"/>
      <c r="T28" s="688"/>
      <c r="U28" s="688"/>
      <c r="V28" s="688"/>
      <c r="W28" s="688"/>
    </row>
    <row r="29" spans="1:23">
      <c r="A29" s="382">
        <v>23</v>
      </c>
      <c r="B29" s="395" t="s">
        <v>508</v>
      </c>
      <c r="C29" s="705">
        <v>81380690.210778922</v>
      </c>
      <c r="D29" s="673">
        <v>74927929.459271789</v>
      </c>
      <c r="E29" s="673">
        <v>2782026.4325183695</v>
      </c>
      <c r="F29" s="678">
        <v>3670734.3189887735</v>
      </c>
      <c r="G29" s="678">
        <v>0</v>
      </c>
      <c r="H29" s="673">
        <v>411459.5218642712</v>
      </c>
      <c r="I29" s="678">
        <v>326536.8648294615</v>
      </c>
      <c r="J29" s="678">
        <v>8044.6092143290871</v>
      </c>
      <c r="K29" s="678">
        <v>76878.04782048073</v>
      </c>
      <c r="L29" s="678">
        <v>0</v>
      </c>
      <c r="M29" s="688"/>
      <c r="N29" s="688"/>
      <c r="O29" s="688"/>
      <c r="P29" s="688"/>
      <c r="Q29" s="688"/>
      <c r="R29" s="688"/>
      <c r="S29" s="688"/>
      <c r="T29" s="688"/>
      <c r="U29" s="688"/>
      <c r="V29" s="688"/>
      <c r="W29" s="688"/>
    </row>
    <row r="30" spans="1:23">
      <c r="A30" s="382">
        <v>24</v>
      </c>
      <c r="B30" s="395" t="s">
        <v>509</v>
      </c>
      <c r="C30" s="705">
        <v>40581419.250450477</v>
      </c>
      <c r="D30" s="673">
        <v>34490899.215382338</v>
      </c>
      <c r="E30" s="673">
        <v>2647883.7270391467</v>
      </c>
      <c r="F30" s="678">
        <v>3442636.3080289997</v>
      </c>
      <c r="G30" s="678">
        <v>0</v>
      </c>
      <c r="H30" s="673">
        <v>1025039.659751347</v>
      </c>
      <c r="I30" s="678">
        <v>96647.321512139941</v>
      </c>
      <c r="J30" s="678">
        <v>10749.833825894506</v>
      </c>
      <c r="K30" s="678">
        <v>917642.50441331242</v>
      </c>
      <c r="L30" s="678">
        <v>0</v>
      </c>
      <c r="M30" s="688"/>
      <c r="N30" s="688"/>
      <c r="O30" s="688"/>
      <c r="P30" s="688"/>
      <c r="Q30" s="688"/>
      <c r="R30" s="688"/>
      <c r="S30" s="688"/>
      <c r="T30" s="688"/>
      <c r="U30" s="688"/>
      <c r="V30" s="688"/>
      <c r="W30" s="688"/>
    </row>
    <row r="31" spans="1:23">
      <c r="A31" s="382">
        <v>25</v>
      </c>
      <c r="B31" s="395" t="s">
        <v>510</v>
      </c>
      <c r="C31" s="705">
        <v>122638075.76517615</v>
      </c>
      <c r="D31" s="673">
        <v>114831857.57434522</v>
      </c>
      <c r="E31" s="673">
        <v>1576024.2823839651</v>
      </c>
      <c r="F31" s="678">
        <v>5684917.5537950052</v>
      </c>
      <c r="G31" s="678">
        <v>545276.35465200001</v>
      </c>
      <c r="H31" s="673">
        <v>2422940.0080807982</v>
      </c>
      <c r="I31" s="678">
        <v>455931.0700013258</v>
      </c>
      <c r="J31" s="678">
        <v>3563.0582715074947</v>
      </c>
      <c r="K31" s="678">
        <v>1962308.9312497934</v>
      </c>
      <c r="L31" s="678">
        <v>1136.9485581704801</v>
      </c>
      <c r="M31" s="688"/>
      <c r="N31" s="688"/>
      <c r="O31" s="688"/>
      <c r="P31" s="688"/>
      <c r="Q31" s="688"/>
      <c r="R31" s="688"/>
      <c r="S31" s="688"/>
      <c r="T31" s="688"/>
      <c r="U31" s="688"/>
      <c r="V31" s="688"/>
      <c r="W31" s="688"/>
    </row>
    <row r="32" spans="1:23">
      <c r="A32" s="382">
        <v>26</v>
      </c>
      <c r="B32" s="395" t="s">
        <v>566</v>
      </c>
      <c r="C32" s="705">
        <v>296975.07028299995</v>
      </c>
      <c r="D32" s="673">
        <v>136874.31488300001</v>
      </c>
      <c r="E32" s="673">
        <v>5995</v>
      </c>
      <c r="F32" s="678">
        <v>154105.75540000043</v>
      </c>
      <c r="G32" s="678">
        <v>0</v>
      </c>
      <c r="H32" s="673">
        <v>156207.78769766039</v>
      </c>
      <c r="I32" s="678">
        <v>2737.4862976600011</v>
      </c>
      <c r="J32" s="678">
        <v>599.5</v>
      </c>
      <c r="K32" s="678">
        <v>152870.80140000043</v>
      </c>
      <c r="L32" s="678">
        <v>0</v>
      </c>
      <c r="M32" s="688"/>
      <c r="N32" s="688"/>
      <c r="O32" s="688"/>
      <c r="P32" s="688"/>
      <c r="Q32" s="688"/>
      <c r="R32" s="688"/>
      <c r="S32" s="688"/>
      <c r="T32" s="688"/>
      <c r="U32" s="688"/>
      <c r="V32" s="688"/>
      <c r="W32" s="688"/>
    </row>
    <row r="33" spans="1:23" ht="15">
      <c r="A33" s="382">
        <v>27</v>
      </c>
      <c r="B33" s="436" t="s">
        <v>66</v>
      </c>
      <c r="C33" s="704">
        <f>SUM(C7:C32)</f>
        <v>1180106686.0557272</v>
      </c>
      <c r="D33" s="704">
        <f t="shared" ref="D33:L33" si="0">SUM(D7:D32)</f>
        <v>970592148.37154496</v>
      </c>
      <c r="E33" s="704">
        <f t="shared" si="0"/>
        <v>123324132.27295567</v>
      </c>
      <c r="F33" s="704">
        <f t="shared" si="0"/>
        <v>85174737.079699725</v>
      </c>
      <c r="G33" s="704">
        <f t="shared" si="0"/>
        <v>1015668.3315270001</v>
      </c>
      <c r="H33" s="704">
        <f t="shared" si="0"/>
        <v>31420295.216276739</v>
      </c>
      <c r="I33" s="704">
        <f t="shared" si="0"/>
        <v>4488343.3177647758</v>
      </c>
      <c r="J33" s="704">
        <f t="shared" si="0"/>
        <v>9362671.2457693312</v>
      </c>
      <c r="K33" s="704">
        <f t="shared" si="0"/>
        <v>17565791.74430009</v>
      </c>
      <c r="L33" s="704">
        <f t="shared" si="0"/>
        <v>3488.9084425454803</v>
      </c>
      <c r="M33" s="688"/>
      <c r="N33" s="688"/>
      <c r="O33" s="688"/>
      <c r="P33" s="688"/>
      <c r="Q33" s="688"/>
      <c r="R33" s="688"/>
      <c r="S33" s="688"/>
      <c r="T33" s="688"/>
      <c r="U33" s="688"/>
      <c r="V33" s="688"/>
      <c r="W33" s="688"/>
    </row>
    <row r="35" spans="1:23">
      <c r="B35" s="435"/>
      <c r="C35" s="435"/>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22"/>
  <sheetViews>
    <sheetView showGridLines="0" zoomScale="80" zoomScaleNormal="80" workbookViewId="0"/>
  </sheetViews>
  <sheetFormatPr defaultColWidth="8.85546875" defaultRowHeight="12"/>
  <cols>
    <col min="1" max="1" width="11.85546875" style="306" bestFit="1" customWidth="1"/>
    <col min="2" max="2" width="165.140625" style="306" customWidth="1"/>
    <col min="3" max="11" width="28.140625" style="306" customWidth="1"/>
    <col min="12" max="16384" width="8.85546875" style="306"/>
  </cols>
  <sheetData>
    <row r="1" spans="1:11" s="300" customFormat="1" ht="13.5">
      <c r="A1" s="299" t="s">
        <v>97</v>
      </c>
      <c r="B1" s="220" t="str">
        <f>Info!C2</f>
        <v>სს "ბანკი ქართუ"</v>
      </c>
      <c r="C1" s="392"/>
      <c r="D1" s="392"/>
      <c r="E1" s="392"/>
      <c r="F1" s="392"/>
      <c r="G1" s="392"/>
      <c r="H1" s="392"/>
      <c r="I1" s="392"/>
      <c r="J1" s="392"/>
      <c r="K1" s="392"/>
    </row>
    <row r="2" spans="1:11" s="300" customFormat="1" ht="12.75">
      <c r="A2" s="299" t="s">
        <v>98</v>
      </c>
      <c r="B2" s="668">
        <f>'1. key ratios'!B2</f>
        <v>46022</v>
      </c>
      <c r="C2" s="392"/>
      <c r="D2" s="392"/>
      <c r="E2" s="392"/>
      <c r="F2" s="392"/>
      <c r="G2" s="392"/>
      <c r="H2" s="392"/>
      <c r="I2" s="392"/>
      <c r="J2" s="392"/>
      <c r="K2" s="392"/>
    </row>
    <row r="3" spans="1:11" s="300" customFormat="1" ht="12.75">
      <c r="A3" s="301" t="s">
        <v>567</v>
      </c>
      <c r="B3" s="392"/>
      <c r="C3" s="392"/>
      <c r="D3" s="392"/>
      <c r="E3" s="392"/>
      <c r="F3" s="392"/>
      <c r="G3" s="392"/>
      <c r="H3" s="392"/>
      <c r="I3" s="392"/>
      <c r="J3" s="392"/>
      <c r="K3" s="392"/>
    </row>
    <row r="4" spans="1:11">
      <c r="A4" s="440"/>
      <c r="B4" s="440"/>
      <c r="C4" s="439" t="s">
        <v>471</v>
      </c>
      <c r="D4" s="439" t="s">
        <v>472</v>
      </c>
      <c r="E4" s="439" t="s">
        <v>473</v>
      </c>
      <c r="F4" s="439" t="s">
        <v>474</v>
      </c>
      <c r="G4" s="439" t="s">
        <v>475</v>
      </c>
      <c r="H4" s="439" t="s">
        <v>476</v>
      </c>
      <c r="I4" s="439" t="s">
        <v>477</v>
      </c>
      <c r="J4" s="439" t="s">
        <v>478</v>
      </c>
      <c r="K4" s="439" t="s">
        <v>479</v>
      </c>
    </row>
    <row r="5" spans="1:11" ht="104.1" customHeight="1">
      <c r="A5" s="857" t="s">
        <v>873</v>
      </c>
      <c r="B5" s="858"/>
      <c r="C5" s="438" t="s">
        <v>568</v>
      </c>
      <c r="D5" s="438" t="s">
        <v>561</v>
      </c>
      <c r="E5" s="438" t="s">
        <v>562</v>
      </c>
      <c r="F5" s="438" t="s">
        <v>872</v>
      </c>
      <c r="G5" s="438" t="s">
        <v>569</v>
      </c>
      <c r="H5" s="438" t="s">
        <v>570</v>
      </c>
      <c r="I5" s="438" t="s">
        <v>571</v>
      </c>
      <c r="J5" s="438" t="s">
        <v>572</v>
      </c>
      <c r="K5" s="438" t="s">
        <v>573</v>
      </c>
    </row>
    <row r="6" spans="1:11" ht="12.75">
      <c r="A6" s="382">
        <v>1</v>
      </c>
      <c r="B6" s="382" t="s">
        <v>574</v>
      </c>
      <c r="C6" s="673">
        <v>110626264.66512565</v>
      </c>
      <c r="D6" s="673">
        <v>4096148.4200000004</v>
      </c>
      <c r="E6" s="673">
        <v>0</v>
      </c>
      <c r="F6" s="673">
        <v>0</v>
      </c>
      <c r="G6" s="673">
        <v>818944225.80451488</v>
      </c>
      <c r="H6" s="673">
        <v>7271328.2177604008</v>
      </c>
      <c r="I6" s="673">
        <v>189747449.50176156</v>
      </c>
      <c r="J6" s="673">
        <v>6445131.704800522</v>
      </c>
      <c r="K6" s="673">
        <v>42976137.741764598</v>
      </c>
    </row>
    <row r="7" spans="1:11" ht="12.75">
      <c r="A7" s="382">
        <v>2</v>
      </c>
      <c r="B7" s="382" t="s">
        <v>575</v>
      </c>
      <c r="C7" s="673">
        <v>0</v>
      </c>
      <c r="D7" s="673">
        <v>0</v>
      </c>
      <c r="E7" s="673">
        <v>0</v>
      </c>
      <c r="F7" s="673">
        <v>0</v>
      </c>
      <c r="G7" s="673">
        <v>8103182.7799999993</v>
      </c>
      <c r="H7" s="673">
        <v>9728.160000000149</v>
      </c>
      <c r="I7" s="673">
        <v>24057726.359999999</v>
      </c>
      <c r="J7" s="673">
        <v>8036704.8300000001</v>
      </c>
      <c r="K7" s="673">
        <v>12750998.890000001</v>
      </c>
    </row>
    <row r="8" spans="1:11" ht="12.75">
      <c r="A8" s="382">
        <v>3</v>
      </c>
      <c r="B8" s="382" t="s">
        <v>539</v>
      </c>
      <c r="C8" s="673">
        <v>21961243.632620484</v>
      </c>
      <c r="D8" s="673">
        <v>0</v>
      </c>
      <c r="E8" s="673">
        <v>0</v>
      </c>
      <c r="F8" s="673">
        <v>0</v>
      </c>
      <c r="G8" s="673">
        <v>143390737.13549915</v>
      </c>
      <c r="H8" s="673">
        <v>391454.80351958843</v>
      </c>
      <c r="I8" s="673">
        <v>23532180.925760858</v>
      </c>
      <c r="J8" s="673">
        <v>6996636.6019687522</v>
      </c>
      <c r="K8" s="673">
        <v>7564233.3920311378</v>
      </c>
    </row>
    <row r="9" spans="1:11" ht="12.75">
      <c r="A9" s="382">
        <v>4</v>
      </c>
      <c r="B9" s="399" t="s">
        <v>871</v>
      </c>
      <c r="C9" s="673">
        <v>2388260.0339110792</v>
      </c>
      <c r="D9" s="673">
        <v>305653.88</v>
      </c>
      <c r="E9" s="673">
        <v>0</v>
      </c>
      <c r="F9" s="673">
        <v>0</v>
      </c>
      <c r="G9" s="673">
        <v>64533990.085662097</v>
      </c>
      <c r="H9" s="673">
        <v>3620133.0212799879</v>
      </c>
      <c r="I9" s="673">
        <v>2974167.949066503</v>
      </c>
      <c r="J9" s="673">
        <v>2991808.142327196</v>
      </c>
      <c r="K9" s="673">
        <v>9376392.2989798672</v>
      </c>
    </row>
    <row r="10" spans="1:11" ht="12.75">
      <c r="A10" s="382">
        <v>5</v>
      </c>
      <c r="B10" s="399" t="s">
        <v>870</v>
      </c>
      <c r="C10" s="673">
        <v>0</v>
      </c>
      <c r="D10" s="673">
        <v>0</v>
      </c>
      <c r="E10" s="673">
        <v>0</v>
      </c>
      <c r="F10" s="673">
        <v>0</v>
      </c>
      <c r="G10" s="673">
        <v>0</v>
      </c>
      <c r="H10" s="673">
        <v>0</v>
      </c>
      <c r="I10" s="673">
        <v>0</v>
      </c>
      <c r="J10" s="673">
        <v>0</v>
      </c>
      <c r="K10" s="673">
        <v>0</v>
      </c>
    </row>
    <row r="11" spans="1:11" ht="12.75">
      <c r="A11" s="382">
        <v>6</v>
      </c>
      <c r="B11" s="399" t="s">
        <v>869</v>
      </c>
      <c r="C11" s="673">
        <v>0</v>
      </c>
      <c r="D11" s="673">
        <v>0</v>
      </c>
      <c r="E11" s="673">
        <v>0</v>
      </c>
      <c r="F11" s="673">
        <v>0</v>
      </c>
      <c r="G11" s="673">
        <v>6.0000000667059794E-4</v>
      </c>
      <c r="H11" s="673">
        <v>0</v>
      </c>
      <c r="I11" s="673">
        <v>0</v>
      </c>
      <c r="J11" s="673">
        <v>4.8999999999068677E-3</v>
      </c>
      <c r="K11" s="673">
        <v>500</v>
      </c>
    </row>
    <row r="13" spans="1:11" ht="15">
      <c r="B13" s="437"/>
    </row>
    <row r="14" spans="1:11">
      <c r="C14" s="733"/>
      <c r="D14" s="733"/>
      <c r="E14" s="733"/>
      <c r="F14" s="733"/>
      <c r="G14" s="733"/>
      <c r="H14" s="733"/>
      <c r="I14" s="733"/>
      <c r="J14" s="733"/>
      <c r="K14" s="733"/>
    </row>
    <row r="15" spans="1:11">
      <c r="B15" s="707"/>
      <c r="C15" s="733"/>
      <c r="D15" s="733"/>
      <c r="E15" s="733"/>
      <c r="F15" s="733"/>
      <c r="G15" s="733"/>
      <c r="H15" s="733"/>
      <c r="I15" s="733"/>
      <c r="J15" s="733"/>
      <c r="K15" s="733"/>
    </row>
    <row r="16" spans="1:11">
      <c r="B16" s="707"/>
      <c r="C16" s="733"/>
      <c r="D16" s="733"/>
      <c r="E16" s="733"/>
      <c r="F16" s="733"/>
      <c r="G16" s="733"/>
      <c r="H16" s="733"/>
      <c r="I16" s="733"/>
      <c r="J16" s="733"/>
      <c r="K16" s="733"/>
    </row>
    <row r="17" spans="2:11">
      <c r="B17" s="707"/>
      <c r="C17" s="733"/>
      <c r="D17" s="733"/>
      <c r="E17" s="733"/>
      <c r="F17" s="733"/>
      <c r="G17" s="733"/>
      <c r="H17" s="733"/>
      <c r="I17" s="733"/>
      <c r="J17" s="733"/>
      <c r="K17" s="733"/>
    </row>
    <row r="18" spans="2:11">
      <c r="B18" s="707"/>
      <c r="C18" s="733"/>
      <c r="D18" s="733"/>
      <c r="E18" s="733"/>
      <c r="F18" s="733"/>
      <c r="G18" s="733"/>
      <c r="H18" s="733"/>
      <c r="I18" s="733"/>
      <c r="J18" s="733"/>
      <c r="K18" s="733"/>
    </row>
    <row r="19" spans="2:11">
      <c r="B19" s="707"/>
      <c r="C19" s="733"/>
      <c r="D19" s="733"/>
      <c r="E19" s="733"/>
      <c r="F19" s="733"/>
      <c r="G19" s="733"/>
      <c r="H19" s="733"/>
      <c r="I19" s="733"/>
      <c r="J19" s="733"/>
      <c r="K19" s="733"/>
    </row>
    <row r="20" spans="2:11">
      <c r="B20" s="707"/>
      <c r="C20" s="733"/>
      <c r="D20" s="733"/>
      <c r="E20" s="733"/>
      <c r="F20" s="733"/>
      <c r="G20" s="733"/>
      <c r="H20" s="733"/>
      <c r="I20" s="733"/>
      <c r="J20" s="733"/>
      <c r="K20" s="733"/>
    </row>
    <row r="21" spans="2:11">
      <c r="C21" s="733"/>
      <c r="D21" s="733"/>
      <c r="E21" s="733"/>
      <c r="F21" s="733"/>
      <c r="G21" s="733"/>
      <c r="H21" s="733"/>
      <c r="I21" s="733"/>
      <c r="J21" s="733"/>
      <c r="K21" s="733"/>
    </row>
    <row r="22" spans="2:11">
      <c r="C22" s="733"/>
      <c r="D22" s="733"/>
      <c r="E22" s="733"/>
      <c r="F22" s="733"/>
      <c r="G22" s="733"/>
      <c r="H22" s="733"/>
      <c r="I22" s="733"/>
      <c r="J22" s="733"/>
      <c r="K22" s="733"/>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43"/>
  <sheetViews>
    <sheetView showGridLines="0" zoomScale="80" zoomScaleNormal="80" workbookViewId="0"/>
  </sheetViews>
  <sheetFormatPr defaultColWidth="8.85546875" defaultRowHeight="15"/>
  <cols>
    <col min="1" max="1" width="10" style="441" bestFit="1" customWidth="1"/>
    <col min="2" max="2" width="71.85546875" style="441" customWidth="1"/>
    <col min="3" max="3" width="16" style="441" bestFit="1" customWidth="1"/>
    <col min="4" max="5" width="15.28515625" style="441" bestFit="1" customWidth="1"/>
    <col min="6" max="6" width="20.140625" style="441" bestFit="1" customWidth="1"/>
    <col min="7" max="7" width="37.7109375" style="441" bestFit="1" customWidth="1"/>
    <col min="8" max="8" width="14.85546875" style="441" bestFit="1" customWidth="1"/>
    <col min="9" max="10" width="15.28515625" style="441" bestFit="1" customWidth="1"/>
    <col min="11" max="11" width="20.140625" style="441" bestFit="1" customWidth="1"/>
    <col min="12" max="12" width="37.7109375" style="441" bestFit="1" customWidth="1"/>
    <col min="13" max="13" width="13.140625" style="441" bestFit="1" customWidth="1"/>
    <col min="14" max="15" width="15.28515625" style="441" bestFit="1" customWidth="1"/>
    <col min="16" max="16" width="20.140625" style="441" bestFit="1" customWidth="1"/>
    <col min="17" max="17" width="37.7109375" style="441" bestFit="1" customWidth="1"/>
    <col min="18" max="18" width="18.140625" style="441" bestFit="1" customWidth="1"/>
    <col min="19" max="19" width="48.140625" style="441" bestFit="1" customWidth="1"/>
    <col min="20" max="20" width="46" style="441" bestFit="1" customWidth="1"/>
    <col min="21" max="21" width="48.140625" style="441" bestFit="1" customWidth="1"/>
    <col min="22" max="22" width="44.5703125" style="441" bestFit="1" customWidth="1"/>
    <col min="23" max="16384" width="8.85546875" style="441"/>
  </cols>
  <sheetData>
    <row r="1" spans="1:22">
      <c r="A1" s="299" t="s">
        <v>97</v>
      </c>
      <c r="B1" s="220" t="str">
        <f>Info!C2</f>
        <v>სს "ბანკი ქართუ"</v>
      </c>
    </row>
    <row r="2" spans="1:22">
      <c r="A2" s="299" t="s">
        <v>98</v>
      </c>
      <c r="B2" s="668">
        <f>'1. key ratios'!B2</f>
        <v>46022</v>
      </c>
    </row>
    <row r="3" spans="1:22">
      <c r="A3" s="301" t="s">
        <v>657</v>
      </c>
      <c r="B3" s="392"/>
    </row>
    <row r="4" spans="1:22">
      <c r="A4" s="301"/>
      <c r="B4" s="392"/>
    </row>
    <row r="5" spans="1:22" ht="24" customHeight="1">
      <c r="A5" s="859" t="s">
        <v>684</v>
      </c>
      <c r="B5" s="859"/>
      <c r="C5" s="861" t="s">
        <v>875</v>
      </c>
      <c r="D5" s="861"/>
      <c r="E5" s="861"/>
      <c r="F5" s="861"/>
      <c r="G5" s="861"/>
      <c r="H5" s="861" t="s">
        <v>565</v>
      </c>
      <c r="I5" s="861"/>
      <c r="J5" s="861"/>
      <c r="K5" s="861"/>
      <c r="L5" s="861"/>
      <c r="M5" s="861" t="s">
        <v>874</v>
      </c>
      <c r="N5" s="861"/>
      <c r="O5" s="861"/>
      <c r="P5" s="861"/>
      <c r="Q5" s="861"/>
      <c r="R5" s="860" t="s">
        <v>683</v>
      </c>
      <c r="S5" s="860" t="s">
        <v>687</v>
      </c>
      <c r="T5" s="860" t="s">
        <v>686</v>
      </c>
      <c r="U5" s="860" t="s">
        <v>914</v>
      </c>
      <c r="V5" s="860" t="s">
        <v>915</v>
      </c>
    </row>
    <row r="6" spans="1:22" ht="36" customHeight="1">
      <c r="A6" s="859"/>
      <c r="B6" s="859"/>
      <c r="C6" s="450"/>
      <c r="D6" s="390" t="s">
        <v>859</v>
      </c>
      <c r="E6" s="390" t="s">
        <v>858</v>
      </c>
      <c r="F6" s="390" t="s">
        <v>857</v>
      </c>
      <c r="G6" s="390" t="s">
        <v>856</v>
      </c>
      <c r="H6" s="450"/>
      <c r="I6" s="390" t="s">
        <v>859</v>
      </c>
      <c r="J6" s="390" t="s">
        <v>858</v>
      </c>
      <c r="K6" s="390" t="s">
        <v>857</v>
      </c>
      <c r="L6" s="390" t="s">
        <v>856</v>
      </c>
      <c r="M6" s="450"/>
      <c r="N6" s="390" t="s">
        <v>859</v>
      </c>
      <c r="O6" s="390" t="s">
        <v>858</v>
      </c>
      <c r="P6" s="390" t="s">
        <v>857</v>
      </c>
      <c r="Q6" s="390" t="s">
        <v>856</v>
      </c>
      <c r="R6" s="860"/>
      <c r="S6" s="860"/>
      <c r="T6" s="860"/>
      <c r="U6" s="860"/>
      <c r="V6" s="860"/>
    </row>
    <row r="7" spans="1:22">
      <c r="A7" s="445">
        <v>1</v>
      </c>
      <c r="B7" s="449" t="s">
        <v>658</v>
      </c>
      <c r="C7" s="709">
        <v>173604.16</v>
      </c>
      <c r="D7" s="709">
        <v>68847.509999999995</v>
      </c>
      <c r="E7" s="709">
        <v>0</v>
      </c>
      <c r="F7" s="709">
        <v>104756.65</v>
      </c>
      <c r="G7" s="709">
        <v>0</v>
      </c>
      <c r="H7" s="709">
        <v>178512.24976444372</v>
      </c>
      <c r="I7" s="709">
        <v>69223.39</v>
      </c>
      <c r="J7" s="709">
        <v>0</v>
      </c>
      <c r="K7" s="709">
        <v>109288.85976444375</v>
      </c>
      <c r="L7" s="709">
        <v>0</v>
      </c>
      <c r="M7" s="709">
        <v>553.49467970292039</v>
      </c>
      <c r="N7" s="709">
        <v>7.0503808807016082</v>
      </c>
      <c r="O7" s="709">
        <v>0</v>
      </c>
      <c r="P7" s="709">
        <v>546.4442988222188</v>
      </c>
      <c r="Q7" s="709">
        <v>0</v>
      </c>
      <c r="R7" s="709">
        <v>6</v>
      </c>
      <c r="S7" s="711">
        <v>0.115</v>
      </c>
      <c r="T7" s="711">
        <v>0.12125932813801633</v>
      </c>
      <c r="U7" s="713">
        <v>0.12394103488073099</v>
      </c>
      <c r="V7" s="709">
        <v>23.537115552107597</v>
      </c>
    </row>
    <row r="8" spans="1:22">
      <c r="A8" s="445">
        <v>2</v>
      </c>
      <c r="B8" s="448" t="s">
        <v>659</v>
      </c>
      <c r="C8" s="709">
        <v>21608035.215199992</v>
      </c>
      <c r="D8" s="709">
        <v>19576403.310099993</v>
      </c>
      <c r="E8" s="709">
        <v>356326.18</v>
      </c>
      <c r="F8" s="709">
        <v>1675305.7250999999</v>
      </c>
      <c r="G8" s="709">
        <v>0</v>
      </c>
      <c r="H8" s="709">
        <v>21892026.501065072</v>
      </c>
      <c r="I8" s="709">
        <v>19840347.382020455</v>
      </c>
      <c r="J8" s="709">
        <v>358531.39450200001</v>
      </c>
      <c r="K8" s="709">
        <v>1693147.7245426138</v>
      </c>
      <c r="L8" s="709">
        <v>0</v>
      </c>
      <c r="M8" s="709">
        <v>239002.82301622129</v>
      </c>
      <c r="N8" s="709">
        <v>111259.57856448232</v>
      </c>
      <c r="O8" s="709">
        <v>4321.1836342734741</v>
      </c>
      <c r="P8" s="709">
        <v>123422.06081746556</v>
      </c>
      <c r="Q8" s="709">
        <v>0</v>
      </c>
      <c r="R8" s="709">
        <v>108</v>
      </c>
      <c r="S8" s="711">
        <v>5.3534039572074685E-2</v>
      </c>
      <c r="T8" s="711">
        <v>5.5043895299775963E-2</v>
      </c>
      <c r="U8" s="713">
        <v>6.5259383864263054E-2</v>
      </c>
      <c r="V8" s="709">
        <v>25.548829507878651</v>
      </c>
    </row>
    <row r="9" spans="1:22">
      <c r="A9" s="445">
        <v>3</v>
      </c>
      <c r="B9" s="448" t="s">
        <v>660</v>
      </c>
      <c r="C9" s="709">
        <v>0</v>
      </c>
      <c r="D9" s="709">
        <v>0</v>
      </c>
      <c r="E9" s="709">
        <v>0</v>
      </c>
      <c r="F9" s="709">
        <v>0</v>
      </c>
      <c r="G9" s="709">
        <v>0</v>
      </c>
      <c r="H9" s="709">
        <v>0</v>
      </c>
      <c r="I9" s="709">
        <v>0</v>
      </c>
      <c r="J9" s="709">
        <v>0</v>
      </c>
      <c r="K9" s="709">
        <v>0</v>
      </c>
      <c r="L9" s="709">
        <v>0</v>
      </c>
      <c r="M9" s="709">
        <v>0</v>
      </c>
      <c r="N9" s="709">
        <v>0</v>
      </c>
      <c r="O9" s="709">
        <v>0</v>
      </c>
      <c r="P9" s="709">
        <v>0</v>
      </c>
      <c r="Q9" s="709">
        <v>0</v>
      </c>
      <c r="R9" s="709">
        <v>0</v>
      </c>
      <c r="S9" s="711">
        <v>0</v>
      </c>
      <c r="T9" s="711">
        <v>0</v>
      </c>
      <c r="U9" s="713">
        <v>0</v>
      </c>
      <c r="V9" s="709">
        <v>0</v>
      </c>
    </row>
    <row r="10" spans="1:22">
      <c r="A10" s="445">
        <v>4</v>
      </c>
      <c r="B10" s="448" t="s">
        <v>661</v>
      </c>
      <c r="C10" s="709">
        <v>0</v>
      </c>
      <c r="D10" s="709">
        <v>0</v>
      </c>
      <c r="E10" s="709">
        <v>0</v>
      </c>
      <c r="F10" s="709">
        <v>0</v>
      </c>
      <c r="G10" s="709">
        <v>0</v>
      </c>
      <c r="H10" s="709">
        <v>0</v>
      </c>
      <c r="I10" s="709">
        <v>0</v>
      </c>
      <c r="J10" s="709">
        <v>0</v>
      </c>
      <c r="K10" s="709">
        <v>0</v>
      </c>
      <c r="L10" s="709">
        <v>0</v>
      </c>
      <c r="M10" s="709">
        <v>0</v>
      </c>
      <c r="N10" s="709">
        <v>0</v>
      </c>
      <c r="O10" s="709">
        <v>0</v>
      </c>
      <c r="P10" s="709">
        <v>0</v>
      </c>
      <c r="Q10" s="709">
        <v>0</v>
      </c>
      <c r="R10" s="709">
        <v>0</v>
      </c>
      <c r="S10" s="711">
        <v>0</v>
      </c>
      <c r="T10" s="711">
        <v>0</v>
      </c>
      <c r="U10" s="713">
        <v>0</v>
      </c>
      <c r="V10" s="709">
        <v>0</v>
      </c>
    </row>
    <row r="11" spans="1:22">
      <c r="A11" s="445">
        <v>5</v>
      </c>
      <c r="B11" s="448" t="s">
        <v>662</v>
      </c>
      <c r="C11" s="709">
        <v>521614.97939999989</v>
      </c>
      <c r="D11" s="709">
        <v>502471.41940000001</v>
      </c>
      <c r="E11" s="709">
        <v>7026.6500000000005</v>
      </c>
      <c r="F11" s="709">
        <v>12116.91</v>
      </c>
      <c r="G11" s="709">
        <v>0</v>
      </c>
      <c r="H11" s="709">
        <v>589262.89313099987</v>
      </c>
      <c r="I11" s="709">
        <v>532299.81313099992</v>
      </c>
      <c r="J11" s="709">
        <v>37022.539999999994</v>
      </c>
      <c r="K11" s="709">
        <v>19940.539999999997</v>
      </c>
      <c r="L11" s="709">
        <v>0</v>
      </c>
      <c r="M11" s="709">
        <v>33051.440310676546</v>
      </c>
      <c r="N11" s="709">
        <v>10643.600310676551</v>
      </c>
      <c r="O11" s="709">
        <v>3702.2539999999999</v>
      </c>
      <c r="P11" s="709">
        <v>18705.585999999999</v>
      </c>
      <c r="Q11" s="709">
        <v>0</v>
      </c>
      <c r="R11" s="709">
        <v>124</v>
      </c>
      <c r="S11" s="711">
        <v>0.10499417917929814</v>
      </c>
      <c r="T11" s="711">
        <v>0.11031858968339349</v>
      </c>
      <c r="U11" s="713">
        <v>0.11037284520130865</v>
      </c>
      <c r="V11" s="709">
        <v>10.014622927014198</v>
      </c>
    </row>
    <row r="12" spans="1:22">
      <c r="A12" s="445">
        <v>6</v>
      </c>
      <c r="B12" s="448" t="s">
        <v>663</v>
      </c>
      <c r="C12" s="709">
        <v>249241.75600000046</v>
      </c>
      <c r="D12" s="709">
        <v>80098.069999999992</v>
      </c>
      <c r="E12" s="709">
        <v>29976.99</v>
      </c>
      <c r="F12" s="709">
        <v>139166.69600000029</v>
      </c>
      <c r="G12" s="709">
        <v>0</v>
      </c>
      <c r="H12" s="709">
        <v>253929.17419400046</v>
      </c>
      <c r="I12" s="709">
        <v>80764.498194</v>
      </c>
      <c r="J12" s="709">
        <v>33997.980000000003</v>
      </c>
      <c r="K12" s="709">
        <v>139166.69600000029</v>
      </c>
      <c r="L12" s="709">
        <v>0</v>
      </c>
      <c r="M12" s="709">
        <v>144181.78396388033</v>
      </c>
      <c r="N12" s="709">
        <v>1615.28996388</v>
      </c>
      <c r="O12" s="709">
        <v>3399.7980000000007</v>
      </c>
      <c r="P12" s="709">
        <v>139166.69600000029</v>
      </c>
      <c r="Q12" s="709">
        <v>0</v>
      </c>
      <c r="R12" s="709">
        <v>1627</v>
      </c>
      <c r="S12" s="711">
        <v>0</v>
      </c>
      <c r="T12" s="711">
        <v>0</v>
      </c>
      <c r="U12" s="713">
        <v>0.14887656660827622</v>
      </c>
      <c r="V12" s="709">
        <v>6.4974130815030477</v>
      </c>
    </row>
    <row r="13" spans="1:22">
      <c r="A13" s="445">
        <v>7</v>
      </c>
      <c r="B13" s="448" t="s">
        <v>664</v>
      </c>
      <c r="C13" s="709">
        <v>21686819.506599996</v>
      </c>
      <c r="D13" s="709">
        <v>20667781.290599994</v>
      </c>
      <c r="E13" s="709">
        <v>724416.00660000008</v>
      </c>
      <c r="F13" s="709">
        <v>294622.20940000005</v>
      </c>
      <c r="G13" s="709">
        <v>0</v>
      </c>
      <c r="H13" s="709">
        <v>21807771.924767807</v>
      </c>
      <c r="I13" s="709">
        <v>20732416.43391446</v>
      </c>
      <c r="J13" s="709">
        <v>733854.67277134757</v>
      </c>
      <c r="K13" s="709">
        <v>341500.81808200001</v>
      </c>
      <c r="L13" s="709">
        <v>0</v>
      </c>
      <c r="M13" s="709">
        <v>77894.197541087007</v>
      </c>
      <c r="N13" s="709">
        <v>33495.812486612944</v>
      </c>
      <c r="O13" s="709">
        <v>1556.4856506070978</v>
      </c>
      <c r="P13" s="709">
        <v>42841.899403866919</v>
      </c>
      <c r="Q13" s="709">
        <v>0</v>
      </c>
      <c r="R13" s="709">
        <v>141</v>
      </c>
      <c r="S13" s="711">
        <v>0.10464161874975708</v>
      </c>
      <c r="T13" s="711">
        <v>0.10998635286131703</v>
      </c>
      <c r="U13" s="713">
        <v>8.4854348660992049E-2</v>
      </c>
      <c r="V13" s="709">
        <v>108.69160936783983</v>
      </c>
    </row>
    <row r="14" spans="1:22">
      <c r="A14" s="443">
        <v>7.1</v>
      </c>
      <c r="B14" s="442" t="s">
        <v>665</v>
      </c>
      <c r="C14" s="709">
        <v>14151966.902600003</v>
      </c>
      <c r="D14" s="709">
        <v>13436331.991400002</v>
      </c>
      <c r="E14" s="709">
        <v>496064.39120000001</v>
      </c>
      <c r="F14" s="709">
        <v>219570.52</v>
      </c>
      <c r="G14" s="709">
        <v>0</v>
      </c>
      <c r="H14" s="709">
        <v>14239722.976884374</v>
      </c>
      <c r="I14" s="709">
        <v>13469675.277906302</v>
      </c>
      <c r="J14" s="709">
        <v>504153.76089607133</v>
      </c>
      <c r="K14" s="709">
        <v>265893.93808200001</v>
      </c>
      <c r="L14" s="709">
        <v>0</v>
      </c>
      <c r="M14" s="709">
        <v>58810.709285865349</v>
      </c>
      <c r="N14" s="709">
        <v>28066.067914987285</v>
      </c>
      <c r="O14" s="709">
        <v>1082.6428986409633</v>
      </c>
      <c r="P14" s="709">
        <v>29661.998472237115</v>
      </c>
      <c r="Q14" s="709">
        <v>0</v>
      </c>
      <c r="R14" s="709">
        <v>71</v>
      </c>
      <c r="S14" s="711">
        <v>0</v>
      </c>
      <c r="T14" s="711">
        <v>0</v>
      </c>
      <c r="U14" s="713">
        <v>7.9440115772505468E-2</v>
      </c>
      <c r="V14" s="709">
        <v>101.97392842210768</v>
      </c>
    </row>
    <row r="15" spans="1:22" ht="25.5">
      <c r="A15" s="443">
        <v>7.2</v>
      </c>
      <c r="B15" s="442" t="s">
        <v>666</v>
      </c>
      <c r="C15" s="709">
        <v>5318244.4072000012</v>
      </c>
      <c r="D15" s="709">
        <v>5030613.9024</v>
      </c>
      <c r="E15" s="709">
        <v>212578.81540000002</v>
      </c>
      <c r="F15" s="709">
        <v>75051.689400000003</v>
      </c>
      <c r="G15" s="709">
        <v>0</v>
      </c>
      <c r="H15" s="709">
        <v>5342082.1525969999</v>
      </c>
      <c r="I15" s="709">
        <v>5052595.3826969992</v>
      </c>
      <c r="J15" s="709">
        <v>213879.889900001</v>
      </c>
      <c r="K15" s="709">
        <v>75606.880000000005</v>
      </c>
      <c r="L15" s="709">
        <v>0</v>
      </c>
      <c r="M15" s="709">
        <v>17401.059756197959</v>
      </c>
      <c r="N15" s="709">
        <v>3770.6898647895828</v>
      </c>
      <c r="O15" s="709">
        <v>450.4689597785769</v>
      </c>
      <c r="P15" s="709">
        <v>13179.900931629809</v>
      </c>
      <c r="Q15" s="709">
        <v>0</v>
      </c>
      <c r="R15" s="709">
        <v>46</v>
      </c>
      <c r="S15" s="711">
        <v>0.10410493197880259</v>
      </c>
      <c r="T15" s="711">
        <v>0.10940227929285672</v>
      </c>
      <c r="U15" s="713">
        <v>9.3216210447656961E-2</v>
      </c>
      <c r="V15" s="709">
        <v>118.68891704486062</v>
      </c>
    </row>
    <row r="16" spans="1:22">
      <c r="A16" s="443">
        <v>7.3</v>
      </c>
      <c r="B16" s="442" t="s">
        <v>667</v>
      </c>
      <c r="C16" s="709">
        <v>2216608.1968</v>
      </c>
      <c r="D16" s="709">
        <v>2200835.3968000002</v>
      </c>
      <c r="E16" s="709">
        <v>15772.8</v>
      </c>
      <c r="F16" s="709">
        <v>0</v>
      </c>
      <c r="G16" s="709">
        <v>0</v>
      </c>
      <c r="H16" s="709">
        <v>2225966.7952864361</v>
      </c>
      <c r="I16" s="709">
        <v>2210145.7733111605</v>
      </c>
      <c r="J16" s="709">
        <v>15821.02197527526</v>
      </c>
      <c r="K16" s="709">
        <v>0</v>
      </c>
      <c r="L16" s="709">
        <v>0</v>
      </c>
      <c r="M16" s="709">
        <v>1682.4284990236436</v>
      </c>
      <c r="N16" s="709">
        <v>1659.0547068360861</v>
      </c>
      <c r="O16" s="709">
        <v>23.373792187557505</v>
      </c>
      <c r="P16" s="709">
        <v>0</v>
      </c>
      <c r="Q16" s="709">
        <v>0</v>
      </c>
      <c r="R16" s="709">
        <v>24</v>
      </c>
      <c r="S16" s="711">
        <v>0.115</v>
      </c>
      <c r="T16" s="711">
        <v>0.12125932813801632</v>
      </c>
      <c r="U16" s="713">
        <v>9.9359221469157058E-2</v>
      </c>
      <c r="V16" s="709">
        <v>127.32067702321763</v>
      </c>
    </row>
    <row r="17" spans="1:22">
      <c r="A17" s="445">
        <v>8</v>
      </c>
      <c r="B17" s="448" t="s">
        <v>668</v>
      </c>
      <c r="C17" s="709">
        <v>0</v>
      </c>
      <c r="D17" s="709">
        <v>0</v>
      </c>
      <c r="E17" s="709">
        <v>0</v>
      </c>
      <c r="F17" s="709">
        <v>0</v>
      </c>
      <c r="G17" s="709">
        <v>0</v>
      </c>
      <c r="H17" s="709">
        <v>0</v>
      </c>
      <c r="I17" s="709">
        <v>0</v>
      </c>
      <c r="J17" s="709">
        <v>0</v>
      </c>
      <c r="K17" s="709">
        <v>0</v>
      </c>
      <c r="L17" s="709">
        <v>0</v>
      </c>
      <c r="M17" s="709">
        <v>0</v>
      </c>
      <c r="N17" s="709">
        <v>0</v>
      </c>
      <c r="O17" s="709">
        <v>0</v>
      </c>
      <c r="P17" s="709">
        <v>0</v>
      </c>
      <c r="Q17" s="709">
        <v>0</v>
      </c>
      <c r="R17" s="709">
        <v>0</v>
      </c>
      <c r="S17" s="711">
        <v>0</v>
      </c>
      <c r="T17" s="711">
        <v>0</v>
      </c>
      <c r="U17" s="713">
        <v>0</v>
      </c>
      <c r="V17" s="709">
        <v>0</v>
      </c>
    </row>
    <row r="18" spans="1:22">
      <c r="A18" s="447">
        <v>9</v>
      </c>
      <c r="B18" s="446" t="s">
        <v>669</v>
      </c>
      <c r="C18" s="710">
        <v>0</v>
      </c>
      <c r="D18" s="710">
        <v>0</v>
      </c>
      <c r="E18" s="710">
        <v>0</v>
      </c>
      <c r="F18" s="710">
        <v>0</v>
      </c>
      <c r="G18" s="710">
        <v>0</v>
      </c>
      <c r="H18" s="710">
        <v>0</v>
      </c>
      <c r="I18" s="710">
        <v>0</v>
      </c>
      <c r="J18" s="710">
        <v>0</v>
      </c>
      <c r="K18" s="710">
        <v>0</v>
      </c>
      <c r="L18" s="710">
        <v>0</v>
      </c>
      <c r="M18" s="710">
        <v>0</v>
      </c>
      <c r="N18" s="710">
        <v>0</v>
      </c>
      <c r="O18" s="710">
        <v>0</v>
      </c>
      <c r="P18" s="710">
        <v>0</v>
      </c>
      <c r="Q18" s="710">
        <v>0</v>
      </c>
      <c r="R18" s="710">
        <v>0</v>
      </c>
      <c r="S18" s="712">
        <v>0</v>
      </c>
      <c r="T18" s="712">
        <v>0</v>
      </c>
      <c r="U18" s="714">
        <v>0</v>
      </c>
      <c r="V18" s="710">
        <v>0</v>
      </c>
    </row>
    <row r="19" spans="1:22">
      <c r="A19" s="445">
        <v>10</v>
      </c>
      <c r="B19" s="444" t="s">
        <v>685</v>
      </c>
      <c r="C19" s="709">
        <v>44239315.617199987</v>
      </c>
      <c r="D19" s="709">
        <v>40895601.600099988</v>
      </c>
      <c r="E19" s="709">
        <v>1117745.8266</v>
      </c>
      <c r="F19" s="709">
        <v>2225968.1905</v>
      </c>
      <c r="G19" s="709">
        <v>0</v>
      </c>
      <c r="H19" s="709">
        <v>44721502.742922321</v>
      </c>
      <c r="I19" s="709">
        <v>41255051.517259918</v>
      </c>
      <c r="J19" s="709">
        <v>1163406.5872733477</v>
      </c>
      <c r="K19" s="709">
        <v>2303044.6383890579</v>
      </c>
      <c r="L19" s="709">
        <v>0</v>
      </c>
      <c r="M19" s="709">
        <v>494683.73951156804</v>
      </c>
      <c r="N19" s="709">
        <v>157021.33170653251</v>
      </c>
      <c r="O19" s="709">
        <v>12979.721284880572</v>
      </c>
      <c r="P19" s="709">
        <v>324682.686520155</v>
      </c>
      <c r="Q19" s="709">
        <v>0</v>
      </c>
      <c r="R19" s="709">
        <v>2006</v>
      </c>
      <c r="S19" s="711">
        <v>6.0118676986819865E-2</v>
      </c>
      <c r="T19" s="711">
        <v>6.2121696816748125E-2</v>
      </c>
      <c r="U19" s="713">
        <v>7.5868778131084127E-2</v>
      </c>
      <c r="V19" s="709">
        <v>66.124368159624169</v>
      </c>
    </row>
    <row r="20" spans="1:22" ht="25.5">
      <c r="A20" s="443">
        <v>10.1</v>
      </c>
      <c r="B20" s="442" t="s">
        <v>688</v>
      </c>
      <c r="C20" s="709"/>
      <c r="D20" s="709"/>
      <c r="E20" s="709"/>
      <c r="F20" s="709"/>
      <c r="G20" s="709"/>
      <c r="H20" s="709"/>
      <c r="I20" s="709"/>
      <c r="J20" s="709"/>
      <c r="K20" s="709"/>
      <c r="L20" s="709"/>
      <c r="M20" s="709"/>
      <c r="N20" s="709"/>
      <c r="O20" s="709"/>
      <c r="P20" s="709"/>
      <c r="Q20" s="709"/>
      <c r="R20" s="709"/>
      <c r="S20" s="711"/>
      <c r="T20" s="711"/>
      <c r="U20" s="713"/>
      <c r="V20" s="709"/>
    </row>
    <row r="22" spans="1:22">
      <c r="B22" s="708"/>
      <c r="C22" s="708"/>
      <c r="D22" s="708"/>
      <c r="E22" s="708"/>
      <c r="F22" s="708"/>
      <c r="G22" s="708"/>
      <c r="H22" s="708"/>
      <c r="I22" s="708"/>
      <c r="J22" s="708"/>
      <c r="K22" s="708"/>
      <c r="L22" s="708"/>
      <c r="M22" s="708"/>
      <c r="N22" s="708"/>
      <c r="O22" s="708"/>
      <c r="P22" s="708"/>
      <c r="Q22" s="708"/>
      <c r="R22" s="708"/>
      <c r="S22" s="708"/>
      <c r="T22" s="708"/>
      <c r="U22" s="708"/>
      <c r="V22" s="708"/>
    </row>
    <row r="23" spans="1:22">
      <c r="B23" s="708"/>
      <c r="C23" s="708"/>
      <c r="D23" s="708"/>
      <c r="E23" s="708"/>
      <c r="F23" s="708"/>
      <c r="G23" s="708"/>
      <c r="H23" s="708"/>
      <c r="I23" s="708"/>
      <c r="J23" s="708"/>
      <c r="K23" s="708"/>
      <c r="L23" s="708"/>
      <c r="M23" s="708"/>
      <c r="N23" s="708"/>
      <c r="O23" s="708"/>
      <c r="P23" s="708"/>
      <c r="Q23" s="708"/>
      <c r="R23" s="708"/>
      <c r="S23" s="708"/>
      <c r="T23" s="708"/>
      <c r="U23" s="708"/>
      <c r="V23" s="708"/>
    </row>
    <row r="24" spans="1:22">
      <c r="B24" s="708"/>
      <c r="C24" s="708"/>
      <c r="D24" s="708"/>
      <c r="E24" s="708"/>
      <c r="F24" s="708"/>
      <c r="G24" s="708"/>
      <c r="H24" s="708"/>
      <c r="I24" s="708"/>
      <c r="J24" s="708"/>
      <c r="K24" s="708"/>
      <c r="L24" s="708"/>
      <c r="M24" s="708"/>
      <c r="N24" s="708"/>
      <c r="O24" s="708"/>
      <c r="P24" s="708"/>
      <c r="Q24" s="708"/>
      <c r="R24" s="708"/>
      <c r="S24" s="708"/>
      <c r="T24" s="708"/>
      <c r="U24" s="708"/>
      <c r="V24" s="708"/>
    </row>
    <row r="25" spans="1:22">
      <c r="B25" s="708"/>
      <c r="C25" s="708"/>
      <c r="D25" s="708"/>
      <c r="E25" s="708"/>
      <c r="F25" s="708"/>
      <c r="G25" s="708"/>
      <c r="H25" s="708"/>
      <c r="I25" s="708"/>
      <c r="J25" s="708"/>
      <c r="K25" s="708"/>
      <c r="L25" s="708"/>
      <c r="M25" s="708"/>
      <c r="N25" s="708"/>
      <c r="O25" s="708"/>
      <c r="P25" s="708"/>
      <c r="Q25" s="708"/>
      <c r="R25" s="708"/>
      <c r="S25" s="708"/>
      <c r="T25" s="708"/>
      <c r="U25" s="708"/>
      <c r="V25" s="708"/>
    </row>
    <row r="26" spans="1:22">
      <c r="B26" s="708"/>
      <c r="C26" s="708"/>
      <c r="D26" s="708"/>
      <c r="E26" s="708"/>
      <c r="F26" s="708"/>
      <c r="G26" s="708"/>
      <c r="H26" s="708"/>
      <c r="I26" s="708"/>
      <c r="J26" s="708"/>
      <c r="K26" s="708"/>
      <c r="L26" s="708"/>
      <c r="M26" s="708"/>
      <c r="N26" s="708"/>
      <c r="O26" s="708"/>
      <c r="P26" s="708"/>
      <c r="Q26" s="708"/>
      <c r="R26" s="708"/>
      <c r="S26" s="708"/>
      <c r="T26" s="708"/>
      <c r="U26" s="708"/>
      <c r="V26" s="708"/>
    </row>
    <row r="27" spans="1:22">
      <c r="B27" s="708"/>
      <c r="C27" s="708"/>
      <c r="D27" s="708"/>
      <c r="E27" s="708"/>
      <c r="F27" s="708"/>
      <c r="G27" s="708"/>
      <c r="H27" s="708"/>
      <c r="I27" s="708"/>
      <c r="J27" s="708"/>
      <c r="K27" s="708"/>
      <c r="L27" s="708"/>
      <c r="M27" s="708"/>
      <c r="N27" s="708"/>
      <c r="O27" s="708"/>
      <c r="P27" s="708"/>
      <c r="Q27" s="708"/>
      <c r="R27" s="708"/>
      <c r="S27" s="708"/>
      <c r="T27" s="708"/>
      <c r="U27" s="708"/>
      <c r="V27" s="708"/>
    </row>
    <row r="28" spans="1:22">
      <c r="B28" s="708"/>
      <c r="C28" s="708"/>
      <c r="D28" s="708"/>
      <c r="E28" s="708"/>
      <c r="F28" s="708"/>
      <c r="G28" s="708"/>
      <c r="H28" s="708"/>
      <c r="I28" s="708"/>
      <c r="J28" s="708"/>
      <c r="K28" s="708"/>
      <c r="L28" s="708"/>
      <c r="M28" s="708"/>
      <c r="N28" s="708"/>
      <c r="O28" s="708"/>
      <c r="P28" s="708"/>
      <c r="Q28" s="708"/>
      <c r="R28" s="708"/>
      <c r="S28" s="708"/>
      <c r="T28" s="708"/>
      <c r="U28" s="708"/>
      <c r="V28" s="708"/>
    </row>
    <row r="29" spans="1:22">
      <c r="B29" s="708"/>
      <c r="C29" s="708"/>
      <c r="D29" s="708"/>
      <c r="E29" s="708"/>
      <c r="F29" s="708"/>
      <c r="G29" s="708"/>
      <c r="H29" s="708"/>
      <c r="I29" s="708"/>
      <c r="J29" s="708"/>
      <c r="K29" s="708"/>
      <c r="L29" s="708"/>
      <c r="M29" s="708"/>
      <c r="N29" s="708"/>
      <c r="O29" s="708"/>
      <c r="P29" s="708"/>
      <c r="Q29" s="708"/>
      <c r="R29" s="708"/>
      <c r="S29" s="708"/>
      <c r="T29" s="708"/>
      <c r="U29" s="708"/>
      <c r="V29" s="708"/>
    </row>
    <row r="30" spans="1:22">
      <c r="B30" s="708"/>
      <c r="C30" s="708"/>
      <c r="D30" s="708"/>
      <c r="E30" s="708"/>
      <c r="F30" s="708"/>
      <c r="G30" s="708"/>
      <c r="H30" s="708"/>
      <c r="I30" s="708"/>
      <c r="J30" s="708"/>
      <c r="K30" s="708"/>
      <c r="L30" s="708"/>
      <c r="M30" s="708"/>
      <c r="N30" s="708"/>
      <c r="O30" s="708"/>
      <c r="P30" s="708"/>
      <c r="Q30" s="708"/>
      <c r="R30" s="708"/>
      <c r="S30" s="708"/>
      <c r="T30" s="708"/>
      <c r="U30" s="708"/>
      <c r="V30" s="708"/>
    </row>
    <row r="31" spans="1:22">
      <c r="B31" s="708"/>
      <c r="C31" s="708"/>
      <c r="D31" s="708"/>
      <c r="E31" s="708"/>
      <c r="F31" s="708"/>
      <c r="G31" s="708"/>
      <c r="H31" s="708"/>
      <c r="I31" s="708"/>
      <c r="J31" s="708"/>
      <c r="K31" s="708"/>
      <c r="L31" s="708"/>
      <c r="M31" s="708"/>
      <c r="N31" s="708"/>
      <c r="O31" s="708"/>
      <c r="P31" s="708"/>
      <c r="Q31" s="708"/>
      <c r="R31" s="708"/>
      <c r="S31" s="708"/>
      <c r="T31" s="708"/>
      <c r="U31" s="708"/>
      <c r="V31" s="708"/>
    </row>
    <row r="32" spans="1:22">
      <c r="B32" s="708"/>
      <c r="C32" s="708"/>
      <c r="D32" s="708"/>
      <c r="E32" s="708"/>
      <c r="F32" s="708"/>
      <c r="G32" s="708"/>
      <c r="H32" s="708"/>
      <c r="I32" s="708"/>
      <c r="J32" s="708"/>
      <c r="K32" s="708"/>
      <c r="L32" s="708"/>
      <c r="M32" s="708"/>
      <c r="N32" s="708"/>
      <c r="O32" s="708"/>
      <c r="P32" s="708"/>
      <c r="Q32" s="708"/>
      <c r="R32" s="708"/>
      <c r="S32" s="708"/>
      <c r="T32" s="708"/>
      <c r="U32" s="708"/>
      <c r="V32" s="708"/>
    </row>
    <row r="33" spans="2:22">
      <c r="B33" s="708"/>
      <c r="C33" s="708"/>
      <c r="D33" s="708"/>
      <c r="E33" s="708"/>
      <c r="F33" s="708"/>
      <c r="G33" s="708"/>
      <c r="H33" s="708"/>
      <c r="I33" s="708"/>
      <c r="J33" s="708"/>
      <c r="K33" s="708"/>
      <c r="L33" s="708"/>
      <c r="M33" s="708"/>
      <c r="N33" s="708"/>
      <c r="O33" s="708"/>
      <c r="P33" s="708"/>
      <c r="Q33" s="708"/>
      <c r="R33" s="708"/>
      <c r="S33" s="708"/>
      <c r="T33" s="708"/>
      <c r="U33" s="708"/>
      <c r="V33" s="708"/>
    </row>
    <row r="34" spans="2:22">
      <c r="B34" s="708"/>
      <c r="C34" s="708"/>
      <c r="D34" s="708"/>
      <c r="E34" s="708"/>
      <c r="F34" s="708"/>
      <c r="G34" s="708"/>
      <c r="H34" s="708"/>
      <c r="I34" s="708"/>
      <c r="J34" s="708"/>
      <c r="K34" s="708"/>
      <c r="L34" s="708"/>
      <c r="M34" s="708"/>
      <c r="N34" s="708"/>
      <c r="O34" s="708"/>
      <c r="P34" s="708"/>
      <c r="Q34" s="708"/>
      <c r="R34" s="708"/>
      <c r="S34" s="708"/>
      <c r="T34" s="708"/>
      <c r="U34" s="708"/>
      <c r="V34" s="708"/>
    </row>
    <row r="35" spans="2:22">
      <c r="B35" s="708"/>
      <c r="C35" s="708"/>
      <c r="D35" s="708"/>
      <c r="E35" s="708"/>
      <c r="F35" s="708"/>
      <c r="G35" s="708"/>
      <c r="H35" s="708"/>
      <c r="I35" s="708"/>
      <c r="J35" s="708"/>
      <c r="K35" s="708"/>
      <c r="L35" s="708"/>
      <c r="M35" s="708"/>
      <c r="N35" s="708"/>
      <c r="O35" s="708"/>
      <c r="P35" s="708"/>
      <c r="Q35" s="708"/>
      <c r="R35" s="708"/>
      <c r="S35" s="708"/>
      <c r="T35" s="708"/>
      <c r="U35" s="708"/>
      <c r="V35" s="708"/>
    </row>
    <row r="36" spans="2:22">
      <c r="B36" s="708"/>
      <c r="C36" s="708"/>
      <c r="D36" s="708"/>
      <c r="E36" s="708"/>
      <c r="F36" s="708"/>
      <c r="G36" s="708"/>
      <c r="H36" s="708"/>
      <c r="I36" s="708"/>
      <c r="J36" s="708"/>
      <c r="K36" s="708"/>
      <c r="L36" s="708"/>
      <c r="M36" s="708"/>
      <c r="N36" s="708"/>
      <c r="O36" s="708"/>
      <c r="P36" s="708"/>
      <c r="Q36" s="708"/>
      <c r="R36" s="708"/>
      <c r="S36" s="708"/>
      <c r="T36" s="708"/>
      <c r="U36" s="708"/>
      <c r="V36" s="708"/>
    </row>
    <row r="37" spans="2:22">
      <c r="C37" s="708"/>
      <c r="D37" s="708"/>
      <c r="E37" s="708"/>
      <c r="F37" s="708"/>
      <c r="G37" s="708"/>
      <c r="H37" s="708"/>
      <c r="I37" s="708"/>
      <c r="J37" s="708"/>
      <c r="K37" s="708"/>
      <c r="L37" s="708"/>
      <c r="M37" s="708"/>
      <c r="N37" s="708"/>
      <c r="O37" s="708"/>
      <c r="P37" s="708"/>
      <c r="Q37" s="708"/>
      <c r="R37" s="708"/>
      <c r="S37" s="708"/>
      <c r="T37" s="708"/>
      <c r="U37" s="708"/>
      <c r="V37" s="708"/>
    </row>
    <row r="38" spans="2:22">
      <c r="C38" s="708"/>
      <c r="D38" s="708"/>
      <c r="E38" s="708"/>
      <c r="F38" s="708"/>
      <c r="G38" s="708"/>
      <c r="H38" s="708"/>
      <c r="I38" s="708"/>
      <c r="J38" s="708"/>
      <c r="K38" s="708"/>
      <c r="L38" s="708"/>
      <c r="M38" s="708"/>
      <c r="N38" s="708"/>
      <c r="O38" s="708"/>
      <c r="P38" s="708"/>
      <c r="Q38" s="708"/>
      <c r="R38" s="708"/>
      <c r="S38" s="708"/>
      <c r="T38" s="708"/>
      <c r="U38" s="708"/>
      <c r="V38" s="708"/>
    </row>
    <row r="39" spans="2:22">
      <c r="C39" s="708"/>
      <c r="D39" s="708"/>
      <c r="E39" s="708"/>
      <c r="F39" s="708"/>
      <c r="G39" s="708"/>
      <c r="H39" s="708"/>
      <c r="I39" s="708"/>
      <c r="J39" s="708"/>
      <c r="K39" s="708"/>
      <c r="L39" s="708"/>
      <c r="M39" s="708"/>
      <c r="N39" s="708"/>
      <c r="O39" s="708"/>
      <c r="P39" s="708"/>
      <c r="Q39" s="708"/>
      <c r="R39" s="708"/>
      <c r="S39" s="708"/>
      <c r="T39" s="708"/>
      <c r="U39" s="708"/>
      <c r="V39" s="708"/>
    </row>
    <row r="40" spans="2:22">
      <c r="C40" s="708"/>
      <c r="D40" s="708"/>
      <c r="E40" s="708"/>
      <c r="F40" s="708"/>
      <c r="G40" s="708"/>
      <c r="H40" s="708"/>
      <c r="I40" s="708"/>
      <c r="J40" s="708"/>
      <c r="K40" s="708"/>
      <c r="L40" s="708"/>
      <c r="M40" s="708"/>
      <c r="N40" s="708"/>
      <c r="O40" s="708"/>
      <c r="P40" s="708"/>
      <c r="Q40" s="708"/>
      <c r="R40" s="708"/>
      <c r="S40" s="708"/>
      <c r="T40" s="708"/>
      <c r="U40" s="708"/>
      <c r="V40" s="708"/>
    </row>
    <row r="41" spans="2:22">
      <c r="C41" s="708"/>
      <c r="D41" s="708"/>
      <c r="E41" s="708"/>
      <c r="F41" s="708"/>
      <c r="G41" s="708"/>
      <c r="H41" s="708"/>
      <c r="I41" s="708"/>
      <c r="J41" s="708"/>
      <c r="K41" s="708"/>
      <c r="L41" s="708"/>
      <c r="M41" s="708"/>
      <c r="N41" s="708"/>
      <c r="O41" s="708"/>
      <c r="P41" s="708"/>
      <c r="Q41" s="708"/>
      <c r="R41" s="708"/>
      <c r="S41" s="708"/>
      <c r="T41" s="708"/>
      <c r="U41" s="708"/>
      <c r="V41" s="708"/>
    </row>
    <row r="42" spans="2:22">
      <c r="C42" s="708"/>
      <c r="D42" s="708"/>
      <c r="E42" s="708"/>
      <c r="F42" s="708"/>
      <c r="G42" s="708"/>
      <c r="H42" s="708"/>
      <c r="I42" s="708"/>
      <c r="J42" s="708"/>
      <c r="K42" s="708"/>
      <c r="L42" s="708"/>
      <c r="M42" s="708"/>
      <c r="N42" s="708"/>
      <c r="O42" s="708"/>
      <c r="P42" s="708"/>
      <c r="Q42" s="708"/>
      <c r="R42" s="708"/>
      <c r="S42" s="708"/>
      <c r="T42" s="708"/>
      <c r="U42" s="708"/>
      <c r="V42" s="708"/>
    </row>
    <row r="43" spans="2:22">
      <c r="C43" s="708"/>
      <c r="D43" s="708"/>
      <c r="E43" s="708"/>
      <c r="F43" s="708"/>
      <c r="G43" s="708"/>
      <c r="H43" s="708"/>
      <c r="I43" s="708"/>
      <c r="J43" s="708"/>
      <c r="K43" s="708"/>
      <c r="L43" s="708"/>
      <c r="M43" s="708"/>
      <c r="N43" s="708"/>
      <c r="O43" s="708"/>
      <c r="P43" s="708"/>
      <c r="Q43" s="708"/>
      <c r="R43" s="708"/>
      <c r="S43" s="708"/>
      <c r="T43" s="708"/>
      <c r="U43" s="708"/>
      <c r="V43" s="70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sqref="A1:C1"/>
    </sheetView>
  </sheetViews>
  <sheetFormatPr defaultColWidth="43.5703125" defaultRowHeight="11.25"/>
  <cols>
    <col min="1" max="1" width="8" style="122" customWidth="1"/>
    <col min="2" max="2" width="66.140625" style="123" customWidth="1"/>
    <col min="3" max="3" width="131.42578125" style="124" customWidth="1"/>
    <col min="4" max="5" width="10.140625" style="115" customWidth="1"/>
    <col min="6" max="6" width="67.5703125" style="115" customWidth="1"/>
    <col min="7" max="16384" width="43.5703125" style="115"/>
  </cols>
  <sheetData>
    <row r="1" spans="1:3" ht="12.75" thickTop="1" thickBot="1">
      <c r="A1" s="862" t="s">
        <v>176</v>
      </c>
      <c r="B1" s="863"/>
      <c r="C1" s="864"/>
    </row>
    <row r="2" spans="1:3" ht="26.25" customHeight="1">
      <c r="A2" s="457"/>
      <c r="B2" s="865" t="s">
        <v>177</v>
      </c>
      <c r="C2" s="865"/>
    </row>
    <row r="3" spans="1:3" s="120" customFormat="1" ht="11.25" customHeight="1">
      <c r="A3" s="119"/>
      <c r="B3" s="865" t="s">
        <v>251</v>
      </c>
      <c r="C3" s="865"/>
    </row>
    <row r="4" spans="1:3" ht="12" customHeight="1" thickBot="1">
      <c r="A4" s="866" t="s">
        <v>255</v>
      </c>
      <c r="B4" s="867"/>
      <c r="C4" s="868"/>
    </row>
    <row r="5" spans="1:3" ht="12" customHeight="1" thickTop="1">
      <c r="A5" s="116"/>
      <c r="B5" s="869" t="s">
        <v>178</v>
      </c>
      <c r="C5" s="870"/>
    </row>
    <row r="6" spans="1:3">
      <c r="A6" s="457"/>
      <c r="B6" s="871" t="s">
        <v>252</v>
      </c>
      <c r="C6" s="872"/>
    </row>
    <row r="7" spans="1:3" ht="11.25" customHeight="1">
      <c r="A7" s="457"/>
      <c r="B7" s="871" t="s">
        <v>179</v>
      </c>
      <c r="C7" s="872"/>
    </row>
    <row r="8" spans="1:3" ht="11.25" customHeight="1">
      <c r="A8" s="457"/>
      <c r="B8" s="871" t="s">
        <v>253</v>
      </c>
      <c r="C8" s="872"/>
    </row>
    <row r="9" spans="1:3">
      <c r="A9" s="457"/>
      <c r="B9" s="877" t="s">
        <v>254</v>
      </c>
      <c r="C9" s="878"/>
    </row>
    <row r="10" spans="1:3">
      <c r="A10" s="457"/>
      <c r="B10" s="875" t="s">
        <v>180</v>
      </c>
      <c r="C10" s="876" t="s">
        <v>180</v>
      </c>
    </row>
    <row r="11" spans="1:3" ht="11.25" customHeight="1">
      <c r="A11" s="457"/>
      <c r="B11" s="875" t="s">
        <v>181</v>
      </c>
      <c r="C11" s="876" t="s">
        <v>181</v>
      </c>
    </row>
    <row r="12" spans="1:3">
      <c r="A12" s="457"/>
      <c r="B12" s="875" t="s">
        <v>182</v>
      </c>
      <c r="C12" s="876" t="s">
        <v>182</v>
      </c>
    </row>
    <row r="13" spans="1:3" ht="11.25" customHeight="1">
      <c r="A13" s="457"/>
      <c r="B13" s="875" t="s">
        <v>183</v>
      </c>
      <c r="C13" s="876" t="s">
        <v>183</v>
      </c>
    </row>
    <row r="14" spans="1:3" ht="11.25" customHeight="1">
      <c r="A14" s="457"/>
      <c r="B14" s="875" t="s">
        <v>184</v>
      </c>
      <c r="C14" s="876" t="s">
        <v>184</v>
      </c>
    </row>
    <row r="15" spans="1:3" ht="21.75" customHeight="1">
      <c r="A15" s="457"/>
      <c r="B15" s="875" t="s">
        <v>185</v>
      </c>
      <c r="C15" s="876" t="s">
        <v>185</v>
      </c>
    </row>
    <row r="16" spans="1:3" ht="11.25" customHeight="1">
      <c r="A16" s="457"/>
      <c r="B16" s="875" t="s">
        <v>186</v>
      </c>
      <c r="C16" s="876" t="s">
        <v>187</v>
      </c>
    </row>
    <row r="17" spans="1:6" ht="11.25" customHeight="1">
      <c r="A17" s="457"/>
      <c r="B17" s="875" t="s">
        <v>188</v>
      </c>
      <c r="C17" s="876" t="s">
        <v>189</v>
      </c>
    </row>
    <row r="18" spans="1:6" ht="11.25" customHeight="1">
      <c r="A18" s="457"/>
      <c r="B18" s="875" t="s">
        <v>190</v>
      </c>
      <c r="C18" s="876" t="s">
        <v>191</v>
      </c>
    </row>
    <row r="19" spans="1:6">
      <c r="A19" s="727"/>
      <c r="B19" s="873" t="s">
        <v>192</v>
      </c>
      <c r="C19" s="874" t="s">
        <v>192</v>
      </c>
    </row>
    <row r="20" spans="1:6" ht="11.25" customHeight="1">
      <c r="A20" s="727"/>
      <c r="B20" s="873" t="s">
        <v>917</v>
      </c>
      <c r="C20" s="874" t="s">
        <v>193</v>
      </c>
    </row>
    <row r="21" spans="1:6" ht="11.25" customHeight="1">
      <c r="A21" s="457"/>
      <c r="B21" s="873" t="s">
        <v>960</v>
      </c>
      <c r="C21" s="874" t="s">
        <v>194</v>
      </c>
    </row>
    <row r="22" spans="1:6" ht="23.25" customHeight="1">
      <c r="A22" s="457"/>
      <c r="B22" s="875" t="s">
        <v>195</v>
      </c>
      <c r="C22" s="876" t="s">
        <v>196</v>
      </c>
      <c r="F22" s="495"/>
    </row>
    <row r="23" spans="1:6" ht="11.25" customHeight="1">
      <c r="A23" s="457"/>
      <c r="B23" s="875" t="s">
        <v>197</v>
      </c>
      <c r="C23" s="876" t="s">
        <v>197</v>
      </c>
    </row>
    <row r="24" spans="1:6" ht="11.25" customHeight="1">
      <c r="A24" s="457"/>
      <c r="B24" s="875" t="s">
        <v>198</v>
      </c>
      <c r="C24" s="876" t="s">
        <v>199</v>
      </c>
    </row>
    <row r="25" spans="1:6" ht="12" customHeight="1" thickBot="1">
      <c r="A25" s="117"/>
      <c r="B25" s="882" t="s">
        <v>200</v>
      </c>
      <c r="C25" s="883"/>
    </row>
    <row r="26" spans="1:6" ht="12.75" customHeight="1" thickTop="1" thickBot="1">
      <c r="A26" s="866" t="s">
        <v>812</v>
      </c>
      <c r="B26" s="867"/>
      <c r="C26" s="868"/>
    </row>
    <row r="27" spans="1:6" ht="12.75" thickTop="1" thickBot="1">
      <c r="A27" s="118"/>
      <c r="B27" s="884" t="s">
        <v>813</v>
      </c>
      <c r="C27" s="885"/>
    </row>
    <row r="28" spans="1:6" ht="12.75" customHeight="1" thickTop="1" thickBot="1">
      <c r="A28" s="866" t="s">
        <v>256</v>
      </c>
      <c r="B28" s="867"/>
      <c r="C28" s="868"/>
    </row>
    <row r="29" spans="1:6" ht="12" customHeight="1" thickTop="1">
      <c r="A29" s="116"/>
      <c r="B29" s="886" t="s">
        <v>816</v>
      </c>
      <c r="C29" s="887" t="s">
        <v>201</v>
      </c>
    </row>
    <row r="30" spans="1:6" ht="11.25" customHeight="1">
      <c r="A30" s="457"/>
      <c r="B30" s="879" t="s">
        <v>205</v>
      </c>
      <c r="C30" s="880" t="s">
        <v>202</v>
      </c>
    </row>
    <row r="31" spans="1:6" ht="11.25" customHeight="1">
      <c r="A31" s="457"/>
      <c r="B31" s="879" t="s">
        <v>814</v>
      </c>
      <c r="C31" s="880" t="s">
        <v>203</v>
      </c>
    </row>
    <row r="32" spans="1:6" ht="11.25" customHeight="1">
      <c r="A32" s="457"/>
      <c r="B32" s="879" t="s">
        <v>815</v>
      </c>
      <c r="C32" s="880" t="s">
        <v>204</v>
      </c>
    </row>
    <row r="33" spans="1:3" ht="11.25" customHeight="1">
      <c r="A33" s="457"/>
      <c r="B33" s="879" t="s">
        <v>208</v>
      </c>
      <c r="C33" s="880" t="s">
        <v>209</v>
      </c>
    </row>
    <row r="34" spans="1:3" ht="11.25" customHeight="1">
      <c r="A34" s="457"/>
      <c r="B34" s="879" t="s">
        <v>817</v>
      </c>
      <c r="C34" s="880" t="s">
        <v>206</v>
      </c>
    </row>
    <row r="35" spans="1:3" ht="11.25" customHeight="1">
      <c r="A35" s="457"/>
      <c r="B35" s="879" t="s">
        <v>818</v>
      </c>
      <c r="C35" s="880" t="s">
        <v>207</v>
      </c>
    </row>
    <row r="36" spans="1:3" ht="11.25" customHeight="1">
      <c r="A36" s="457"/>
      <c r="B36" s="871" t="s">
        <v>819</v>
      </c>
      <c r="C36" s="881"/>
    </row>
    <row r="37" spans="1:3" ht="24.75" customHeight="1">
      <c r="A37" s="457"/>
      <c r="B37" s="879" t="s">
        <v>820</v>
      </c>
      <c r="C37" s="880" t="s">
        <v>210</v>
      </c>
    </row>
    <row r="38" spans="1:3" ht="23.25" customHeight="1">
      <c r="A38" s="457"/>
      <c r="B38" s="879" t="s">
        <v>821</v>
      </c>
      <c r="C38" s="880" t="s">
        <v>211</v>
      </c>
    </row>
    <row r="39" spans="1:3" ht="23.25" customHeight="1">
      <c r="A39" s="457"/>
      <c r="B39" s="871" t="s">
        <v>822</v>
      </c>
      <c r="C39" s="872"/>
    </row>
    <row r="40" spans="1:3" ht="12" customHeight="1">
      <c r="A40" s="457"/>
      <c r="B40" s="879" t="s">
        <v>823</v>
      </c>
      <c r="C40" s="880"/>
    </row>
    <row r="41" spans="1:3" ht="12" customHeight="1" thickBot="1">
      <c r="A41" s="866" t="s">
        <v>257</v>
      </c>
      <c r="B41" s="867"/>
      <c r="C41" s="868"/>
    </row>
    <row r="42" spans="1:3" ht="12" customHeight="1" thickTop="1">
      <c r="A42" s="116"/>
      <c r="B42" s="869" t="s">
        <v>287</v>
      </c>
      <c r="C42" s="870" t="s">
        <v>212</v>
      </c>
    </row>
    <row r="43" spans="1:3" ht="11.25" customHeight="1">
      <c r="A43" s="457"/>
      <c r="B43" s="871" t="s">
        <v>286</v>
      </c>
      <c r="C43" s="872"/>
    </row>
    <row r="44" spans="1:3" ht="23.25" customHeight="1" thickBot="1">
      <c r="A44" s="117"/>
      <c r="B44" s="888" t="s">
        <v>213</v>
      </c>
      <c r="C44" s="889" t="s">
        <v>214</v>
      </c>
    </row>
    <row r="45" spans="1:3" ht="11.25" customHeight="1" thickTop="1" thickBot="1">
      <c r="A45" s="866" t="s">
        <v>258</v>
      </c>
      <c r="B45" s="867"/>
      <c r="C45" s="868"/>
    </row>
    <row r="46" spans="1:3" ht="26.25" customHeight="1" thickTop="1">
      <c r="A46" s="457"/>
      <c r="B46" s="871" t="s">
        <v>259</v>
      </c>
      <c r="C46" s="872"/>
    </row>
    <row r="47" spans="1:3" ht="12" customHeight="1" thickBot="1">
      <c r="A47" s="866" t="s">
        <v>260</v>
      </c>
      <c r="B47" s="867"/>
      <c r="C47" s="868"/>
    </row>
    <row r="48" spans="1:3" ht="12" thickTop="1">
      <c r="A48" s="116"/>
      <c r="B48" s="869" t="s">
        <v>215</v>
      </c>
      <c r="C48" s="870" t="s">
        <v>215</v>
      </c>
    </row>
    <row r="49" spans="1:3" ht="11.25" customHeight="1">
      <c r="A49" s="457"/>
      <c r="B49" s="871" t="s">
        <v>216</v>
      </c>
      <c r="C49" s="872" t="s">
        <v>216</v>
      </c>
    </row>
    <row r="50" spans="1:3">
      <c r="A50" s="457"/>
      <c r="B50" s="871" t="s">
        <v>217</v>
      </c>
      <c r="C50" s="872" t="s">
        <v>217</v>
      </c>
    </row>
    <row r="51" spans="1:3" ht="11.25" customHeight="1">
      <c r="A51" s="457"/>
      <c r="B51" s="871" t="s">
        <v>825</v>
      </c>
      <c r="C51" s="872" t="s">
        <v>218</v>
      </c>
    </row>
    <row r="52" spans="1:3" ht="33.6" customHeight="1">
      <c r="A52" s="457"/>
      <c r="B52" s="871" t="s">
        <v>219</v>
      </c>
      <c r="C52" s="872" t="s">
        <v>219</v>
      </c>
    </row>
    <row r="53" spans="1:3" ht="11.25" customHeight="1">
      <c r="A53" s="457"/>
      <c r="B53" s="871" t="s">
        <v>307</v>
      </c>
      <c r="C53" s="872" t="s">
        <v>220</v>
      </c>
    </row>
    <row r="54" spans="1:3" ht="11.25" customHeight="1" thickBot="1">
      <c r="A54" s="866" t="s">
        <v>261</v>
      </c>
      <c r="B54" s="867"/>
      <c r="C54" s="868"/>
    </row>
    <row r="55" spans="1:3" ht="12" thickTop="1">
      <c r="A55" s="116"/>
      <c r="B55" s="869" t="s">
        <v>215</v>
      </c>
      <c r="C55" s="870" t="s">
        <v>215</v>
      </c>
    </row>
    <row r="56" spans="1:3" ht="11.25" customHeight="1">
      <c r="A56" s="457"/>
      <c r="B56" s="871" t="s">
        <v>221</v>
      </c>
      <c r="C56" s="872" t="s">
        <v>221</v>
      </c>
    </row>
    <row r="57" spans="1:3" ht="11.25" customHeight="1">
      <c r="A57" s="457"/>
      <c r="B57" s="871" t="s">
        <v>264</v>
      </c>
      <c r="C57" s="872" t="s">
        <v>222</v>
      </c>
    </row>
    <row r="58" spans="1:3" ht="11.25" customHeight="1">
      <c r="A58" s="457"/>
      <c r="B58" s="871" t="s">
        <v>223</v>
      </c>
      <c r="C58" s="872" t="s">
        <v>223</v>
      </c>
    </row>
    <row r="59" spans="1:3" ht="11.25" customHeight="1">
      <c r="A59" s="457"/>
      <c r="B59" s="871" t="s">
        <v>224</v>
      </c>
      <c r="C59" s="872" t="s">
        <v>224</v>
      </c>
    </row>
    <row r="60" spans="1:3" ht="11.25" customHeight="1">
      <c r="A60" s="457"/>
      <c r="B60" s="871" t="s">
        <v>225</v>
      </c>
      <c r="C60" s="872" t="s">
        <v>225</v>
      </c>
    </row>
    <row r="61" spans="1:3" ht="11.25" customHeight="1">
      <c r="A61" s="457"/>
      <c r="B61" s="871" t="s">
        <v>265</v>
      </c>
      <c r="C61" s="872" t="s">
        <v>226</v>
      </c>
    </row>
    <row r="62" spans="1:3" ht="12" customHeight="1">
      <c r="A62" s="457"/>
      <c r="B62" s="871" t="s">
        <v>997</v>
      </c>
      <c r="C62" s="872" t="s">
        <v>227</v>
      </c>
    </row>
    <row r="63" spans="1:3" ht="22.5" customHeight="1" thickBot="1">
      <c r="A63" s="117"/>
      <c r="B63" s="888" t="s">
        <v>228</v>
      </c>
      <c r="C63" s="889" t="s">
        <v>228</v>
      </c>
    </row>
    <row r="64" spans="1:3" ht="11.25" customHeight="1" thickTop="1">
      <c r="A64" s="894" t="s">
        <v>262</v>
      </c>
      <c r="B64" s="895"/>
      <c r="C64" s="896"/>
    </row>
    <row r="65" spans="1:3" ht="12" customHeight="1" thickBot="1">
      <c r="A65" s="117"/>
      <c r="B65" s="888" t="s">
        <v>229</v>
      </c>
      <c r="C65" s="889" t="s">
        <v>229</v>
      </c>
    </row>
    <row r="66" spans="1:3" ht="11.25" customHeight="1" thickTop="1">
      <c r="A66" s="894" t="s">
        <v>950</v>
      </c>
      <c r="B66" s="895"/>
      <c r="C66" s="896"/>
    </row>
    <row r="67" spans="1:3" ht="12" customHeight="1" thickBot="1">
      <c r="A67" s="117"/>
      <c r="B67" s="888" t="s">
        <v>949</v>
      </c>
      <c r="C67" s="889"/>
    </row>
    <row r="68" spans="1:3" ht="11.25" customHeight="1" thickTop="1" thickBot="1">
      <c r="A68" s="866" t="s">
        <v>263</v>
      </c>
      <c r="B68" s="867"/>
      <c r="C68" s="868"/>
    </row>
    <row r="69" spans="1:3" ht="12" customHeight="1" thickTop="1">
      <c r="A69" s="116"/>
      <c r="B69" s="869" t="s">
        <v>230</v>
      </c>
      <c r="C69" s="870" t="s">
        <v>230</v>
      </c>
    </row>
    <row r="70" spans="1:3" ht="11.25" customHeight="1">
      <c r="A70" s="457"/>
      <c r="B70" s="871" t="s">
        <v>827</v>
      </c>
      <c r="C70" s="872" t="s">
        <v>231</v>
      </c>
    </row>
    <row r="71" spans="1:3" ht="11.25" customHeight="1">
      <c r="A71" s="457"/>
      <c r="B71" s="871" t="s">
        <v>232</v>
      </c>
      <c r="C71" s="872" t="s">
        <v>232</v>
      </c>
    </row>
    <row r="72" spans="1:3" ht="54.95" customHeight="1">
      <c r="A72" s="457"/>
      <c r="B72" s="890" t="s">
        <v>961</v>
      </c>
      <c r="C72" s="891" t="s">
        <v>233</v>
      </c>
    </row>
    <row r="73" spans="1:3" ht="33.75" customHeight="1">
      <c r="A73" s="457"/>
      <c r="B73" s="892" t="s">
        <v>266</v>
      </c>
      <c r="C73" s="893" t="s">
        <v>234</v>
      </c>
    </row>
    <row r="74" spans="1:3" ht="15.75" customHeight="1">
      <c r="A74" s="457"/>
      <c r="B74" s="892" t="s">
        <v>828</v>
      </c>
      <c r="C74" s="893" t="s">
        <v>235</v>
      </c>
    </row>
    <row r="75" spans="1:3" ht="11.25" customHeight="1">
      <c r="A75" s="457"/>
      <c r="B75" s="871" t="s">
        <v>236</v>
      </c>
      <c r="C75" s="872" t="s">
        <v>236</v>
      </c>
    </row>
    <row r="76" spans="1:3" ht="12" customHeight="1" thickBot="1">
      <c r="A76" s="117"/>
      <c r="B76" s="888" t="s">
        <v>237</v>
      </c>
      <c r="C76" s="889" t="s">
        <v>237</v>
      </c>
    </row>
    <row r="77" spans="1:3" ht="12" customHeight="1" thickTop="1">
      <c r="A77" s="894" t="s">
        <v>290</v>
      </c>
      <c r="B77" s="895"/>
      <c r="C77" s="896"/>
    </row>
    <row r="78" spans="1:3" ht="11.25" customHeight="1">
      <c r="A78" s="457"/>
      <c r="B78" s="871" t="s">
        <v>229</v>
      </c>
      <c r="C78" s="872"/>
    </row>
    <row r="79" spans="1:3" ht="11.25" customHeight="1">
      <c r="A79" s="457"/>
      <c r="B79" s="871" t="s">
        <v>288</v>
      </c>
      <c r="C79" s="872"/>
    </row>
    <row r="80" spans="1:3" ht="11.25" customHeight="1">
      <c r="A80" s="457"/>
      <c r="B80" s="871" t="s">
        <v>289</v>
      </c>
      <c r="C80" s="872"/>
    </row>
    <row r="81" spans="1:3" ht="11.25" customHeight="1">
      <c r="A81" s="894" t="s">
        <v>291</v>
      </c>
      <c r="B81" s="895"/>
      <c r="C81" s="896"/>
    </row>
    <row r="82" spans="1:3" ht="11.25" customHeight="1">
      <c r="A82" s="457"/>
      <c r="B82" s="871" t="s">
        <v>229</v>
      </c>
      <c r="C82" s="872"/>
    </row>
    <row r="83" spans="1:3" ht="11.25" customHeight="1">
      <c r="A83" s="457"/>
      <c r="B83" s="871" t="s">
        <v>292</v>
      </c>
      <c r="C83" s="872"/>
    </row>
    <row r="84" spans="1:3" ht="79.5" customHeight="1">
      <c r="A84" s="457"/>
      <c r="B84" s="871" t="s">
        <v>306</v>
      </c>
      <c r="C84" s="872"/>
    </row>
    <row r="85" spans="1:3" ht="53.25" customHeight="1">
      <c r="A85" s="457"/>
      <c r="B85" s="871" t="s">
        <v>305</v>
      </c>
      <c r="C85" s="872"/>
    </row>
    <row r="86" spans="1:3" ht="11.25" customHeight="1">
      <c r="A86" s="457"/>
      <c r="B86" s="871" t="s">
        <v>293</v>
      </c>
      <c r="C86" s="872"/>
    </row>
    <row r="87" spans="1:3" ht="11.25" customHeight="1">
      <c r="A87" s="457"/>
      <c r="B87" s="871" t="s">
        <v>294</v>
      </c>
      <c r="C87" s="872"/>
    </row>
    <row r="88" spans="1:3" ht="11.25" customHeight="1">
      <c r="A88" s="457"/>
      <c r="B88" s="871" t="s">
        <v>295</v>
      </c>
      <c r="C88" s="872"/>
    </row>
    <row r="89" spans="1:3" ht="11.25" customHeight="1">
      <c r="A89" s="894" t="s">
        <v>296</v>
      </c>
      <c r="B89" s="895"/>
      <c r="C89" s="896"/>
    </row>
    <row r="90" spans="1:3" ht="11.25" customHeight="1">
      <c r="A90" s="457"/>
      <c r="B90" s="871" t="s">
        <v>229</v>
      </c>
      <c r="C90" s="872"/>
    </row>
    <row r="91" spans="1:3" ht="11.25" customHeight="1">
      <c r="A91" s="457"/>
      <c r="B91" s="871" t="s">
        <v>298</v>
      </c>
      <c r="C91" s="872"/>
    </row>
    <row r="92" spans="1:3" ht="12" customHeight="1">
      <c r="A92" s="457"/>
      <c r="B92" s="871" t="s">
        <v>299</v>
      </c>
      <c r="C92" s="872"/>
    </row>
    <row r="93" spans="1:3" ht="11.25" customHeight="1">
      <c r="A93" s="457"/>
      <c r="B93" s="871" t="s">
        <v>300</v>
      </c>
      <c r="C93" s="872"/>
    </row>
    <row r="94" spans="1:3" ht="24.75" customHeight="1">
      <c r="A94" s="457"/>
      <c r="B94" s="879" t="s">
        <v>336</v>
      </c>
      <c r="C94" s="880"/>
    </row>
    <row r="95" spans="1:3" ht="24" customHeight="1">
      <c r="A95" s="457"/>
      <c r="B95" s="879" t="s">
        <v>337</v>
      </c>
      <c r="C95" s="880"/>
    </row>
    <row r="96" spans="1:3" ht="13.5" customHeight="1">
      <c r="A96" s="457"/>
      <c r="B96" s="879" t="s">
        <v>301</v>
      </c>
      <c r="C96" s="880"/>
    </row>
    <row r="97" spans="1:3" ht="11.25" customHeight="1" thickBot="1">
      <c r="A97" s="897" t="s">
        <v>332</v>
      </c>
      <c r="B97" s="898"/>
      <c r="C97" s="899"/>
    </row>
    <row r="98" spans="1:3" ht="12.75" thickTop="1" thickBot="1">
      <c r="A98" s="906" t="s">
        <v>238</v>
      </c>
      <c r="B98" s="906"/>
      <c r="C98" s="906"/>
    </row>
    <row r="99" spans="1:3">
      <c r="A99" s="171">
        <v>2</v>
      </c>
      <c r="B99" s="296" t="s">
        <v>312</v>
      </c>
      <c r="C99" s="296" t="s">
        <v>333</v>
      </c>
    </row>
    <row r="100" spans="1:3">
      <c r="A100" s="121">
        <v>3</v>
      </c>
      <c r="B100" s="297" t="s">
        <v>313</v>
      </c>
      <c r="C100" s="298" t="s">
        <v>334</v>
      </c>
    </row>
    <row r="101" spans="1:3">
      <c r="A101" s="121">
        <v>4</v>
      </c>
      <c r="B101" s="297" t="s">
        <v>314</v>
      </c>
      <c r="C101" s="298" t="s">
        <v>338</v>
      </c>
    </row>
    <row r="102" spans="1:3" ht="11.25" customHeight="1">
      <c r="A102" s="121">
        <v>5</v>
      </c>
      <c r="B102" s="297" t="s">
        <v>315</v>
      </c>
      <c r="C102" s="298" t="s">
        <v>335</v>
      </c>
    </row>
    <row r="103" spans="1:3" ht="12" customHeight="1">
      <c r="A103" s="121">
        <v>6</v>
      </c>
      <c r="B103" s="297" t="s">
        <v>330</v>
      </c>
      <c r="C103" s="298" t="s">
        <v>316</v>
      </c>
    </row>
    <row r="104" spans="1:3" ht="12" customHeight="1">
      <c r="A104" s="121">
        <v>7</v>
      </c>
      <c r="B104" s="297" t="s">
        <v>317</v>
      </c>
      <c r="C104" s="298" t="s">
        <v>331</v>
      </c>
    </row>
    <row r="105" spans="1:3">
      <c r="A105" s="121">
        <v>8</v>
      </c>
      <c r="B105" s="297" t="s">
        <v>322</v>
      </c>
      <c r="C105" s="298" t="s">
        <v>342</v>
      </c>
    </row>
    <row r="106" spans="1:3" ht="11.25" customHeight="1">
      <c r="A106" s="894" t="s">
        <v>302</v>
      </c>
      <c r="B106" s="895"/>
      <c r="C106" s="896"/>
    </row>
    <row r="107" spans="1:3" ht="12" customHeight="1">
      <c r="A107" s="457"/>
      <c r="B107" s="871" t="s">
        <v>998</v>
      </c>
      <c r="C107" s="872"/>
    </row>
    <row r="108" spans="1:3" ht="11.25" customHeight="1">
      <c r="A108" s="894" t="s">
        <v>458</v>
      </c>
      <c r="B108" s="895"/>
      <c r="C108" s="896"/>
    </row>
    <row r="109" spans="1:3" ht="12" customHeight="1">
      <c r="A109" s="457"/>
      <c r="B109" s="871" t="s">
        <v>460</v>
      </c>
      <c r="C109" s="872"/>
    </row>
    <row r="110" spans="1:3" ht="11.25" customHeight="1">
      <c r="A110" s="457"/>
      <c r="B110" s="871" t="s">
        <v>461</v>
      </c>
      <c r="C110" s="872"/>
    </row>
    <row r="111" spans="1:3" ht="11.25" customHeight="1">
      <c r="A111" s="457"/>
      <c r="B111" s="871" t="s">
        <v>459</v>
      </c>
      <c r="C111" s="872"/>
    </row>
    <row r="112" spans="1:3" ht="11.25" customHeight="1">
      <c r="A112" s="900" t="s">
        <v>692</v>
      </c>
      <c r="B112" s="900"/>
      <c r="C112" s="900"/>
    </row>
    <row r="113" spans="1:3">
      <c r="A113" s="901" t="s">
        <v>176</v>
      </c>
      <c r="B113" s="901"/>
      <c r="C113" s="901"/>
    </row>
    <row r="114" spans="1:3" ht="11.25" customHeight="1">
      <c r="A114" s="478">
        <v>1</v>
      </c>
      <c r="B114" s="902" t="s">
        <v>576</v>
      </c>
      <c r="C114" s="903"/>
    </row>
    <row r="115" spans="1:3" ht="11.25" customHeight="1">
      <c r="A115" s="478">
        <v>2</v>
      </c>
      <c r="B115" s="904" t="s">
        <v>577</v>
      </c>
      <c r="C115" s="905"/>
    </row>
    <row r="116" spans="1:3" ht="11.25" customHeight="1">
      <c r="A116" s="478">
        <v>3</v>
      </c>
      <c r="B116" s="902" t="s">
        <v>901</v>
      </c>
      <c r="C116" s="903"/>
    </row>
    <row r="117" spans="1:3" ht="11.25" customHeight="1">
      <c r="A117" s="478">
        <v>4</v>
      </c>
      <c r="B117" s="902" t="s">
        <v>900</v>
      </c>
      <c r="C117" s="903"/>
    </row>
    <row r="118" spans="1:3">
      <c r="A118" s="478">
        <v>5</v>
      </c>
      <c r="B118" s="482" t="s">
        <v>899</v>
      </c>
      <c r="C118" s="481"/>
    </row>
    <row r="119" spans="1:3" ht="11.25" customHeight="1">
      <c r="A119" s="478">
        <v>6</v>
      </c>
      <c r="B119" s="913" t="s">
        <v>967</v>
      </c>
      <c r="C119" s="914"/>
    </row>
    <row r="120" spans="1:3" ht="48.6" customHeight="1">
      <c r="A120" s="478">
        <v>7</v>
      </c>
      <c r="B120" s="913" t="s">
        <v>968</v>
      </c>
      <c r="C120" s="914"/>
    </row>
    <row r="121" spans="1:3">
      <c r="A121" s="456">
        <v>8</v>
      </c>
      <c r="B121" s="451" t="s">
        <v>603</v>
      </c>
      <c r="C121" s="475" t="s">
        <v>898</v>
      </c>
    </row>
    <row r="122" spans="1:3" ht="22.5">
      <c r="A122" s="478">
        <v>9.01</v>
      </c>
      <c r="B122" s="451" t="s">
        <v>487</v>
      </c>
      <c r="C122" s="452" t="s">
        <v>652</v>
      </c>
    </row>
    <row r="123" spans="1:3" ht="33.75">
      <c r="A123" s="478">
        <v>9.02</v>
      </c>
      <c r="B123" s="451" t="s">
        <v>488</v>
      </c>
      <c r="C123" s="452" t="s">
        <v>655</v>
      </c>
    </row>
    <row r="124" spans="1:3">
      <c r="A124" s="478">
        <v>9.0299999999999994</v>
      </c>
      <c r="B124" s="452" t="s">
        <v>835</v>
      </c>
      <c r="C124" s="452" t="s">
        <v>578</v>
      </c>
    </row>
    <row r="125" spans="1:3">
      <c r="A125" s="478">
        <v>9.0399999999999991</v>
      </c>
      <c r="B125" s="451" t="s">
        <v>489</v>
      </c>
      <c r="C125" s="452" t="s">
        <v>579</v>
      </c>
    </row>
    <row r="126" spans="1:3">
      <c r="A126" s="478">
        <v>9.0500000000000007</v>
      </c>
      <c r="B126" s="451" t="s">
        <v>490</v>
      </c>
      <c r="C126" s="452" t="s">
        <v>580</v>
      </c>
    </row>
    <row r="127" spans="1:3" ht="22.5">
      <c r="A127" s="478">
        <v>9.06</v>
      </c>
      <c r="B127" s="451" t="s">
        <v>491</v>
      </c>
      <c r="C127" s="452" t="s">
        <v>581</v>
      </c>
    </row>
    <row r="128" spans="1:3">
      <c r="A128" s="478">
        <v>9.07</v>
      </c>
      <c r="B128" s="480" t="s">
        <v>492</v>
      </c>
      <c r="C128" s="452" t="s">
        <v>582</v>
      </c>
    </row>
    <row r="129" spans="1:3" ht="22.5">
      <c r="A129" s="478">
        <v>9.08</v>
      </c>
      <c r="B129" s="451" t="s">
        <v>493</v>
      </c>
      <c r="C129" s="452" t="s">
        <v>583</v>
      </c>
    </row>
    <row r="130" spans="1:3" ht="22.5">
      <c r="A130" s="478">
        <v>9.09</v>
      </c>
      <c r="B130" s="451" t="s">
        <v>494</v>
      </c>
      <c r="C130" s="452" t="s">
        <v>584</v>
      </c>
    </row>
    <row r="131" spans="1:3">
      <c r="A131" s="479">
        <v>9.1</v>
      </c>
      <c r="B131" s="451" t="s">
        <v>495</v>
      </c>
      <c r="C131" s="452" t="s">
        <v>585</v>
      </c>
    </row>
    <row r="132" spans="1:3">
      <c r="A132" s="478">
        <v>9.11</v>
      </c>
      <c r="B132" s="451" t="s">
        <v>496</v>
      </c>
      <c r="C132" s="452" t="s">
        <v>586</v>
      </c>
    </row>
    <row r="133" spans="1:3">
      <c r="A133" s="478">
        <v>9.1199999999999992</v>
      </c>
      <c r="B133" s="451" t="s">
        <v>497</v>
      </c>
      <c r="C133" s="452" t="s">
        <v>587</v>
      </c>
    </row>
    <row r="134" spans="1:3">
      <c r="A134" s="478">
        <v>9.1300000000000008</v>
      </c>
      <c r="B134" s="451" t="s">
        <v>498</v>
      </c>
      <c r="C134" s="452" t="s">
        <v>588</v>
      </c>
    </row>
    <row r="135" spans="1:3">
      <c r="A135" s="478">
        <v>9.14</v>
      </c>
      <c r="B135" s="451" t="s">
        <v>499</v>
      </c>
      <c r="C135" s="452" t="s">
        <v>589</v>
      </c>
    </row>
    <row r="136" spans="1:3">
      <c r="A136" s="478">
        <v>9.15</v>
      </c>
      <c r="B136" s="451" t="s">
        <v>500</v>
      </c>
      <c r="C136" s="452" t="s">
        <v>590</v>
      </c>
    </row>
    <row r="137" spans="1:3" ht="22.5">
      <c r="A137" s="478">
        <v>9.16</v>
      </c>
      <c r="B137" s="451" t="s">
        <v>501</v>
      </c>
      <c r="C137" s="452" t="s">
        <v>591</v>
      </c>
    </row>
    <row r="138" spans="1:3">
      <c r="A138" s="478">
        <v>9.17</v>
      </c>
      <c r="B138" s="452" t="s">
        <v>502</v>
      </c>
      <c r="C138" s="452" t="s">
        <v>592</v>
      </c>
    </row>
    <row r="139" spans="1:3" ht="22.5">
      <c r="A139" s="478">
        <v>9.18</v>
      </c>
      <c r="B139" s="451" t="s">
        <v>503</v>
      </c>
      <c r="C139" s="452" t="s">
        <v>593</v>
      </c>
    </row>
    <row r="140" spans="1:3">
      <c r="A140" s="478">
        <v>9.19</v>
      </c>
      <c r="B140" s="451" t="s">
        <v>504</v>
      </c>
      <c r="C140" s="452" t="s">
        <v>594</v>
      </c>
    </row>
    <row r="141" spans="1:3">
      <c r="A141" s="479">
        <v>9.1999999999999993</v>
      </c>
      <c r="B141" s="451" t="s">
        <v>505</v>
      </c>
      <c r="C141" s="452" t="s">
        <v>595</v>
      </c>
    </row>
    <row r="142" spans="1:3">
      <c r="A142" s="478">
        <v>9.2100000000000009</v>
      </c>
      <c r="B142" s="451" t="s">
        <v>506</v>
      </c>
      <c r="C142" s="452" t="s">
        <v>596</v>
      </c>
    </row>
    <row r="143" spans="1:3">
      <c r="A143" s="478">
        <v>9.2200000000000006</v>
      </c>
      <c r="B143" s="451" t="s">
        <v>507</v>
      </c>
      <c r="C143" s="452" t="s">
        <v>597</v>
      </c>
    </row>
    <row r="144" spans="1:3" ht="22.5">
      <c r="A144" s="478">
        <v>9.23</v>
      </c>
      <c r="B144" s="451" t="s">
        <v>508</v>
      </c>
      <c r="C144" s="452" t="s">
        <v>598</v>
      </c>
    </row>
    <row r="145" spans="1:3" ht="22.5">
      <c r="A145" s="478">
        <v>9.24</v>
      </c>
      <c r="B145" s="451" t="s">
        <v>509</v>
      </c>
      <c r="C145" s="452" t="s">
        <v>599</v>
      </c>
    </row>
    <row r="146" spans="1:3">
      <c r="A146" s="478">
        <v>9.2500000000000107</v>
      </c>
      <c r="B146" s="451" t="s">
        <v>510</v>
      </c>
      <c r="C146" s="452" t="s">
        <v>600</v>
      </c>
    </row>
    <row r="147" spans="1:3" ht="22.5">
      <c r="A147" s="478">
        <v>9.2600000000000193</v>
      </c>
      <c r="B147" s="451" t="s">
        <v>601</v>
      </c>
      <c r="C147" s="477" t="s">
        <v>602</v>
      </c>
    </row>
    <row r="148" spans="1:3" s="307" customFormat="1" ht="22.5">
      <c r="A148" s="478">
        <v>9.2700000000000298</v>
      </c>
      <c r="B148" s="451" t="s">
        <v>88</v>
      </c>
      <c r="C148" s="477" t="s">
        <v>653</v>
      </c>
    </row>
    <row r="149" spans="1:3" s="307" customFormat="1">
      <c r="A149" s="457"/>
      <c r="B149" s="908" t="s">
        <v>604</v>
      </c>
      <c r="C149" s="909"/>
    </row>
    <row r="150" spans="1:3" s="307" customFormat="1" ht="11.25" customHeight="1">
      <c r="A150" s="456">
        <v>1</v>
      </c>
      <c r="B150" s="871" t="s">
        <v>897</v>
      </c>
      <c r="C150" s="872"/>
    </row>
    <row r="151" spans="1:3" s="307" customFormat="1" ht="11.25" customHeight="1">
      <c r="A151" s="456">
        <v>2</v>
      </c>
      <c r="B151" s="871" t="s">
        <v>654</v>
      </c>
      <c r="C151" s="872"/>
    </row>
    <row r="152" spans="1:3" s="307" customFormat="1" ht="11.25" customHeight="1">
      <c r="A152" s="456">
        <v>3</v>
      </c>
      <c r="B152" s="871" t="s">
        <v>651</v>
      </c>
      <c r="C152" s="872"/>
    </row>
    <row r="153" spans="1:3" s="307" customFormat="1">
      <c r="A153" s="457"/>
      <c r="B153" s="908" t="s">
        <v>605</v>
      </c>
      <c r="C153" s="909"/>
    </row>
    <row r="154" spans="1:3" s="307" customFormat="1" ht="11.25" customHeight="1">
      <c r="A154" s="456">
        <v>1</v>
      </c>
      <c r="B154" s="911" t="s">
        <v>896</v>
      </c>
      <c r="C154" s="915"/>
    </row>
    <row r="155" spans="1:3" s="307" customFormat="1">
      <c r="A155" s="456">
        <v>2</v>
      </c>
      <c r="B155" s="451" t="s">
        <v>834</v>
      </c>
      <c r="C155" s="531" t="s">
        <v>962</v>
      </c>
    </row>
    <row r="156" spans="1:3" ht="22.5">
      <c r="A156" s="456">
        <v>3</v>
      </c>
      <c r="B156" s="451" t="s">
        <v>833</v>
      </c>
      <c r="C156" s="475" t="s">
        <v>895</v>
      </c>
    </row>
    <row r="157" spans="1:3">
      <c r="A157" s="456">
        <v>4</v>
      </c>
      <c r="B157" s="451" t="s">
        <v>480</v>
      </c>
      <c r="C157" s="451" t="s">
        <v>913</v>
      </c>
    </row>
    <row r="158" spans="1:3" ht="24.95" customHeight="1">
      <c r="A158" s="457"/>
      <c r="B158" s="908" t="s">
        <v>606</v>
      </c>
      <c r="C158" s="909"/>
    </row>
    <row r="159" spans="1:3" ht="33.75">
      <c r="A159" s="456"/>
      <c r="B159" s="451" t="s">
        <v>884</v>
      </c>
      <c r="C159" s="532" t="s">
        <v>963</v>
      </c>
    </row>
    <row r="160" spans="1:3">
      <c r="A160" s="457"/>
      <c r="B160" s="908" t="s">
        <v>607</v>
      </c>
      <c r="C160" s="909"/>
    </row>
    <row r="161" spans="1:3" ht="39" customHeight="1">
      <c r="A161" s="457"/>
      <c r="B161" s="871" t="s">
        <v>894</v>
      </c>
      <c r="C161" s="872"/>
    </row>
    <row r="162" spans="1:3">
      <c r="A162" s="457" t="s">
        <v>608</v>
      </c>
      <c r="B162" s="476" t="s">
        <v>518</v>
      </c>
      <c r="C162" s="468" t="s">
        <v>609</v>
      </c>
    </row>
    <row r="163" spans="1:3">
      <c r="A163" s="457" t="s">
        <v>357</v>
      </c>
      <c r="B163" s="473" t="s">
        <v>519</v>
      </c>
      <c r="C163" s="475" t="s">
        <v>893</v>
      </c>
    </row>
    <row r="164" spans="1:3" ht="22.5">
      <c r="A164" s="457" t="s">
        <v>364</v>
      </c>
      <c r="B164" s="468" t="s">
        <v>520</v>
      </c>
      <c r="C164" s="475" t="s">
        <v>610</v>
      </c>
    </row>
    <row r="165" spans="1:3">
      <c r="A165" s="457" t="s">
        <v>611</v>
      </c>
      <c r="B165" s="473" t="s">
        <v>521</v>
      </c>
      <c r="C165" s="474" t="s">
        <v>612</v>
      </c>
    </row>
    <row r="166" spans="1:3" ht="22.5">
      <c r="A166" s="457" t="s">
        <v>613</v>
      </c>
      <c r="B166" s="473" t="s">
        <v>848</v>
      </c>
      <c r="C166" s="467" t="s">
        <v>892</v>
      </c>
    </row>
    <row r="167" spans="1:3" ht="22.5">
      <c r="A167" s="457" t="s">
        <v>365</v>
      </c>
      <c r="B167" s="473" t="s">
        <v>522</v>
      </c>
      <c r="C167" s="467" t="s">
        <v>615</v>
      </c>
    </row>
    <row r="168" spans="1:3" ht="22.5">
      <c r="A168" s="457" t="s">
        <v>614</v>
      </c>
      <c r="B168" s="471" t="s">
        <v>525</v>
      </c>
      <c r="C168" s="472" t="s">
        <v>622</v>
      </c>
    </row>
    <row r="169" spans="1:3" ht="22.5">
      <c r="A169" s="457" t="s">
        <v>616</v>
      </c>
      <c r="B169" s="471" t="s">
        <v>523</v>
      </c>
      <c r="C169" s="467" t="s">
        <v>618</v>
      </c>
    </row>
    <row r="170" spans="1:3" ht="26.45" customHeight="1">
      <c r="A170" s="457" t="s">
        <v>617</v>
      </c>
      <c r="B170" s="471" t="s">
        <v>524</v>
      </c>
      <c r="C170" s="472" t="s">
        <v>620</v>
      </c>
    </row>
    <row r="171" spans="1:3" ht="22.5">
      <c r="A171" s="457" t="s">
        <v>619</v>
      </c>
      <c r="B171" s="452" t="s">
        <v>526</v>
      </c>
      <c r="C171" s="472" t="s">
        <v>624</v>
      </c>
    </row>
    <row r="172" spans="1:3" ht="22.5">
      <c r="A172" s="457" t="s">
        <v>621</v>
      </c>
      <c r="B172" s="471" t="s">
        <v>527</v>
      </c>
      <c r="C172" s="470" t="s">
        <v>625</v>
      </c>
    </row>
    <row r="173" spans="1:3">
      <c r="A173" s="457" t="s">
        <v>623</v>
      </c>
      <c r="B173" s="469" t="s">
        <v>528</v>
      </c>
      <c r="C173" s="468" t="s">
        <v>626</v>
      </c>
    </row>
    <row r="174" spans="1:3" ht="22.5">
      <c r="A174" s="457"/>
      <c r="B174" s="467" t="s">
        <v>891</v>
      </c>
      <c r="C174" s="452" t="s">
        <v>627</v>
      </c>
    </row>
    <row r="175" spans="1:3" ht="22.5">
      <c r="A175" s="457"/>
      <c r="B175" s="467" t="s">
        <v>890</v>
      </c>
      <c r="C175" s="452" t="s">
        <v>628</v>
      </c>
    </row>
    <row r="176" spans="1:3" ht="22.5">
      <c r="A176" s="457"/>
      <c r="B176" s="467" t="s">
        <v>889</v>
      </c>
      <c r="C176" s="452" t="s">
        <v>629</v>
      </c>
    </row>
    <row r="177" spans="1:3">
      <c r="A177" s="457"/>
      <c r="B177" s="908" t="s">
        <v>630</v>
      </c>
      <c r="C177" s="909"/>
    </row>
    <row r="178" spans="1:3" ht="11.25" customHeight="1">
      <c r="A178" s="457"/>
      <c r="B178" s="871" t="s">
        <v>888</v>
      </c>
      <c r="C178" s="872"/>
    </row>
    <row r="179" spans="1:3">
      <c r="A179" s="456">
        <v>1</v>
      </c>
      <c r="B179" s="452" t="s">
        <v>532</v>
      </c>
      <c r="C179" s="452" t="s">
        <v>532</v>
      </c>
    </row>
    <row r="180" spans="1:3" ht="33.75">
      <c r="A180" s="456">
        <v>2</v>
      </c>
      <c r="B180" s="452" t="s">
        <v>631</v>
      </c>
      <c r="C180" s="452" t="s">
        <v>632</v>
      </c>
    </row>
    <row r="181" spans="1:3">
      <c r="A181" s="456">
        <v>3</v>
      </c>
      <c r="B181" s="452" t="s">
        <v>534</v>
      </c>
      <c r="C181" s="452" t="s">
        <v>633</v>
      </c>
    </row>
    <row r="182" spans="1:3" ht="22.5">
      <c r="A182" s="456">
        <v>4</v>
      </c>
      <c r="B182" s="452" t="s">
        <v>535</v>
      </c>
      <c r="C182" s="452" t="s">
        <v>634</v>
      </c>
    </row>
    <row r="183" spans="1:3" ht="22.5">
      <c r="A183" s="456">
        <v>5</v>
      </c>
      <c r="B183" s="452" t="s">
        <v>536</v>
      </c>
      <c r="C183" s="452" t="s">
        <v>656</v>
      </c>
    </row>
    <row r="184" spans="1:3" ht="45">
      <c r="A184" s="456">
        <v>6</v>
      </c>
      <c r="B184" s="452" t="s">
        <v>537</v>
      </c>
      <c r="C184" s="452" t="s">
        <v>635</v>
      </c>
    </row>
    <row r="185" spans="1:3">
      <c r="A185" s="457"/>
      <c r="B185" s="908" t="s">
        <v>636</v>
      </c>
      <c r="C185" s="909"/>
    </row>
    <row r="186" spans="1:3" ht="11.25" customHeight="1">
      <c r="A186" s="457"/>
      <c r="B186" s="910" t="s">
        <v>887</v>
      </c>
      <c r="C186" s="911"/>
    </row>
    <row r="187" spans="1:3" ht="22.5">
      <c r="A187" s="457">
        <v>1.1000000000000001</v>
      </c>
      <c r="B187" s="466" t="s">
        <v>542</v>
      </c>
      <c r="C187" s="452" t="s">
        <v>637</v>
      </c>
    </row>
    <row r="188" spans="1:3" ht="50.1" customHeight="1">
      <c r="A188" s="457" t="s">
        <v>146</v>
      </c>
      <c r="B188" s="453" t="s">
        <v>543</v>
      </c>
      <c r="C188" s="452" t="s">
        <v>638</v>
      </c>
    </row>
    <row r="189" spans="1:3" ht="11.25" customHeight="1">
      <c r="A189" s="457" t="s">
        <v>544</v>
      </c>
      <c r="B189" s="465" t="s">
        <v>545</v>
      </c>
      <c r="C189" s="865" t="s">
        <v>886</v>
      </c>
    </row>
    <row r="190" spans="1:3">
      <c r="A190" s="457" t="s">
        <v>546</v>
      </c>
      <c r="B190" s="465" t="s">
        <v>547</v>
      </c>
      <c r="C190" s="865"/>
    </row>
    <row r="191" spans="1:3">
      <c r="A191" s="457" t="s">
        <v>548</v>
      </c>
      <c r="B191" s="465" t="s">
        <v>549</v>
      </c>
      <c r="C191" s="865"/>
    </row>
    <row r="192" spans="1:3">
      <c r="A192" s="457" t="s">
        <v>550</v>
      </c>
      <c r="B192" s="465" t="s">
        <v>551</v>
      </c>
      <c r="C192" s="865"/>
    </row>
    <row r="193" spans="1:4" ht="25.5" customHeight="1">
      <c r="A193" s="457">
        <v>1.2</v>
      </c>
      <c r="B193" s="464" t="s">
        <v>862</v>
      </c>
      <c r="C193" s="533" t="s">
        <v>964</v>
      </c>
    </row>
    <row r="194" spans="1:4" ht="22.5">
      <c r="A194" s="457" t="s">
        <v>553</v>
      </c>
      <c r="B194" s="459" t="s">
        <v>554</v>
      </c>
      <c r="C194" s="462" t="s">
        <v>639</v>
      </c>
    </row>
    <row r="195" spans="1:4" ht="22.5">
      <c r="A195" s="457" t="s">
        <v>555</v>
      </c>
      <c r="B195" s="463" t="s">
        <v>556</v>
      </c>
      <c r="C195" s="462" t="s">
        <v>640</v>
      </c>
    </row>
    <row r="196" spans="1:4" ht="26.1" customHeight="1">
      <c r="A196" s="457" t="s">
        <v>557</v>
      </c>
      <c r="B196" s="461" t="s">
        <v>558</v>
      </c>
      <c r="C196" s="451" t="s">
        <v>641</v>
      </c>
    </row>
    <row r="197" spans="1:4" ht="22.5">
      <c r="A197" s="457" t="s">
        <v>559</v>
      </c>
      <c r="B197" s="460" t="s">
        <v>560</v>
      </c>
      <c r="C197" s="451" t="s">
        <v>642</v>
      </c>
      <c r="D197" s="308"/>
    </row>
    <row r="198" spans="1:4" ht="22.5">
      <c r="A198" s="457">
        <v>1.4</v>
      </c>
      <c r="B198" s="459" t="s">
        <v>649</v>
      </c>
      <c r="C198" s="458" t="s">
        <v>643</v>
      </c>
      <c r="D198" s="309"/>
    </row>
    <row r="199" spans="1:4" ht="12.75">
      <c r="A199" s="457">
        <v>1.5</v>
      </c>
      <c r="B199" s="459" t="s">
        <v>650</v>
      </c>
      <c r="C199" s="458" t="s">
        <v>643</v>
      </c>
      <c r="D199" s="310"/>
    </row>
    <row r="200" spans="1:4" ht="12.75">
      <c r="A200" s="457"/>
      <c r="B200" s="900" t="s">
        <v>644</v>
      </c>
      <c r="C200" s="900"/>
      <c r="D200" s="310"/>
    </row>
    <row r="201" spans="1:4" ht="12.75" customHeight="1">
      <c r="A201" s="457"/>
      <c r="B201" s="910" t="s">
        <v>885</v>
      </c>
      <c r="C201" s="910"/>
      <c r="D201" s="310"/>
    </row>
    <row r="202" spans="1:4" ht="12.75">
      <c r="A202" s="456"/>
      <c r="B202" s="451" t="s">
        <v>884</v>
      </c>
      <c r="C202" s="532" t="s">
        <v>962</v>
      </c>
      <c r="D202" s="310"/>
    </row>
    <row r="203" spans="1:4" ht="12.75">
      <c r="A203" s="457"/>
      <c r="B203" s="900" t="s">
        <v>645</v>
      </c>
      <c r="C203" s="900"/>
      <c r="D203" s="311"/>
    </row>
    <row r="204" spans="1:4" ht="12.75" customHeight="1">
      <c r="A204" s="456"/>
      <c r="B204" s="910" t="s">
        <v>883</v>
      </c>
      <c r="C204" s="910"/>
      <c r="D204" s="312"/>
    </row>
    <row r="205" spans="1:4" ht="12.75">
      <c r="B205" s="900" t="s">
        <v>682</v>
      </c>
      <c r="C205" s="900"/>
      <c r="D205" s="313"/>
    </row>
    <row r="206" spans="1:4" ht="22.5">
      <c r="A206" s="453">
        <v>1</v>
      </c>
      <c r="B206" s="451" t="s">
        <v>658</v>
      </c>
      <c r="C206" s="451" t="s">
        <v>670</v>
      </c>
      <c r="D206" s="312"/>
    </row>
    <row r="207" spans="1:4" ht="18" customHeight="1">
      <c r="A207" s="453">
        <v>2</v>
      </c>
      <c r="B207" s="451" t="s">
        <v>659</v>
      </c>
      <c r="C207" s="451" t="s">
        <v>671</v>
      </c>
      <c r="D207" s="313"/>
    </row>
    <row r="208" spans="1:4" ht="22.5">
      <c r="A208" s="453">
        <v>3</v>
      </c>
      <c r="B208" s="451" t="s">
        <v>660</v>
      </c>
      <c r="C208" s="451" t="s">
        <v>672</v>
      </c>
      <c r="D208" s="314"/>
    </row>
    <row r="209" spans="1:4" ht="12.75">
      <c r="A209" s="453">
        <v>4</v>
      </c>
      <c r="B209" s="451" t="s">
        <v>661</v>
      </c>
      <c r="C209" s="451" t="s">
        <v>673</v>
      </c>
      <c r="D209" s="314"/>
    </row>
    <row r="210" spans="1:4" ht="22.5">
      <c r="A210" s="453">
        <v>5</v>
      </c>
      <c r="B210" s="451" t="s">
        <v>662</v>
      </c>
      <c r="C210" s="451" t="s">
        <v>674</v>
      </c>
    </row>
    <row r="211" spans="1:4" ht="24.6" customHeight="1">
      <c r="A211" s="453">
        <v>6</v>
      </c>
      <c r="B211" s="451" t="s">
        <v>663</v>
      </c>
      <c r="C211" s="451" t="s">
        <v>675</v>
      </c>
    </row>
    <row r="212" spans="1:4" ht="22.5">
      <c r="A212" s="453">
        <v>7</v>
      </c>
      <c r="B212" s="451" t="s">
        <v>664</v>
      </c>
      <c r="C212" s="451" t="s">
        <v>676</v>
      </c>
    </row>
    <row r="213" spans="1:4">
      <c r="A213" s="453">
        <v>7.1</v>
      </c>
      <c r="B213" s="455" t="s">
        <v>665</v>
      </c>
      <c r="C213" s="451" t="s">
        <v>677</v>
      </c>
    </row>
    <row r="214" spans="1:4" ht="22.5">
      <c r="A214" s="453">
        <v>7.2</v>
      </c>
      <c r="B214" s="455" t="s">
        <v>666</v>
      </c>
      <c r="C214" s="451" t="s">
        <v>678</v>
      </c>
    </row>
    <row r="215" spans="1:4">
      <c r="A215" s="453">
        <v>7.3</v>
      </c>
      <c r="B215" s="454" t="s">
        <v>667</v>
      </c>
      <c r="C215" s="451" t="s">
        <v>679</v>
      </c>
    </row>
    <row r="216" spans="1:4" ht="39.6" customHeight="1">
      <c r="A216" s="453">
        <v>8</v>
      </c>
      <c r="B216" s="451" t="s">
        <v>668</v>
      </c>
      <c r="C216" s="451" t="s">
        <v>680</v>
      </c>
    </row>
    <row r="217" spans="1:4">
      <c r="A217" s="453">
        <v>9</v>
      </c>
      <c r="B217" s="451" t="s">
        <v>669</v>
      </c>
      <c r="C217" s="451" t="s">
        <v>681</v>
      </c>
    </row>
    <row r="218" spans="1:4" ht="22.5">
      <c r="A218" s="490">
        <v>10.1</v>
      </c>
      <c r="B218" s="491" t="s">
        <v>689</v>
      </c>
      <c r="C218" s="483" t="s">
        <v>690</v>
      </c>
    </row>
    <row r="219" spans="1:4">
      <c r="A219" s="912"/>
      <c r="B219" s="492" t="s">
        <v>875</v>
      </c>
      <c r="C219" s="451" t="s">
        <v>882</v>
      </c>
    </row>
    <row r="220" spans="1:4">
      <c r="A220" s="912"/>
      <c r="B220" s="452" t="s">
        <v>541</v>
      </c>
      <c r="C220" s="451" t="s">
        <v>881</v>
      </c>
    </row>
    <row r="221" spans="1:4">
      <c r="A221" s="912"/>
      <c r="B221" s="452" t="s">
        <v>874</v>
      </c>
      <c r="C221" s="533" t="s">
        <v>965</v>
      </c>
    </row>
    <row r="222" spans="1:4">
      <c r="A222" s="912"/>
      <c r="B222" s="452" t="s">
        <v>683</v>
      </c>
      <c r="C222" s="451" t="s">
        <v>880</v>
      </c>
    </row>
    <row r="223" spans="1:4" ht="22.5">
      <c r="A223" s="912"/>
      <c r="B223" s="452" t="s">
        <v>687</v>
      </c>
      <c r="C223" s="452" t="s">
        <v>879</v>
      </c>
    </row>
    <row r="224" spans="1:4" ht="33.75">
      <c r="A224" s="912"/>
      <c r="B224" s="452" t="s">
        <v>686</v>
      </c>
      <c r="C224" s="451" t="s">
        <v>878</v>
      </c>
    </row>
    <row r="225" spans="1:3">
      <c r="A225" s="912"/>
      <c r="B225" s="452" t="s">
        <v>914</v>
      </c>
      <c r="C225" s="451" t="s">
        <v>877</v>
      </c>
    </row>
    <row r="226" spans="1:3" ht="22.5">
      <c r="A226" s="912"/>
      <c r="B226" s="452" t="s">
        <v>915</v>
      </c>
      <c r="C226" s="451" t="s">
        <v>876</v>
      </c>
    </row>
    <row r="227" spans="1:3" ht="12.75">
      <c r="A227" s="484"/>
      <c r="B227" s="485"/>
      <c r="C227" s="486"/>
    </row>
    <row r="228" spans="1:3" ht="12.75">
      <c r="A228" s="484"/>
      <c r="B228" s="486"/>
      <c r="C228" s="486"/>
    </row>
    <row r="229" spans="1:3" ht="12.75">
      <c r="A229" s="484"/>
      <c r="B229" s="486"/>
      <c r="C229" s="486"/>
    </row>
    <row r="230" spans="1:3" ht="12.75">
      <c r="A230" s="484"/>
      <c r="B230" s="487"/>
      <c r="C230" s="486"/>
    </row>
    <row r="231" spans="1:3" ht="12.75">
      <c r="A231" s="907"/>
      <c r="B231" s="488"/>
      <c r="C231" s="486"/>
    </row>
    <row r="232" spans="1:3" ht="12.75">
      <c r="A232" s="907"/>
      <c r="B232" s="488"/>
      <c r="C232" s="486"/>
    </row>
    <row r="233" spans="1:3" ht="12.75">
      <c r="A233" s="907"/>
      <c r="B233" s="488"/>
      <c r="C233" s="486"/>
    </row>
    <row r="234" spans="1:3" ht="12.75">
      <c r="A234" s="907"/>
      <c r="B234" s="488"/>
      <c r="C234" s="489"/>
    </row>
    <row r="235" spans="1:3" ht="40.5" customHeight="1">
      <c r="A235" s="907"/>
      <c r="B235" s="488"/>
      <c r="C235" s="486"/>
    </row>
    <row r="236" spans="1:3" ht="24" customHeight="1">
      <c r="A236" s="907"/>
      <c r="B236" s="488"/>
      <c r="C236" s="486"/>
    </row>
    <row r="237" spans="1:3" ht="12.75">
      <c r="A237" s="907"/>
      <c r="B237" s="488"/>
      <c r="C237" s="486"/>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Q45"/>
  <sheetViews>
    <sheetView showGridLines="0" zoomScale="80" zoomScaleNormal="80" workbookViewId="0"/>
  </sheetViews>
  <sheetFormatPr defaultRowHeight="15"/>
  <cols>
    <col min="2" max="2" width="66.5703125" customWidth="1"/>
    <col min="3" max="8" width="17.85546875" style="593" customWidth="1"/>
    <col min="12" max="12" width="11.42578125" style="593" customWidth="1"/>
    <col min="13" max="13" width="9.28515625" style="593" bestFit="1" customWidth="1"/>
    <col min="14" max="14" width="12.7109375" style="593" customWidth="1"/>
    <col min="15" max="17" width="15.85546875" style="593" bestFit="1" customWidth="1"/>
  </cols>
  <sheetData>
    <row r="1" spans="1:15" ht="15.75">
      <c r="A1" s="13" t="s">
        <v>97</v>
      </c>
      <c r="B1" s="220" t="str">
        <f>Info!C2</f>
        <v>სს "ბანკი ქართუ"</v>
      </c>
      <c r="C1" s="591"/>
      <c r="D1" s="592"/>
      <c r="E1" s="592"/>
      <c r="F1" s="592"/>
      <c r="G1" s="592"/>
    </row>
    <row r="2" spans="1:15" ht="15.75">
      <c r="A2" s="13" t="s">
        <v>98</v>
      </c>
      <c r="B2" s="585">
        <f>'1. key ratios'!B2</f>
        <v>46022</v>
      </c>
      <c r="C2" s="591"/>
      <c r="D2" s="592"/>
      <c r="E2" s="592"/>
      <c r="F2" s="592"/>
      <c r="G2" s="592"/>
    </row>
    <row r="3" spans="1:15" ht="15.75">
      <c r="A3" s="13"/>
      <c r="B3" s="12"/>
      <c r="C3" s="591"/>
      <c r="D3" s="592"/>
      <c r="E3" s="592"/>
      <c r="F3" s="592"/>
      <c r="G3" s="592"/>
    </row>
    <row r="4" spans="1:15">
      <c r="A4" s="752" t="s">
        <v>25</v>
      </c>
      <c r="B4" s="750" t="s">
        <v>155</v>
      </c>
      <c r="C4" s="748" t="s">
        <v>103</v>
      </c>
      <c r="D4" s="748"/>
      <c r="E4" s="748"/>
      <c r="F4" s="748" t="s">
        <v>104</v>
      </c>
      <c r="G4" s="748"/>
      <c r="H4" s="749"/>
    </row>
    <row r="5" spans="1:15" ht="15.6" customHeight="1">
      <c r="A5" s="753"/>
      <c r="B5" s="751"/>
      <c r="C5" s="601" t="s">
        <v>26</v>
      </c>
      <c r="D5" s="601" t="s">
        <v>77</v>
      </c>
      <c r="E5" s="601" t="s">
        <v>66</v>
      </c>
      <c r="F5" s="601" t="s">
        <v>26</v>
      </c>
      <c r="G5" s="601" t="s">
        <v>77</v>
      </c>
      <c r="H5" s="601" t="s">
        <v>66</v>
      </c>
    </row>
    <row r="6" spans="1:15">
      <c r="A6" s="363">
        <v>1</v>
      </c>
      <c r="B6" s="342" t="s">
        <v>744</v>
      </c>
      <c r="C6" s="599">
        <f>SUM(C7:C12)</f>
        <v>61576663.627980962</v>
      </c>
      <c r="D6" s="599">
        <f>SUM(D7:D12)</f>
        <v>61694774.527753368</v>
      </c>
      <c r="E6" s="600">
        <f>C6+D6</f>
        <v>123271438.15573433</v>
      </c>
      <c r="F6" s="599">
        <f>SUM(F7:F12)</f>
        <v>50128152.455505058</v>
      </c>
      <c r="G6" s="599">
        <f>SUM(G7:G12)</f>
        <v>61707266.714180775</v>
      </c>
      <c r="H6" s="600">
        <f>F6+G6</f>
        <v>111835419.16968584</v>
      </c>
      <c r="J6" s="667"/>
      <c r="K6" s="667"/>
      <c r="L6" s="667"/>
      <c r="M6" s="667"/>
      <c r="N6" s="667"/>
      <c r="O6" s="667"/>
    </row>
    <row r="7" spans="1:15">
      <c r="A7" s="363">
        <v>1.1000000000000001</v>
      </c>
      <c r="B7" s="343" t="s">
        <v>698</v>
      </c>
      <c r="C7" s="599">
        <v>0</v>
      </c>
      <c r="D7" s="599">
        <v>0</v>
      </c>
      <c r="E7" s="600">
        <f t="shared" ref="E7:E45" si="0">C7+D7</f>
        <v>0</v>
      </c>
      <c r="F7" s="599">
        <v>0</v>
      </c>
      <c r="G7" s="599">
        <v>0</v>
      </c>
      <c r="H7" s="600">
        <f t="shared" ref="H7:H44" si="1">F7+G7</f>
        <v>0</v>
      </c>
      <c r="J7" s="667"/>
      <c r="K7" s="667"/>
      <c r="L7" s="667"/>
      <c r="M7" s="667"/>
      <c r="N7" s="667"/>
      <c r="O7" s="667"/>
    </row>
    <row r="8" spans="1:15" ht="21">
      <c r="A8" s="363">
        <v>1.2</v>
      </c>
      <c r="B8" s="343" t="s">
        <v>745</v>
      </c>
      <c r="C8" s="599">
        <v>0</v>
      </c>
      <c r="D8" s="599">
        <v>0</v>
      </c>
      <c r="E8" s="600">
        <f t="shared" si="0"/>
        <v>0</v>
      </c>
      <c r="F8" s="599">
        <v>0</v>
      </c>
      <c r="G8" s="599">
        <v>0</v>
      </c>
      <c r="H8" s="600">
        <f t="shared" si="1"/>
        <v>0</v>
      </c>
      <c r="J8" s="667"/>
      <c r="K8" s="667"/>
      <c r="L8" s="667"/>
      <c r="M8" s="667"/>
      <c r="N8" s="667"/>
      <c r="O8" s="667"/>
    </row>
    <row r="9" spans="1:15" ht="21.6" customHeight="1">
      <c r="A9" s="363">
        <v>1.3</v>
      </c>
      <c r="B9" s="334" t="s">
        <v>746</v>
      </c>
      <c r="C9" s="599">
        <v>0</v>
      </c>
      <c r="D9" s="599">
        <v>0</v>
      </c>
      <c r="E9" s="600">
        <f t="shared" si="0"/>
        <v>0</v>
      </c>
      <c r="F9" s="599">
        <v>0</v>
      </c>
      <c r="G9" s="599">
        <v>0</v>
      </c>
      <c r="H9" s="600">
        <f t="shared" si="1"/>
        <v>0</v>
      </c>
      <c r="J9" s="667"/>
      <c r="K9" s="667"/>
      <c r="L9" s="667"/>
      <c r="M9" s="667"/>
      <c r="N9" s="667"/>
      <c r="O9" s="667"/>
    </row>
    <row r="10" spans="1:15" ht="21">
      <c r="A10" s="363">
        <v>1.4</v>
      </c>
      <c r="B10" s="334" t="s">
        <v>702</v>
      </c>
      <c r="C10" s="599">
        <v>264674.76000000018</v>
      </c>
      <c r="D10" s="599">
        <v>0</v>
      </c>
      <c r="E10" s="600">
        <f t="shared" si="0"/>
        <v>264674.76000000018</v>
      </c>
      <c r="F10" s="599">
        <v>638993.3400000023</v>
      </c>
      <c r="G10" s="599">
        <v>0</v>
      </c>
      <c r="H10" s="600">
        <f t="shared" si="1"/>
        <v>638993.3400000023</v>
      </c>
      <c r="J10" s="667"/>
      <c r="K10" s="667"/>
      <c r="L10" s="667"/>
      <c r="M10" s="667"/>
      <c r="N10" s="667"/>
      <c r="O10" s="667"/>
    </row>
    <row r="11" spans="1:15">
      <c r="A11" s="363">
        <v>1.5</v>
      </c>
      <c r="B11" s="334" t="s">
        <v>705</v>
      </c>
      <c r="C11" s="599">
        <v>61311988.867980964</v>
      </c>
      <c r="D11" s="599">
        <v>61694774.527753368</v>
      </c>
      <c r="E11" s="600">
        <f t="shared" si="0"/>
        <v>123006763.39573434</v>
      </c>
      <c r="F11" s="599">
        <v>49489159.115505055</v>
      </c>
      <c r="G11" s="599">
        <v>61707266.714180775</v>
      </c>
      <c r="H11" s="600">
        <f t="shared" si="1"/>
        <v>111196425.82968584</v>
      </c>
      <c r="J11" s="667"/>
      <c r="K11" s="667"/>
      <c r="L11" s="667"/>
      <c r="M11" s="667"/>
      <c r="N11" s="667"/>
      <c r="O11" s="667"/>
    </row>
    <row r="12" spans="1:15">
      <c r="A12" s="363">
        <v>1.6</v>
      </c>
      <c r="B12" s="335" t="s">
        <v>88</v>
      </c>
      <c r="C12" s="599">
        <v>0</v>
      </c>
      <c r="D12" s="599">
        <v>0</v>
      </c>
      <c r="E12" s="600">
        <f t="shared" si="0"/>
        <v>0</v>
      </c>
      <c r="F12" s="599">
        <v>0</v>
      </c>
      <c r="G12" s="599">
        <v>0</v>
      </c>
      <c r="H12" s="600">
        <f t="shared" si="1"/>
        <v>0</v>
      </c>
      <c r="J12" s="667"/>
      <c r="K12" s="667"/>
      <c r="L12" s="667"/>
      <c r="M12" s="667"/>
      <c r="N12" s="667"/>
      <c r="O12" s="667"/>
    </row>
    <row r="13" spans="1:15">
      <c r="A13" s="363">
        <v>2</v>
      </c>
      <c r="B13" s="344" t="s">
        <v>747</v>
      </c>
      <c r="C13" s="599">
        <f>SUM(C14:C17)</f>
        <v>-15007841.940875931</v>
      </c>
      <c r="D13" s="599">
        <f>SUM(D14:D17)</f>
        <v>-25185656.082676221</v>
      </c>
      <c r="E13" s="600">
        <f t="shared" si="0"/>
        <v>-40193498.02355215</v>
      </c>
      <c r="F13" s="599">
        <f>SUM(F14:F17)</f>
        <v>-12133757.408689609</v>
      </c>
      <c r="G13" s="599">
        <f>SUM(G14:G17)</f>
        <v>-23413369.596622948</v>
      </c>
      <c r="H13" s="600">
        <f t="shared" si="1"/>
        <v>-35547127.005312555</v>
      </c>
      <c r="J13" s="667"/>
      <c r="K13" s="667"/>
      <c r="L13" s="667"/>
      <c r="M13" s="667"/>
      <c r="N13" s="667"/>
      <c r="O13" s="667"/>
    </row>
    <row r="14" spans="1:15">
      <c r="A14" s="363">
        <v>2.1</v>
      </c>
      <c r="B14" s="334" t="s">
        <v>748</v>
      </c>
      <c r="C14" s="599">
        <v>0</v>
      </c>
      <c r="D14" s="599">
        <v>0</v>
      </c>
      <c r="E14" s="600">
        <f t="shared" si="0"/>
        <v>0</v>
      </c>
      <c r="F14" s="599">
        <v>0</v>
      </c>
      <c r="G14" s="599">
        <v>0</v>
      </c>
      <c r="H14" s="600">
        <f t="shared" si="1"/>
        <v>0</v>
      </c>
      <c r="J14" s="667"/>
      <c r="K14" s="667"/>
      <c r="L14" s="667"/>
      <c r="M14" s="667"/>
      <c r="N14" s="667"/>
      <c r="O14" s="667"/>
    </row>
    <row r="15" spans="1:15" ht="24.6" customHeight="1">
      <c r="A15" s="363">
        <v>2.2000000000000002</v>
      </c>
      <c r="B15" s="334" t="s">
        <v>749</v>
      </c>
      <c r="C15" s="599">
        <v>0</v>
      </c>
      <c r="D15" s="599">
        <v>0</v>
      </c>
      <c r="E15" s="600">
        <f t="shared" si="0"/>
        <v>0</v>
      </c>
      <c r="F15" s="599">
        <v>0</v>
      </c>
      <c r="G15" s="599">
        <v>0</v>
      </c>
      <c r="H15" s="600">
        <f t="shared" si="1"/>
        <v>0</v>
      </c>
      <c r="J15" s="667"/>
      <c r="K15" s="667"/>
      <c r="L15" s="667"/>
      <c r="M15" s="667"/>
      <c r="N15" s="667"/>
      <c r="O15" s="667"/>
    </row>
    <row r="16" spans="1:15" ht="20.45" customHeight="1">
      <c r="A16" s="363">
        <v>2.2999999999999998</v>
      </c>
      <c r="B16" s="334" t="s">
        <v>750</v>
      </c>
      <c r="C16" s="599">
        <v>-15007841.940875931</v>
      </c>
      <c r="D16" s="599">
        <v>-25185656.082676221</v>
      </c>
      <c r="E16" s="600">
        <f t="shared" si="0"/>
        <v>-40193498.02355215</v>
      </c>
      <c r="F16" s="599">
        <v>-12133757.408689609</v>
      </c>
      <c r="G16" s="599">
        <v>-23413369.596622948</v>
      </c>
      <c r="H16" s="600">
        <f t="shared" si="1"/>
        <v>-35547127.005312555</v>
      </c>
      <c r="J16" s="667"/>
      <c r="K16" s="667"/>
      <c r="L16" s="667"/>
      <c r="M16" s="667"/>
      <c r="N16" s="667"/>
      <c r="O16" s="667"/>
    </row>
    <row r="17" spans="1:15">
      <c r="A17" s="363">
        <v>2.4</v>
      </c>
      <c r="B17" s="334" t="s">
        <v>751</v>
      </c>
      <c r="C17" s="599">
        <v>0</v>
      </c>
      <c r="D17" s="599">
        <v>0</v>
      </c>
      <c r="E17" s="600">
        <f t="shared" si="0"/>
        <v>0</v>
      </c>
      <c r="F17" s="599">
        <v>0</v>
      </c>
      <c r="G17" s="599">
        <v>0</v>
      </c>
      <c r="H17" s="600">
        <f t="shared" si="1"/>
        <v>0</v>
      </c>
      <c r="J17" s="667"/>
      <c r="K17" s="667"/>
      <c r="L17" s="667"/>
      <c r="M17" s="667"/>
      <c r="N17" s="667"/>
      <c r="O17" s="667"/>
    </row>
    <row r="18" spans="1:15">
      <c r="A18" s="363">
        <v>3</v>
      </c>
      <c r="B18" s="344" t="s">
        <v>752</v>
      </c>
      <c r="C18" s="599">
        <v>1955.26</v>
      </c>
      <c r="D18" s="599">
        <v>0</v>
      </c>
      <c r="E18" s="600">
        <f t="shared" si="0"/>
        <v>1955.26</v>
      </c>
      <c r="F18" s="599">
        <v>0</v>
      </c>
      <c r="G18" s="599">
        <v>0</v>
      </c>
      <c r="H18" s="600">
        <f t="shared" si="1"/>
        <v>0</v>
      </c>
      <c r="J18" s="667"/>
      <c r="K18" s="667"/>
      <c r="L18" s="667"/>
      <c r="M18" s="667"/>
      <c r="N18" s="667"/>
      <c r="O18" s="667"/>
    </row>
    <row r="19" spans="1:15">
      <c r="A19" s="363">
        <v>4</v>
      </c>
      <c r="B19" s="344" t="s">
        <v>753</v>
      </c>
      <c r="C19" s="599">
        <v>4369219.7067</v>
      </c>
      <c r="D19" s="599">
        <v>6628076.5743000004</v>
      </c>
      <c r="E19" s="600">
        <f t="shared" si="0"/>
        <v>10997296.280999999</v>
      </c>
      <c r="F19" s="599">
        <v>4489402.9394000005</v>
      </c>
      <c r="G19" s="599">
        <v>4666473.8492479995</v>
      </c>
      <c r="H19" s="600">
        <f t="shared" si="1"/>
        <v>9155876.788648</v>
      </c>
      <c r="J19" s="667"/>
      <c r="K19" s="667"/>
      <c r="L19" s="667"/>
      <c r="M19" s="667"/>
      <c r="N19" s="667"/>
      <c r="O19" s="667"/>
    </row>
    <row r="20" spans="1:15">
      <c r="A20" s="363">
        <v>5</v>
      </c>
      <c r="B20" s="344" t="s">
        <v>754</v>
      </c>
      <c r="C20" s="599">
        <v>-1560705.38</v>
      </c>
      <c r="D20" s="599">
        <v>-5619007.3059999999</v>
      </c>
      <c r="E20" s="600">
        <f t="shared" si="0"/>
        <v>-7179712.6859999998</v>
      </c>
      <c r="F20" s="599">
        <v>-691063.26</v>
      </c>
      <c r="G20" s="599">
        <v>-4578653.2901999997</v>
      </c>
      <c r="H20" s="600">
        <f t="shared" si="1"/>
        <v>-5269716.5501999995</v>
      </c>
      <c r="J20" s="667"/>
      <c r="K20" s="667"/>
      <c r="L20" s="667"/>
      <c r="M20" s="667"/>
      <c r="N20" s="667"/>
      <c r="O20" s="667"/>
    </row>
    <row r="21" spans="1:15" ht="38.450000000000003" customHeight="1">
      <c r="A21" s="363">
        <v>6</v>
      </c>
      <c r="B21" s="344" t="s">
        <v>755</v>
      </c>
      <c r="C21" s="599">
        <v>0</v>
      </c>
      <c r="D21" s="599">
        <v>0</v>
      </c>
      <c r="E21" s="600">
        <f t="shared" si="0"/>
        <v>0</v>
      </c>
      <c r="F21" s="599">
        <v>0</v>
      </c>
      <c r="G21" s="599">
        <v>0</v>
      </c>
      <c r="H21" s="600">
        <f t="shared" si="1"/>
        <v>0</v>
      </c>
      <c r="J21" s="667"/>
      <c r="K21" s="667"/>
      <c r="L21" s="667"/>
      <c r="M21" s="667"/>
      <c r="N21" s="667"/>
      <c r="O21" s="667"/>
    </row>
    <row r="22" spans="1:15" ht="27.6" customHeight="1">
      <c r="A22" s="363">
        <v>7</v>
      </c>
      <c r="B22" s="344" t="s">
        <v>756</v>
      </c>
      <c r="C22" s="599">
        <v>0</v>
      </c>
      <c r="D22" s="599">
        <v>10248.547200000001</v>
      </c>
      <c r="E22" s="600">
        <f t="shared" si="0"/>
        <v>10248.547200000001</v>
      </c>
      <c r="F22" s="599">
        <v>151.76</v>
      </c>
      <c r="G22" s="599">
        <v>0</v>
      </c>
      <c r="H22" s="600">
        <f t="shared" si="1"/>
        <v>151.76</v>
      </c>
      <c r="J22" s="667"/>
      <c r="K22" s="667"/>
      <c r="L22" s="667"/>
      <c r="M22" s="667"/>
      <c r="N22" s="667"/>
      <c r="O22" s="667"/>
    </row>
    <row r="23" spans="1:15" ht="36.950000000000003" customHeight="1">
      <c r="A23" s="363">
        <v>8</v>
      </c>
      <c r="B23" s="345" t="s">
        <v>757</v>
      </c>
      <c r="C23" s="599">
        <v>-53950</v>
      </c>
      <c r="D23" s="599">
        <v>0</v>
      </c>
      <c r="E23" s="600">
        <f t="shared" si="0"/>
        <v>-53950</v>
      </c>
      <c r="F23" s="599">
        <v>403049.66</v>
      </c>
      <c r="G23" s="599">
        <v>0</v>
      </c>
      <c r="H23" s="600">
        <f t="shared" si="1"/>
        <v>403049.66</v>
      </c>
      <c r="J23" s="667"/>
      <c r="K23" s="667"/>
      <c r="L23" s="667"/>
      <c r="M23" s="667"/>
      <c r="N23" s="667"/>
      <c r="O23" s="667"/>
    </row>
    <row r="24" spans="1:15" ht="34.5" customHeight="1">
      <c r="A24" s="363">
        <v>9</v>
      </c>
      <c r="B24" s="345" t="s">
        <v>758</v>
      </c>
      <c r="C24" s="599">
        <v>0</v>
      </c>
      <c r="D24" s="599">
        <v>0</v>
      </c>
      <c r="E24" s="600">
        <f t="shared" si="0"/>
        <v>0</v>
      </c>
      <c r="F24" s="599">
        <v>0</v>
      </c>
      <c r="G24" s="599">
        <v>0</v>
      </c>
      <c r="H24" s="600">
        <f t="shared" si="1"/>
        <v>0</v>
      </c>
      <c r="J24" s="667"/>
      <c r="K24" s="667"/>
      <c r="L24" s="667"/>
      <c r="M24" s="667"/>
      <c r="N24" s="667"/>
      <c r="O24" s="667"/>
    </row>
    <row r="25" spans="1:15">
      <c r="A25" s="363">
        <v>10</v>
      </c>
      <c r="B25" s="344" t="s">
        <v>759</v>
      </c>
      <c r="C25" s="599">
        <v>10316317.986526025</v>
      </c>
      <c r="D25" s="599">
        <v>0</v>
      </c>
      <c r="E25" s="600">
        <f t="shared" si="0"/>
        <v>10316317.986526025</v>
      </c>
      <c r="F25" s="599">
        <v>11818916.144424997</v>
      </c>
      <c r="G25" s="599">
        <v>0</v>
      </c>
      <c r="H25" s="600">
        <f t="shared" si="1"/>
        <v>11818916.144424997</v>
      </c>
      <c r="J25" s="667"/>
      <c r="K25" s="667"/>
      <c r="L25" s="667"/>
      <c r="M25" s="667"/>
      <c r="N25" s="667"/>
      <c r="O25" s="667"/>
    </row>
    <row r="26" spans="1:15" ht="27" customHeight="1">
      <c r="A26" s="363">
        <v>11</v>
      </c>
      <c r="B26" s="346" t="s">
        <v>760</v>
      </c>
      <c r="C26" s="599">
        <v>649440.38999999966</v>
      </c>
      <c r="D26" s="599">
        <v>0</v>
      </c>
      <c r="E26" s="600">
        <f t="shared" si="0"/>
        <v>649440.38999999966</v>
      </c>
      <c r="F26" s="599">
        <v>12742660.893728806</v>
      </c>
      <c r="G26" s="599">
        <v>0</v>
      </c>
      <c r="H26" s="600">
        <f t="shared" si="1"/>
        <v>12742660.893728806</v>
      </c>
      <c r="J26" s="667"/>
      <c r="K26" s="667"/>
      <c r="L26" s="667"/>
      <c r="M26" s="667"/>
      <c r="N26" s="667"/>
      <c r="O26" s="667"/>
    </row>
    <row r="27" spans="1:15">
      <c r="A27" s="363">
        <v>12</v>
      </c>
      <c r="B27" s="344" t="s">
        <v>761</v>
      </c>
      <c r="C27" s="599">
        <v>-163361.30999999994</v>
      </c>
      <c r="D27" s="599">
        <v>38729.505599999997</v>
      </c>
      <c r="E27" s="600">
        <f t="shared" si="0"/>
        <v>-124631.80439999994</v>
      </c>
      <c r="F27" s="599">
        <v>200249.8</v>
      </c>
      <c r="G27" s="599">
        <v>96538.275099999999</v>
      </c>
      <c r="H27" s="600">
        <f t="shared" si="1"/>
        <v>296788.07510000002</v>
      </c>
      <c r="J27" s="667"/>
      <c r="K27" s="667"/>
      <c r="L27" s="667"/>
      <c r="M27" s="667"/>
      <c r="N27" s="667"/>
      <c r="O27" s="667"/>
    </row>
    <row r="28" spans="1:15">
      <c r="A28" s="363">
        <v>13</v>
      </c>
      <c r="B28" s="347" t="s">
        <v>762</v>
      </c>
      <c r="C28" s="599">
        <v>-11152687.091908762</v>
      </c>
      <c r="D28" s="599">
        <v>-3715773.5194999995</v>
      </c>
      <c r="E28" s="600">
        <f t="shared" si="0"/>
        <v>-14868460.611408763</v>
      </c>
      <c r="F28" s="599">
        <v>-10594844.68332015</v>
      </c>
      <c r="G28" s="599">
        <v>-3439497.1842999998</v>
      </c>
      <c r="H28" s="600">
        <f t="shared" si="1"/>
        <v>-14034341.86762015</v>
      </c>
      <c r="J28" s="667"/>
      <c r="K28" s="667"/>
      <c r="L28" s="667"/>
      <c r="M28" s="667"/>
      <c r="N28" s="667"/>
      <c r="O28" s="667"/>
    </row>
    <row r="29" spans="1:15">
      <c r="A29" s="363">
        <v>14</v>
      </c>
      <c r="B29" s="348" t="s">
        <v>763</v>
      </c>
      <c r="C29" s="599">
        <f>SUM(C30:C31)</f>
        <v>-36201801.029999994</v>
      </c>
      <c r="D29" s="599">
        <f>SUM(D30:D31)</f>
        <v>-631342.27290000021</v>
      </c>
      <c r="E29" s="600">
        <f t="shared" si="0"/>
        <v>-36833143.302899994</v>
      </c>
      <c r="F29" s="599">
        <f>SUM(F30:F31)</f>
        <v>-31025571.059999999</v>
      </c>
      <c r="G29" s="599">
        <f>SUM(G30:G31)</f>
        <v>-337284.72349999985</v>
      </c>
      <c r="H29" s="600">
        <f t="shared" si="1"/>
        <v>-31362855.783499997</v>
      </c>
      <c r="J29" s="667"/>
      <c r="K29" s="667"/>
      <c r="L29" s="667"/>
      <c r="M29" s="667"/>
      <c r="N29" s="667"/>
      <c r="O29" s="667"/>
    </row>
    <row r="30" spans="1:15">
      <c r="A30" s="363">
        <v>14.1</v>
      </c>
      <c r="B30" s="326" t="s">
        <v>764</v>
      </c>
      <c r="C30" s="599">
        <v>-30199927.449999996</v>
      </c>
      <c r="D30" s="599">
        <v>0</v>
      </c>
      <c r="E30" s="600">
        <f t="shared" si="0"/>
        <v>-30199927.449999996</v>
      </c>
      <c r="F30" s="599">
        <v>-25640684.5</v>
      </c>
      <c r="G30" s="599">
        <v>0</v>
      </c>
      <c r="H30" s="600">
        <f t="shared" si="1"/>
        <v>-25640684.5</v>
      </c>
      <c r="J30" s="667"/>
      <c r="K30" s="667"/>
      <c r="L30" s="667"/>
      <c r="M30" s="667"/>
      <c r="N30" s="667"/>
      <c r="O30" s="667"/>
    </row>
    <row r="31" spans="1:15">
      <c r="A31" s="363">
        <v>14.2</v>
      </c>
      <c r="B31" s="326" t="s">
        <v>765</v>
      </c>
      <c r="C31" s="599">
        <v>-6001873.5799999963</v>
      </c>
      <c r="D31" s="599">
        <v>-631342.27290000021</v>
      </c>
      <c r="E31" s="600">
        <f t="shared" si="0"/>
        <v>-6633215.8528999966</v>
      </c>
      <c r="F31" s="599">
        <v>-5384886.5599999987</v>
      </c>
      <c r="G31" s="599">
        <v>-337284.72349999985</v>
      </c>
      <c r="H31" s="600">
        <f t="shared" si="1"/>
        <v>-5722171.283499999</v>
      </c>
      <c r="J31" s="667"/>
      <c r="K31" s="667"/>
      <c r="L31" s="667"/>
      <c r="M31" s="667"/>
      <c r="N31" s="667"/>
      <c r="O31" s="667"/>
    </row>
    <row r="32" spans="1:15">
      <c r="A32" s="363">
        <v>15</v>
      </c>
      <c r="B32" s="349" t="s">
        <v>766</v>
      </c>
      <c r="C32" s="599">
        <v>-6065007.6456988808</v>
      </c>
      <c r="D32" s="599">
        <v>0</v>
      </c>
      <c r="E32" s="600">
        <f t="shared" si="0"/>
        <v>-6065007.6456988808</v>
      </c>
      <c r="F32" s="599">
        <v>-4875612.7683086665</v>
      </c>
      <c r="G32" s="599">
        <v>0</v>
      </c>
      <c r="H32" s="600">
        <f t="shared" si="1"/>
        <v>-4875612.7683086665</v>
      </c>
      <c r="J32" s="667"/>
      <c r="K32" s="667"/>
      <c r="L32" s="667"/>
      <c r="M32" s="667"/>
      <c r="N32" s="667"/>
      <c r="O32" s="667"/>
    </row>
    <row r="33" spans="1:15" ht="22.5" customHeight="1">
      <c r="A33" s="363">
        <v>16</v>
      </c>
      <c r="B33" s="322" t="s">
        <v>767</v>
      </c>
      <c r="C33" s="599">
        <v>452670.56100648089</v>
      </c>
      <c r="D33" s="599">
        <v>-522940.28399554431</v>
      </c>
      <c r="E33" s="600">
        <f t="shared" si="0"/>
        <v>-70269.722989063419</v>
      </c>
      <c r="F33" s="599">
        <v>-905101.83863561926</v>
      </c>
      <c r="G33" s="599">
        <v>-207982.75663757202</v>
      </c>
      <c r="H33" s="600">
        <f t="shared" si="1"/>
        <v>-1113084.5952731913</v>
      </c>
      <c r="J33" s="667"/>
      <c r="K33" s="667"/>
      <c r="L33" s="667"/>
      <c r="M33" s="667"/>
      <c r="N33" s="667"/>
      <c r="O33" s="667"/>
    </row>
    <row r="34" spans="1:15">
      <c r="A34" s="363">
        <v>17</v>
      </c>
      <c r="B34" s="344" t="s">
        <v>768</v>
      </c>
      <c r="C34" s="599">
        <f>SUM(C35:C36)</f>
        <v>218107.55540309794</v>
      </c>
      <c r="D34" s="599">
        <f>SUM(D35:D36)</f>
        <v>-21414.724889494712</v>
      </c>
      <c r="E34" s="600">
        <f t="shared" si="0"/>
        <v>196692.83051360323</v>
      </c>
      <c r="F34" s="599">
        <f>SUM(F35:F36)</f>
        <v>-365500.08568938053</v>
      </c>
      <c r="G34" s="599">
        <f>SUM(G35:G36)</f>
        <v>-16215.817594388605</v>
      </c>
      <c r="H34" s="600">
        <f t="shared" si="1"/>
        <v>-381715.90328376915</v>
      </c>
      <c r="J34" s="667"/>
      <c r="K34" s="667"/>
      <c r="L34" s="667"/>
      <c r="M34" s="667"/>
      <c r="N34" s="667"/>
      <c r="O34" s="667"/>
    </row>
    <row r="35" spans="1:15">
      <c r="A35" s="363">
        <v>17.100000000000001</v>
      </c>
      <c r="B35" s="350" t="s">
        <v>769</v>
      </c>
      <c r="C35" s="599">
        <v>257505.68016023032</v>
      </c>
      <c r="D35" s="599">
        <v>-34742.222053242847</v>
      </c>
      <c r="E35" s="600">
        <f t="shared" si="0"/>
        <v>222763.45810698747</v>
      </c>
      <c r="F35" s="599">
        <v>-344911.85062077671</v>
      </c>
      <c r="G35" s="599">
        <v>-11920.751345792201</v>
      </c>
      <c r="H35" s="600">
        <f t="shared" si="1"/>
        <v>-356832.60196656891</v>
      </c>
      <c r="J35" s="667"/>
      <c r="K35" s="667"/>
      <c r="L35" s="667"/>
      <c r="M35" s="667"/>
      <c r="N35" s="667"/>
      <c r="O35" s="667"/>
    </row>
    <row r="36" spans="1:15">
      <c r="A36" s="363">
        <v>17.2</v>
      </c>
      <c r="B36" s="326" t="s">
        <v>770</v>
      </c>
      <c r="C36" s="599">
        <v>-39398.124757132377</v>
      </c>
      <c r="D36" s="599">
        <v>13327.497163748136</v>
      </c>
      <c r="E36" s="600">
        <f t="shared" si="0"/>
        <v>-26070.627593384241</v>
      </c>
      <c r="F36" s="599">
        <v>-20588.235068603797</v>
      </c>
      <c r="G36" s="599">
        <v>-4295.0662485964031</v>
      </c>
      <c r="H36" s="600">
        <f t="shared" si="1"/>
        <v>-24883.301317200199</v>
      </c>
      <c r="J36" s="667"/>
      <c r="K36" s="667"/>
      <c r="L36" s="667"/>
      <c r="M36" s="667"/>
      <c r="N36" s="667"/>
      <c r="O36" s="667"/>
    </row>
    <row r="37" spans="1:15" ht="41.45" customHeight="1">
      <c r="A37" s="363">
        <v>18</v>
      </c>
      <c r="B37" s="351" t="s">
        <v>771</v>
      </c>
      <c r="C37" s="599">
        <f>SUM(C38:C39)</f>
        <v>-11268566.357457384</v>
      </c>
      <c r="D37" s="599">
        <f>SUM(D38:D39)</f>
        <v>18900528.945431259</v>
      </c>
      <c r="E37" s="600">
        <f t="shared" si="0"/>
        <v>7631962.5879738741</v>
      </c>
      <c r="F37" s="599">
        <f>SUM(F38:F39)</f>
        <v>5996263.5638181865</v>
      </c>
      <c r="G37" s="599">
        <f>SUM(G38:G39)</f>
        <v>-16603041.086140076</v>
      </c>
      <c r="H37" s="600">
        <f t="shared" si="1"/>
        <v>-10606777.522321889</v>
      </c>
      <c r="J37" s="667"/>
      <c r="K37" s="667"/>
      <c r="L37" s="667"/>
      <c r="M37" s="667"/>
      <c r="N37" s="667"/>
      <c r="O37" s="667"/>
    </row>
    <row r="38" spans="1:15" ht="21">
      <c r="A38" s="363">
        <v>18.100000000000001</v>
      </c>
      <c r="B38" s="334" t="s">
        <v>772</v>
      </c>
      <c r="C38" s="599">
        <v>0</v>
      </c>
      <c r="D38" s="599">
        <v>0</v>
      </c>
      <c r="E38" s="600">
        <f t="shared" si="0"/>
        <v>0</v>
      </c>
      <c r="F38" s="599">
        <v>0</v>
      </c>
      <c r="G38" s="599">
        <v>0</v>
      </c>
      <c r="H38" s="600">
        <f t="shared" si="1"/>
        <v>0</v>
      </c>
      <c r="J38" s="667"/>
      <c r="K38" s="667"/>
      <c r="L38" s="667"/>
      <c r="M38" s="667"/>
      <c r="N38" s="667"/>
      <c r="O38" s="667"/>
    </row>
    <row r="39" spans="1:15">
      <c r="A39" s="363">
        <v>18.2</v>
      </c>
      <c r="B39" s="334" t="s">
        <v>773</v>
      </c>
      <c r="C39" s="599">
        <v>-11268566.357457384</v>
      </c>
      <c r="D39" s="599">
        <v>18900528.945431259</v>
      </c>
      <c r="E39" s="600">
        <f t="shared" si="0"/>
        <v>7631962.5879738741</v>
      </c>
      <c r="F39" s="599">
        <v>5996263.5638181865</v>
      </c>
      <c r="G39" s="599">
        <v>-16603041.086140076</v>
      </c>
      <c r="H39" s="600">
        <f t="shared" si="1"/>
        <v>-10606777.522321889</v>
      </c>
      <c r="J39" s="667"/>
      <c r="K39" s="667"/>
      <c r="L39" s="667"/>
      <c r="M39" s="667"/>
      <c r="N39" s="667"/>
      <c r="O39" s="667"/>
    </row>
    <row r="40" spans="1:15" ht="24.6" customHeight="1">
      <c r="A40" s="363">
        <v>19</v>
      </c>
      <c r="B40" s="351" t="s">
        <v>774</v>
      </c>
      <c r="C40" s="599">
        <v>0</v>
      </c>
      <c r="D40" s="599">
        <v>0</v>
      </c>
      <c r="E40" s="600">
        <f t="shared" si="0"/>
        <v>0</v>
      </c>
      <c r="F40" s="599">
        <v>0</v>
      </c>
      <c r="G40" s="599">
        <v>0</v>
      </c>
      <c r="H40" s="600">
        <f t="shared" si="1"/>
        <v>0</v>
      </c>
      <c r="J40" s="667"/>
      <c r="K40" s="667"/>
      <c r="L40" s="667"/>
      <c r="M40" s="667"/>
      <c r="N40" s="667"/>
      <c r="O40" s="667"/>
    </row>
    <row r="41" spans="1:15" ht="24.95" customHeight="1">
      <c r="A41" s="363">
        <v>20</v>
      </c>
      <c r="B41" s="351" t="s">
        <v>775</v>
      </c>
      <c r="C41" s="599">
        <v>-3.8417056202888489E-9</v>
      </c>
      <c r="D41" s="599">
        <v>0</v>
      </c>
      <c r="E41" s="600">
        <f t="shared" si="0"/>
        <v>-3.8417056202888489E-9</v>
      </c>
      <c r="F41" s="599">
        <v>1371137.3057627156</v>
      </c>
      <c r="G41" s="599">
        <v>0</v>
      </c>
      <c r="H41" s="600">
        <f t="shared" si="1"/>
        <v>1371137.3057627156</v>
      </c>
      <c r="J41" s="667"/>
      <c r="K41" s="667"/>
      <c r="L41" s="667"/>
      <c r="M41" s="667"/>
      <c r="N41" s="667"/>
      <c r="O41" s="667"/>
    </row>
    <row r="42" spans="1:15" ht="33" customHeight="1">
      <c r="A42" s="363">
        <v>21</v>
      </c>
      <c r="B42" s="352" t="s">
        <v>776</v>
      </c>
      <c r="C42" s="599">
        <v>0</v>
      </c>
      <c r="D42" s="599">
        <v>0</v>
      </c>
      <c r="E42" s="600">
        <f t="shared" si="0"/>
        <v>0</v>
      </c>
      <c r="F42" s="599">
        <v>0</v>
      </c>
      <c r="G42" s="599">
        <v>0</v>
      </c>
      <c r="H42" s="600">
        <f t="shared" si="1"/>
        <v>0</v>
      </c>
      <c r="J42" s="667"/>
      <c r="K42" s="667"/>
      <c r="L42" s="667"/>
      <c r="M42" s="667"/>
      <c r="N42" s="667"/>
      <c r="O42" s="667"/>
    </row>
    <row r="43" spans="1:15">
      <c r="A43" s="363">
        <v>22</v>
      </c>
      <c r="B43" s="353" t="s">
        <v>777</v>
      </c>
      <c r="C43" s="599">
        <f>SUM(C6,C13,C18,C19,C20,C21,C22,C23,C24,C25,C26,C27,C28,C29,C32,C33,C34,C37,C40,C41,C42)</f>
        <v>-3889545.6683243969</v>
      </c>
      <c r="D43" s="599">
        <f>SUM(D6,D13,D18,D19,D20,D21,D22,D23,D24,D25,D26,D27,D28,D29,D32,D33,D34,D37,D40,D41,D42)</f>
        <v>51576223.910323367</v>
      </c>
      <c r="E43" s="600">
        <f t="shared" si="0"/>
        <v>47686678.241998971</v>
      </c>
      <c r="F43" s="599">
        <f>SUM(F6,F13,F18,F19,F20,F21,F22,F23,F24,F25,F26,F27,F28,F29,F32,F33,F34,F37,F40,F41,F42)</f>
        <v>26558533.417996336</v>
      </c>
      <c r="G43" s="599">
        <f>SUM(G6,G13,G18,G19,G20,G21,G22,G23,G24,G25,G26,G27,G28,G29,G32,G33,G34,G37,G40,G41,G42)</f>
        <v>17874234.383533791</v>
      </c>
      <c r="H43" s="600">
        <f t="shared" si="1"/>
        <v>44432767.801530123</v>
      </c>
      <c r="J43" s="667"/>
      <c r="K43" s="667"/>
      <c r="L43" s="667"/>
      <c r="M43" s="667"/>
      <c r="N43" s="667"/>
      <c r="O43" s="667"/>
    </row>
    <row r="44" spans="1:15">
      <c r="A44" s="363">
        <v>23</v>
      </c>
      <c r="B44" s="353" t="s">
        <v>778</v>
      </c>
      <c r="C44" s="599">
        <v>-9339146.0842906982</v>
      </c>
      <c r="D44" s="599">
        <v>0</v>
      </c>
      <c r="E44" s="600">
        <f t="shared" si="0"/>
        <v>-9339146.0842906982</v>
      </c>
      <c r="F44" s="599">
        <v>-8617129.5361922234</v>
      </c>
      <c r="G44" s="599">
        <v>0</v>
      </c>
      <c r="H44" s="600">
        <f t="shared" si="1"/>
        <v>-8617129.5361922234</v>
      </c>
      <c r="J44" s="667"/>
      <c r="K44" s="667"/>
      <c r="L44" s="667"/>
      <c r="M44" s="667"/>
      <c r="N44" s="667"/>
      <c r="O44" s="667"/>
    </row>
    <row r="45" spans="1:15">
      <c r="A45" s="363">
        <v>24</v>
      </c>
      <c r="B45" s="353" t="s">
        <v>779</v>
      </c>
      <c r="C45" s="602">
        <f>C43+C44</f>
        <v>-13228691.752615094</v>
      </c>
      <c r="D45" s="602">
        <f>D43+D44</f>
        <v>51576223.910323367</v>
      </c>
      <c r="E45" s="600">
        <f t="shared" si="0"/>
        <v>38347532.157708272</v>
      </c>
      <c r="F45" s="602">
        <f>F43+F44</f>
        <v>17941403.881804112</v>
      </c>
      <c r="G45" s="602">
        <f>G43+G44</f>
        <v>17874234.383533791</v>
      </c>
      <c r="H45" s="600">
        <f>F45+G45</f>
        <v>35815638.265337899</v>
      </c>
      <c r="J45" s="667"/>
      <c r="K45" s="667"/>
      <c r="L45" s="667"/>
      <c r="M45" s="667"/>
      <c r="N45" s="667"/>
      <c r="O45" s="667"/>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Q47"/>
  <sheetViews>
    <sheetView showGridLines="0" zoomScale="80" zoomScaleNormal="80" workbookViewId="0"/>
  </sheetViews>
  <sheetFormatPr defaultRowHeight="15"/>
  <cols>
    <col min="1" max="1" width="8.85546875" style="362"/>
    <col min="2" max="2" width="87.5703125" bestFit="1" customWidth="1"/>
    <col min="3" max="3" width="13.42578125" style="593" bestFit="1" customWidth="1"/>
    <col min="4" max="5" width="15.140625" style="593" bestFit="1" customWidth="1"/>
    <col min="6" max="6" width="13.42578125" style="593" bestFit="1" customWidth="1"/>
    <col min="7" max="8" width="15.140625" style="593" bestFit="1" customWidth="1"/>
    <col min="13" max="14" width="10.28515625" bestFit="1" customWidth="1"/>
    <col min="15" max="15" width="8.140625" bestFit="1" customWidth="1"/>
    <col min="16" max="16" width="5.5703125" bestFit="1" customWidth="1"/>
    <col min="17" max="17" width="8.140625" bestFit="1" customWidth="1"/>
  </cols>
  <sheetData>
    <row r="1" spans="1:17" ht="15.75">
      <c r="A1" s="13" t="s">
        <v>97</v>
      </c>
      <c r="B1" s="220" t="str">
        <f>Info!C2</f>
        <v>სს "ბანკი ქართუ"</v>
      </c>
      <c r="C1" s="591"/>
      <c r="D1" s="592"/>
      <c r="E1" s="592"/>
      <c r="F1" s="592"/>
      <c r="G1" s="592"/>
    </row>
    <row r="2" spans="1:17" ht="15.75">
      <c r="A2" s="13" t="s">
        <v>98</v>
      </c>
      <c r="B2" s="585">
        <f>'1. key ratios'!B2</f>
        <v>46022</v>
      </c>
      <c r="C2" s="591"/>
      <c r="D2" s="592"/>
      <c r="E2" s="592"/>
      <c r="F2" s="592"/>
      <c r="G2" s="592"/>
    </row>
    <row r="3" spans="1:17" ht="15.75">
      <c r="A3" s="13"/>
      <c r="B3" s="12"/>
      <c r="C3" s="591"/>
      <c r="D3" s="592"/>
      <c r="E3" s="592"/>
      <c r="F3" s="592"/>
      <c r="G3" s="592"/>
    </row>
    <row r="4" spans="1:17" ht="15.75">
      <c r="A4" s="745" t="s">
        <v>25</v>
      </c>
      <c r="B4" s="754" t="s">
        <v>140</v>
      </c>
      <c r="C4" s="755" t="s">
        <v>103</v>
      </c>
      <c r="D4" s="755"/>
      <c r="E4" s="755"/>
      <c r="F4" s="755" t="s">
        <v>104</v>
      </c>
      <c r="G4" s="755"/>
      <c r="H4" s="756"/>
    </row>
    <row r="5" spans="1:17">
      <c r="A5" s="745"/>
      <c r="B5" s="754"/>
      <c r="C5" s="601" t="s">
        <v>26</v>
      </c>
      <c r="D5" s="601" t="s">
        <v>77</v>
      </c>
      <c r="E5" s="601" t="s">
        <v>66</v>
      </c>
      <c r="F5" s="601" t="s">
        <v>26</v>
      </c>
      <c r="G5" s="601" t="s">
        <v>77</v>
      </c>
      <c r="H5" s="603" t="s">
        <v>66</v>
      </c>
    </row>
    <row r="6" spans="1:17" ht="15.75">
      <c r="A6" s="354">
        <v>1</v>
      </c>
      <c r="B6" s="355" t="s">
        <v>780</v>
      </c>
      <c r="C6" s="604">
        <v>0</v>
      </c>
      <c r="D6" s="604">
        <v>0</v>
      </c>
      <c r="E6" s="605">
        <f t="shared" ref="E6:E43" si="0">C6+D6</f>
        <v>0</v>
      </c>
      <c r="F6" s="604">
        <v>0</v>
      </c>
      <c r="G6" s="604">
        <v>0</v>
      </c>
      <c r="H6" s="606">
        <f t="shared" ref="H6:H43" si="1">F6+G6</f>
        <v>0</v>
      </c>
      <c r="J6" s="667"/>
      <c r="K6" s="667"/>
      <c r="L6" s="667"/>
      <c r="M6" s="667"/>
      <c r="N6" s="667"/>
      <c r="O6" s="667"/>
      <c r="P6" s="593"/>
      <c r="Q6" s="593"/>
    </row>
    <row r="7" spans="1:17" ht="15.75">
      <c r="A7" s="354">
        <v>2</v>
      </c>
      <c r="B7" s="355" t="s">
        <v>166</v>
      </c>
      <c r="C7" s="604">
        <v>0</v>
      </c>
      <c r="D7" s="604">
        <v>0</v>
      </c>
      <c r="E7" s="605">
        <f t="shared" si="0"/>
        <v>0</v>
      </c>
      <c r="F7" s="604">
        <v>0</v>
      </c>
      <c r="G7" s="604">
        <v>0</v>
      </c>
      <c r="H7" s="606">
        <f t="shared" si="1"/>
        <v>0</v>
      </c>
      <c r="J7" s="667"/>
      <c r="K7" s="667"/>
      <c r="L7" s="667"/>
      <c r="M7" s="667"/>
      <c r="N7" s="667"/>
      <c r="O7" s="667"/>
      <c r="P7" s="593"/>
      <c r="Q7" s="593"/>
    </row>
    <row r="8" spans="1:17" ht="15.75">
      <c r="A8" s="354">
        <v>3</v>
      </c>
      <c r="B8" s="355" t="s">
        <v>168</v>
      </c>
      <c r="C8" s="604">
        <f>C9+C10</f>
        <v>194649747.4951137</v>
      </c>
      <c r="D8" s="604">
        <f>D9+D10</f>
        <v>429666703.14268082</v>
      </c>
      <c r="E8" s="605">
        <f t="shared" si="0"/>
        <v>624316450.63779449</v>
      </c>
      <c r="F8" s="604">
        <f>F9+F10</f>
        <v>143025234.37719288</v>
      </c>
      <c r="G8" s="604">
        <f>G9+G10</f>
        <v>432308437.29821134</v>
      </c>
      <c r="H8" s="606">
        <f t="shared" si="1"/>
        <v>575333671.67540419</v>
      </c>
      <c r="J8" s="667"/>
      <c r="K8" s="667"/>
      <c r="L8" s="667"/>
      <c r="M8" s="667"/>
      <c r="N8" s="667"/>
      <c r="O8" s="667"/>
      <c r="P8" s="593"/>
      <c r="Q8" s="593"/>
    </row>
    <row r="9" spans="1:17" ht="15.75">
      <c r="A9" s="354">
        <v>3.1</v>
      </c>
      <c r="B9" s="356" t="s">
        <v>781</v>
      </c>
      <c r="C9" s="604">
        <v>3790494.5400000005</v>
      </c>
      <c r="D9" s="604">
        <v>305653.88</v>
      </c>
      <c r="E9" s="605">
        <f t="shared" si="0"/>
        <v>4096148.4200000004</v>
      </c>
      <c r="F9" s="604">
        <v>4635883.3870000001</v>
      </c>
      <c r="G9" s="604">
        <v>318321.88</v>
      </c>
      <c r="H9" s="606">
        <f t="shared" si="1"/>
        <v>4954205.267</v>
      </c>
      <c r="J9" s="667"/>
      <c r="K9" s="667"/>
      <c r="L9" s="667"/>
      <c r="M9" s="667"/>
      <c r="N9" s="667"/>
      <c r="O9" s="667"/>
      <c r="P9" s="593"/>
      <c r="Q9" s="593"/>
    </row>
    <row r="10" spans="1:17" ht="15.75">
      <c r="A10" s="354">
        <v>3.2</v>
      </c>
      <c r="B10" s="356" t="s">
        <v>782</v>
      </c>
      <c r="C10" s="604">
        <v>190859252.95511371</v>
      </c>
      <c r="D10" s="604">
        <v>429361049.26268083</v>
      </c>
      <c r="E10" s="605">
        <f t="shared" si="0"/>
        <v>620220302.21779454</v>
      </c>
      <c r="F10" s="604">
        <v>138389350.99019289</v>
      </c>
      <c r="G10" s="604">
        <v>431990115.41821134</v>
      </c>
      <c r="H10" s="606">
        <f t="shared" si="1"/>
        <v>570379466.40840423</v>
      </c>
      <c r="J10" s="667"/>
      <c r="K10" s="667"/>
      <c r="L10" s="667"/>
      <c r="M10" s="667"/>
      <c r="N10" s="667"/>
      <c r="O10" s="667"/>
      <c r="P10" s="593"/>
      <c r="Q10" s="593"/>
    </row>
    <row r="11" spans="1:17" ht="25.5">
      <c r="A11" s="354">
        <v>4</v>
      </c>
      <c r="B11" s="355" t="s">
        <v>167</v>
      </c>
      <c r="C11" s="604">
        <f>C12+C13</f>
        <v>0</v>
      </c>
      <c r="D11" s="604">
        <f>D12+D13</f>
        <v>0</v>
      </c>
      <c r="E11" s="605">
        <f t="shared" si="0"/>
        <v>0</v>
      </c>
      <c r="F11" s="604">
        <f>F12+F13</f>
        <v>0</v>
      </c>
      <c r="G11" s="604">
        <f>G12+G13</f>
        <v>0</v>
      </c>
      <c r="H11" s="606">
        <f t="shared" si="1"/>
        <v>0</v>
      </c>
      <c r="J11" s="667"/>
      <c r="K11" s="667"/>
      <c r="L11" s="667"/>
      <c r="M11" s="667"/>
      <c r="N11" s="667"/>
      <c r="O11" s="667"/>
      <c r="P11" s="593"/>
      <c r="Q11" s="593"/>
    </row>
    <row r="12" spans="1:17" ht="15.75">
      <c r="A12" s="354">
        <v>4.0999999999999996</v>
      </c>
      <c r="B12" s="356" t="s">
        <v>783</v>
      </c>
      <c r="C12" s="604">
        <v>0</v>
      </c>
      <c r="D12" s="604">
        <v>0</v>
      </c>
      <c r="E12" s="605">
        <f t="shared" si="0"/>
        <v>0</v>
      </c>
      <c r="F12" s="604">
        <v>0</v>
      </c>
      <c r="G12" s="604">
        <v>0</v>
      </c>
      <c r="H12" s="606">
        <f t="shared" si="1"/>
        <v>0</v>
      </c>
      <c r="J12" s="667"/>
      <c r="K12" s="667"/>
      <c r="L12" s="667"/>
      <c r="M12" s="667"/>
      <c r="N12" s="667"/>
      <c r="O12" s="667"/>
      <c r="P12" s="593"/>
      <c r="Q12" s="593"/>
    </row>
    <row r="13" spans="1:17" ht="15.75">
      <c r="A13" s="354">
        <v>4.2</v>
      </c>
      <c r="B13" s="356" t="s">
        <v>784</v>
      </c>
      <c r="C13" s="604">
        <v>0</v>
      </c>
      <c r="D13" s="604">
        <v>0</v>
      </c>
      <c r="E13" s="605">
        <f t="shared" si="0"/>
        <v>0</v>
      </c>
      <c r="F13" s="604">
        <v>0</v>
      </c>
      <c r="G13" s="604">
        <v>0</v>
      </c>
      <c r="H13" s="606">
        <f t="shared" si="1"/>
        <v>0</v>
      </c>
      <c r="J13" s="667"/>
      <c r="K13" s="667"/>
      <c r="L13" s="667"/>
      <c r="M13" s="667"/>
      <c r="N13" s="667"/>
      <c r="O13" s="667"/>
      <c r="P13" s="593"/>
      <c r="Q13" s="593"/>
    </row>
    <row r="14" spans="1:17" ht="15.75">
      <c r="A14" s="354">
        <v>5</v>
      </c>
      <c r="B14" s="357" t="s">
        <v>785</v>
      </c>
      <c r="C14" s="604">
        <f>C15+C16+C17+C23+C24+C25+C26</f>
        <v>322003445.42293346</v>
      </c>
      <c r="D14" s="604">
        <f>D15+D16+D17+D23+D24+D25+D26</f>
        <v>2960067981.9690132</v>
      </c>
      <c r="E14" s="605">
        <f t="shared" si="0"/>
        <v>3282071427.3919468</v>
      </c>
      <c r="F14" s="604">
        <f>F15+F16+F17+F23+F24+F25+F26</f>
        <v>324421104.64346188</v>
      </c>
      <c r="G14" s="604">
        <f>G15+G16+G17+G23+G24+G25+G26</f>
        <v>2538233400.5410199</v>
      </c>
      <c r="H14" s="606">
        <f t="shared" si="1"/>
        <v>2862654505.1844816</v>
      </c>
      <c r="J14" s="667"/>
      <c r="K14" s="667"/>
      <c r="L14" s="667"/>
      <c r="M14" s="667"/>
      <c r="N14" s="667"/>
      <c r="O14" s="667"/>
      <c r="P14" s="593"/>
      <c r="Q14" s="593"/>
    </row>
    <row r="15" spans="1:17" ht="15.75">
      <c r="A15" s="354">
        <v>5.0999999999999996</v>
      </c>
      <c r="B15" s="358" t="s">
        <v>786</v>
      </c>
      <c r="C15" s="604">
        <v>57810760.409999996</v>
      </c>
      <c r="D15" s="604">
        <v>77185116.414619997</v>
      </c>
      <c r="E15" s="605">
        <f t="shared" si="0"/>
        <v>134995876.82462001</v>
      </c>
      <c r="F15" s="604">
        <v>44066806.290000007</v>
      </c>
      <c r="G15" s="604">
        <v>67119859.566640005</v>
      </c>
      <c r="H15" s="606">
        <f t="shared" si="1"/>
        <v>111186665.85664001</v>
      </c>
      <c r="J15" s="667"/>
      <c r="K15" s="667"/>
      <c r="L15" s="667"/>
      <c r="M15" s="667"/>
      <c r="N15" s="667"/>
      <c r="O15" s="667"/>
      <c r="P15" s="593"/>
      <c r="Q15" s="593"/>
    </row>
    <row r="16" spans="1:17" ht="15.75">
      <c r="A16" s="354">
        <v>5.2</v>
      </c>
      <c r="B16" s="358" t="s">
        <v>787</v>
      </c>
      <c r="C16" s="604">
        <v>0</v>
      </c>
      <c r="D16" s="604">
        <v>0</v>
      </c>
      <c r="E16" s="605">
        <f t="shared" si="0"/>
        <v>0</v>
      </c>
      <c r="F16" s="604">
        <v>0</v>
      </c>
      <c r="G16" s="604">
        <v>0</v>
      </c>
      <c r="H16" s="606">
        <f t="shared" si="1"/>
        <v>0</v>
      </c>
      <c r="J16" s="667"/>
      <c r="K16" s="667"/>
      <c r="L16" s="667"/>
      <c r="M16" s="667"/>
      <c r="N16" s="667"/>
      <c r="O16" s="667"/>
      <c r="P16" s="593"/>
      <c r="Q16" s="593"/>
    </row>
    <row r="17" spans="1:17" ht="15.75">
      <c r="A17" s="354">
        <v>5.3</v>
      </c>
      <c r="B17" s="358" t="s">
        <v>788</v>
      </c>
      <c r="C17" s="604">
        <f>C18+C19+C20+C21+C22</f>
        <v>9908675.1999999993</v>
      </c>
      <c r="D17" s="604">
        <f>D18+D19+D20+D21+D22</f>
        <v>1759546212.086987</v>
      </c>
      <c r="E17" s="605">
        <f t="shared" si="0"/>
        <v>1769454887.2869871</v>
      </c>
      <c r="F17" s="604">
        <f>F18+F19+F20+F21+F22</f>
        <v>6014377.5199999996</v>
      </c>
      <c r="G17" s="604">
        <f>G18+G19+G20+G21+G22</f>
        <v>1800516489.4175568</v>
      </c>
      <c r="H17" s="606">
        <f t="shared" si="1"/>
        <v>1806530866.9375567</v>
      </c>
      <c r="J17" s="667"/>
      <c r="K17" s="667"/>
      <c r="L17" s="667"/>
      <c r="M17" s="667"/>
      <c r="N17" s="667"/>
      <c r="O17" s="667"/>
      <c r="P17" s="593"/>
      <c r="Q17" s="593"/>
    </row>
    <row r="18" spans="1:17" ht="15.75">
      <c r="A18" s="354" t="s">
        <v>169</v>
      </c>
      <c r="B18" s="359" t="s">
        <v>789</v>
      </c>
      <c r="C18" s="604">
        <v>0</v>
      </c>
      <c r="D18" s="604">
        <v>202356884.66946155</v>
      </c>
      <c r="E18" s="605">
        <f t="shared" si="0"/>
        <v>202356884.66946155</v>
      </c>
      <c r="F18" s="604">
        <v>141462.72</v>
      </c>
      <c r="G18" s="604">
        <v>191897439.75977457</v>
      </c>
      <c r="H18" s="606">
        <f t="shared" si="1"/>
        <v>192038902.47977456</v>
      </c>
      <c r="J18" s="667"/>
      <c r="K18" s="667"/>
      <c r="L18" s="667"/>
      <c r="M18" s="667"/>
      <c r="N18" s="667"/>
      <c r="O18" s="667"/>
      <c r="P18" s="593"/>
      <c r="Q18" s="593"/>
    </row>
    <row r="19" spans="1:17" ht="15.75">
      <c r="A19" s="354" t="s">
        <v>170</v>
      </c>
      <c r="B19" s="360" t="s">
        <v>790</v>
      </c>
      <c r="C19" s="604">
        <v>4865553.6000000006</v>
      </c>
      <c r="D19" s="604">
        <v>793269382.67118335</v>
      </c>
      <c r="E19" s="605">
        <f t="shared" si="0"/>
        <v>798134936.27118337</v>
      </c>
      <c r="F19" s="604">
        <v>828006</v>
      </c>
      <c r="G19" s="604">
        <v>919387236.90951777</v>
      </c>
      <c r="H19" s="606">
        <f t="shared" si="1"/>
        <v>920215242.90951777</v>
      </c>
      <c r="J19" s="667"/>
      <c r="K19" s="667"/>
      <c r="L19" s="667"/>
      <c r="M19" s="667"/>
      <c r="N19" s="667"/>
      <c r="O19" s="667"/>
      <c r="P19" s="593"/>
      <c r="Q19" s="593"/>
    </row>
    <row r="20" spans="1:17" ht="15.75">
      <c r="A20" s="354" t="s">
        <v>171</v>
      </c>
      <c r="B20" s="360" t="s">
        <v>791</v>
      </c>
      <c r="C20" s="604">
        <v>0</v>
      </c>
      <c r="D20" s="604">
        <v>161008068.81870002</v>
      </c>
      <c r="E20" s="605">
        <f t="shared" si="0"/>
        <v>161008068.81870002</v>
      </c>
      <c r="F20" s="604">
        <v>0</v>
      </c>
      <c r="G20" s="604">
        <v>158586470.70120001</v>
      </c>
      <c r="H20" s="606">
        <f t="shared" si="1"/>
        <v>158586470.70120001</v>
      </c>
      <c r="J20" s="667"/>
      <c r="K20" s="667"/>
      <c r="L20" s="667"/>
      <c r="M20" s="667"/>
      <c r="N20" s="667"/>
      <c r="O20" s="667"/>
      <c r="P20" s="593"/>
      <c r="Q20" s="593"/>
    </row>
    <row r="21" spans="1:17" ht="15.75">
      <c r="A21" s="354" t="s">
        <v>172</v>
      </c>
      <c r="B21" s="360" t="s">
        <v>792</v>
      </c>
      <c r="C21" s="604">
        <v>5043121.5999999996</v>
      </c>
      <c r="D21" s="604">
        <v>569699546.78884649</v>
      </c>
      <c r="E21" s="605">
        <f t="shared" si="0"/>
        <v>574742668.38884652</v>
      </c>
      <c r="F21" s="604">
        <v>5044908.8</v>
      </c>
      <c r="G21" s="604">
        <v>492401737.76727253</v>
      </c>
      <c r="H21" s="606">
        <f t="shared" si="1"/>
        <v>497446646.56727254</v>
      </c>
      <c r="J21" s="667"/>
      <c r="K21" s="667"/>
      <c r="L21" s="667"/>
      <c r="M21" s="667"/>
      <c r="N21" s="667"/>
      <c r="O21" s="667"/>
      <c r="P21" s="593"/>
      <c r="Q21" s="593"/>
    </row>
    <row r="22" spans="1:17" ht="15.75">
      <c r="A22" s="354" t="s">
        <v>173</v>
      </c>
      <c r="B22" s="360" t="s">
        <v>510</v>
      </c>
      <c r="C22" s="604">
        <v>0</v>
      </c>
      <c r="D22" s="604">
        <v>33212329.138795525</v>
      </c>
      <c r="E22" s="605">
        <f t="shared" si="0"/>
        <v>33212329.138795525</v>
      </c>
      <c r="F22" s="604">
        <v>0</v>
      </c>
      <c r="G22" s="604">
        <v>38243604.279791839</v>
      </c>
      <c r="H22" s="606">
        <f t="shared" si="1"/>
        <v>38243604.279791839</v>
      </c>
      <c r="J22" s="667"/>
      <c r="K22" s="667"/>
      <c r="L22" s="667"/>
      <c r="M22" s="667"/>
      <c r="N22" s="667"/>
      <c r="O22" s="667"/>
      <c r="P22" s="593"/>
      <c r="Q22" s="593"/>
    </row>
    <row r="23" spans="1:17" ht="15.75">
      <c r="A23" s="354">
        <v>5.4</v>
      </c>
      <c r="B23" s="358" t="s">
        <v>793</v>
      </c>
      <c r="C23" s="604">
        <v>174069443.81293344</v>
      </c>
      <c r="D23" s="604">
        <v>463878513.55854583</v>
      </c>
      <c r="E23" s="605">
        <f t="shared" si="0"/>
        <v>637947957.37147927</v>
      </c>
      <c r="F23" s="604">
        <v>200798911.83346188</v>
      </c>
      <c r="G23" s="604">
        <v>274705097.52618301</v>
      </c>
      <c r="H23" s="606">
        <f t="shared" si="1"/>
        <v>475504009.35964489</v>
      </c>
      <c r="J23" s="667"/>
      <c r="K23" s="667"/>
      <c r="L23" s="667"/>
      <c r="M23" s="667"/>
      <c r="N23" s="667"/>
      <c r="O23" s="667"/>
      <c r="P23" s="593"/>
      <c r="Q23" s="593"/>
    </row>
    <row r="24" spans="1:17" ht="15.75">
      <c r="A24" s="354">
        <v>5.5</v>
      </c>
      <c r="B24" s="358" t="s">
        <v>794</v>
      </c>
      <c r="C24" s="604">
        <v>19126543</v>
      </c>
      <c r="D24" s="604">
        <v>622429646.24476004</v>
      </c>
      <c r="E24" s="605">
        <f t="shared" si="0"/>
        <v>641556189.24476004</v>
      </c>
      <c r="F24" s="604">
        <v>29452986</v>
      </c>
      <c r="G24" s="604">
        <v>360448691.27184004</v>
      </c>
      <c r="H24" s="606">
        <f t="shared" si="1"/>
        <v>389901677.27184004</v>
      </c>
      <c r="J24" s="667"/>
      <c r="K24" s="667"/>
      <c r="L24" s="667"/>
      <c r="M24" s="667"/>
      <c r="N24" s="667"/>
      <c r="O24" s="667"/>
      <c r="P24" s="593"/>
      <c r="Q24" s="593"/>
    </row>
    <row r="25" spans="1:17" ht="15.75">
      <c r="A25" s="354">
        <v>5.6</v>
      </c>
      <c r="B25" s="358" t="s">
        <v>795</v>
      </c>
      <c r="C25" s="604">
        <v>0</v>
      </c>
      <c r="D25" s="604">
        <v>4042650</v>
      </c>
      <c r="E25" s="605">
        <f t="shared" si="0"/>
        <v>4042650</v>
      </c>
      <c r="F25" s="604">
        <v>0</v>
      </c>
      <c r="G25" s="604">
        <v>8560740</v>
      </c>
      <c r="H25" s="606">
        <f t="shared" si="1"/>
        <v>8560740</v>
      </c>
      <c r="J25" s="667"/>
      <c r="K25" s="667"/>
      <c r="L25" s="667"/>
      <c r="M25" s="667"/>
      <c r="N25" s="667"/>
      <c r="O25" s="667"/>
      <c r="P25" s="593"/>
      <c r="Q25" s="593"/>
    </row>
    <row r="26" spans="1:17" ht="15.75">
      <c r="A26" s="354">
        <v>5.7</v>
      </c>
      <c r="B26" s="358" t="s">
        <v>510</v>
      </c>
      <c r="C26" s="604">
        <v>61088023</v>
      </c>
      <c r="D26" s="604">
        <v>32985843.664100051</v>
      </c>
      <c r="E26" s="605">
        <f t="shared" si="0"/>
        <v>94073866.664100051</v>
      </c>
      <c r="F26" s="604">
        <v>44088023</v>
      </c>
      <c r="G26" s="604">
        <v>26882522.75879997</v>
      </c>
      <c r="H26" s="606">
        <f t="shared" si="1"/>
        <v>70970545.75879997</v>
      </c>
      <c r="J26" s="667"/>
      <c r="K26" s="667"/>
      <c r="L26" s="667"/>
      <c r="M26" s="667"/>
      <c r="N26" s="667"/>
      <c r="O26" s="667"/>
      <c r="P26" s="593"/>
      <c r="Q26" s="593"/>
    </row>
    <row r="27" spans="1:17" ht="15.75">
      <c r="A27" s="354">
        <v>6</v>
      </c>
      <c r="B27" s="357" t="s">
        <v>796</v>
      </c>
      <c r="C27" s="604">
        <v>21740475.359999999</v>
      </c>
      <c r="D27" s="604">
        <v>12349012.270791002</v>
      </c>
      <c r="E27" s="605">
        <f t="shared" si="0"/>
        <v>34089487.630791001</v>
      </c>
      <c r="F27" s="604">
        <v>28224011.75</v>
      </c>
      <c r="G27" s="604">
        <v>14125929.907469999</v>
      </c>
      <c r="H27" s="606">
        <f t="shared" si="1"/>
        <v>42349941.657470003</v>
      </c>
      <c r="J27" s="667"/>
      <c r="K27" s="667"/>
      <c r="L27" s="667"/>
      <c r="M27" s="667"/>
      <c r="N27" s="667"/>
      <c r="O27" s="667"/>
      <c r="P27" s="593"/>
      <c r="Q27" s="593"/>
    </row>
    <row r="28" spans="1:17" ht="15.75">
      <c r="A28" s="354">
        <v>7</v>
      </c>
      <c r="B28" s="357" t="s">
        <v>797</v>
      </c>
      <c r="C28" s="604">
        <v>52524814.220000006</v>
      </c>
      <c r="D28" s="604">
        <v>111190884.68000001</v>
      </c>
      <c r="E28" s="605">
        <f t="shared" si="0"/>
        <v>163715698.90000001</v>
      </c>
      <c r="F28" s="604">
        <v>59808194.070000008</v>
      </c>
      <c r="G28" s="604">
        <v>97191418.5</v>
      </c>
      <c r="H28" s="606">
        <f t="shared" si="1"/>
        <v>156999612.56999999</v>
      </c>
      <c r="J28" s="667"/>
      <c r="K28" s="667"/>
      <c r="L28" s="667"/>
      <c r="M28" s="667"/>
      <c r="N28" s="667"/>
      <c r="O28" s="667"/>
      <c r="P28" s="593"/>
      <c r="Q28" s="593"/>
    </row>
    <row r="29" spans="1:17" ht="15.75">
      <c r="A29" s="354">
        <v>8</v>
      </c>
      <c r="B29" s="357" t="s">
        <v>798</v>
      </c>
      <c r="C29" s="604">
        <v>0</v>
      </c>
      <c r="D29" s="604">
        <v>0</v>
      </c>
      <c r="E29" s="605">
        <f t="shared" si="0"/>
        <v>0</v>
      </c>
      <c r="F29" s="604">
        <v>0</v>
      </c>
      <c r="G29" s="604">
        <v>0</v>
      </c>
      <c r="H29" s="606">
        <f t="shared" si="1"/>
        <v>0</v>
      </c>
      <c r="J29" s="667"/>
      <c r="K29" s="667"/>
      <c r="L29" s="667"/>
      <c r="M29" s="667"/>
      <c r="N29" s="667"/>
      <c r="O29" s="667"/>
      <c r="P29" s="593"/>
      <c r="Q29" s="593"/>
    </row>
    <row r="30" spans="1:17" ht="15.75">
      <c r="A30" s="354">
        <v>9</v>
      </c>
      <c r="B30" s="355" t="s">
        <v>174</v>
      </c>
      <c r="C30" s="604">
        <f>C31+C32+C33+C34+C35+C36+C37</f>
        <v>0</v>
      </c>
      <c r="D30" s="604">
        <f>D31+D32+D33+D34+D35+D36+D37</f>
        <v>0</v>
      </c>
      <c r="E30" s="605">
        <f t="shared" si="0"/>
        <v>0</v>
      </c>
      <c r="F30" s="604">
        <f>F31+F32+F33+F34+F35+F36+F37</f>
        <v>0</v>
      </c>
      <c r="G30" s="604">
        <f>G31+G32+G33+G34+G35+G36+G37</f>
        <v>0</v>
      </c>
      <c r="H30" s="606">
        <f t="shared" si="1"/>
        <v>0</v>
      </c>
      <c r="J30" s="667"/>
      <c r="K30" s="667"/>
      <c r="L30" s="667"/>
      <c r="M30" s="667"/>
      <c r="N30" s="667"/>
      <c r="O30" s="667"/>
      <c r="P30" s="593"/>
      <c r="Q30" s="593"/>
    </row>
    <row r="31" spans="1:17" ht="25.5">
      <c r="A31" s="354">
        <v>9.1</v>
      </c>
      <c r="B31" s="356" t="s">
        <v>799</v>
      </c>
      <c r="C31" s="604">
        <v>0</v>
      </c>
      <c r="D31" s="604">
        <v>0</v>
      </c>
      <c r="E31" s="605">
        <f t="shared" si="0"/>
        <v>0</v>
      </c>
      <c r="F31" s="604">
        <v>0</v>
      </c>
      <c r="G31" s="604">
        <v>0</v>
      </c>
      <c r="H31" s="606">
        <f t="shared" si="1"/>
        <v>0</v>
      </c>
      <c r="J31" s="667"/>
      <c r="K31" s="667"/>
      <c r="L31" s="667"/>
      <c r="M31" s="667"/>
      <c r="N31" s="667"/>
      <c r="O31" s="667"/>
      <c r="P31" s="593"/>
      <c r="Q31" s="593"/>
    </row>
    <row r="32" spans="1:17" ht="25.5">
      <c r="A32" s="354">
        <v>9.1999999999999993</v>
      </c>
      <c r="B32" s="356" t="s">
        <v>800</v>
      </c>
      <c r="C32" s="604">
        <v>0</v>
      </c>
      <c r="D32" s="604">
        <v>0</v>
      </c>
      <c r="E32" s="605">
        <f t="shared" si="0"/>
        <v>0</v>
      </c>
      <c r="F32" s="604">
        <v>0</v>
      </c>
      <c r="G32" s="604">
        <v>0</v>
      </c>
      <c r="H32" s="606">
        <f t="shared" si="1"/>
        <v>0</v>
      </c>
      <c r="J32" s="667"/>
      <c r="K32" s="667"/>
      <c r="L32" s="667"/>
      <c r="M32" s="667"/>
      <c r="N32" s="667"/>
      <c r="O32" s="667"/>
      <c r="P32" s="593"/>
      <c r="Q32" s="593"/>
    </row>
    <row r="33" spans="1:17" ht="25.5">
      <c r="A33" s="354">
        <v>9.3000000000000007</v>
      </c>
      <c r="B33" s="356" t="s">
        <v>801</v>
      </c>
      <c r="C33" s="604">
        <v>0</v>
      </c>
      <c r="D33" s="604">
        <v>0</v>
      </c>
      <c r="E33" s="605">
        <f t="shared" si="0"/>
        <v>0</v>
      </c>
      <c r="F33" s="604">
        <v>0</v>
      </c>
      <c r="G33" s="604">
        <v>0</v>
      </c>
      <c r="H33" s="606">
        <f t="shared" si="1"/>
        <v>0</v>
      </c>
      <c r="J33" s="667"/>
      <c r="K33" s="667"/>
      <c r="L33" s="667"/>
      <c r="M33" s="667"/>
      <c r="N33" s="667"/>
      <c r="O33" s="667"/>
      <c r="P33" s="593"/>
      <c r="Q33" s="593"/>
    </row>
    <row r="34" spans="1:17" ht="15.75">
      <c r="A34" s="354">
        <v>9.4</v>
      </c>
      <c r="B34" s="356" t="s">
        <v>802</v>
      </c>
      <c r="C34" s="604">
        <v>0</v>
      </c>
      <c r="D34" s="604">
        <v>0</v>
      </c>
      <c r="E34" s="605">
        <f t="shared" si="0"/>
        <v>0</v>
      </c>
      <c r="F34" s="604">
        <v>0</v>
      </c>
      <c r="G34" s="604">
        <v>0</v>
      </c>
      <c r="H34" s="606">
        <f t="shared" si="1"/>
        <v>0</v>
      </c>
      <c r="J34" s="667"/>
      <c r="K34" s="667"/>
      <c r="L34" s="667"/>
      <c r="M34" s="667"/>
      <c r="N34" s="667"/>
      <c r="O34" s="667"/>
      <c r="P34" s="593"/>
      <c r="Q34" s="593"/>
    </row>
    <row r="35" spans="1:17" ht="15.75">
      <c r="A35" s="354">
        <v>9.5</v>
      </c>
      <c r="B35" s="356" t="s">
        <v>803</v>
      </c>
      <c r="C35" s="604">
        <v>0</v>
      </c>
      <c r="D35" s="604">
        <v>0</v>
      </c>
      <c r="E35" s="605">
        <f t="shared" si="0"/>
        <v>0</v>
      </c>
      <c r="F35" s="604">
        <v>0</v>
      </c>
      <c r="G35" s="604">
        <v>0</v>
      </c>
      <c r="H35" s="606">
        <f t="shared" si="1"/>
        <v>0</v>
      </c>
      <c r="J35" s="667"/>
      <c r="K35" s="667"/>
      <c r="L35" s="667"/>
      <c r="M35" s="667"/>
      <c r="N35" s="667"/>
      <c r="O35" s="667"/>
      <c r="P35" s="593"/>
      <c r="Q35" s="593"/>
    </row>
    <row r="36" spans="1:17" ht="25.5">
      <c r="A36" s="354">
        <v>9.6</v>
      </c>
      <c r="B36" s="356" t="s">
        <v>804</v>
      </c>
      <c r="C36" s="604">
        <v>0</v>
      </c>
      <c r="D36" s="604">
        <v>0</v>
      </c>
      <c r="E36" s="605">
        <f t="shared" si="0"/>
        <v>0</v>
      </c>
      <c r="F36" s="604">
        <v>0</v>
      </c>
      <c r="G36" s="604">
        <v>0</v>
      </c>
      <c r="H36" s="606">
        <f t="shared" si="1"/>
        <v>0</v>
      </c>
      <c r="J36" s="667"/>
      <c r="K36" s="667"/>
      <c r="L36" s="667"/>
      <c r="M36" s="667"/>
      <c r="N36" s="667"/>
      <c r="O36" s="667"/>
      <c r="P36" s="593"/>
      <c r="Q36" s="593"/>
    </row>
    <row r="37" spans="1:17" ht="25.5">
      <c r="A37" s="354">
        <v>9.6999999999999993</v>
      </c>
      <c r="B37" s="356" t="s">
        <v>805</v>
      </c>
      <c r="C37" s="604">
        <v>0</v>
      </c>
      <c r="D37" s="604">
        <v>0</v>
      </c>
      <c r="E37" s="605">
        <f t="shared" si="0"/>
        <v>0</v>
      </c>
      <c r="F37" s="604">
        <v>0</v>
      </c>
      <c r="G37" s="604">
        <v>0</v>
      </c>
      <c r="H37" s="606">
        <f t="shared" si="1"/>
        <v>0</v>
      </c>
      <c r="J37" s="667"/>
      <c r="K37" s="667"/>
      <c r="L37" s="667"/>
      <c r="M37" s="667"/>
      <c r="N37" s="667"/>
      <c r="O37" s="667"/>
      <c r="P37" s="593"/>
      <c r="Q37" s="593"/>
    </row>
    <row r="38" spans="1:17" ht="15.75">
      <c r="A38" s="354">
        <v>10</v>
      </c>
      <c r="B38" s="357" t="s">
        <v>806</v>
      </c>
      <c r="C38" s="607">
        <f>C41+C42</f>
        <v>47672004.229431748</v>
      </c>
      <c r="D38" s="607">
        <f>D41+D42</f>
        <v>79394278.081254005</v>
      </c>
      <c r="E38" s="605">
        <f t="shared" si="0"/>
        <v>127066282.31068575</v>
      </c>
      <c r="F38" s="607">
        <f>F41+F42</f>
        <v>29633344.749431755</v>
      </c>
      <c r="G38" s="607">
        <f>G41+G42</f>
        <v>80442486.341834009</v>
      </c>
      <c r="H38" s="606">
        <f t="shared" si="1"/>
        <v>110075831.09126577</v>
      </c>
      <c r="J38" s="667"/>
      <c r="K38" s="667"/>
      <c r="L38" s="667"/>
      <c r="M38" s="667"/>
      <c r="N38" s="667"/>
      <c r="O38" s="667"/>
      <c r="P38" s="593"/>
      <c r="Q38" s="593"/>
    </row>
    <row r="39" spans="1:17" ht="15.75">
      <c r="A39" s="354">
        <v>10.1</v>
      </c>
      <c r="B39" s="356" t="s">
        <v>807</v>
      </c>
      <c r="C39" s="604">
        <v>0</v>
      </c>
      <c r="D39" s="604">
        <v>0</v>
      </c>
      <c r="E39" s="605">
        <f t="shared" si="0"/>
        <v>0</v>
      </c>
      <c r="F39" s="604">
        <v>0</v>
      </c>
      <c r="G39" s="604">
        <v>1684080</v>
      </c>
      <c r="H39" s="606">
        <f t="shared" si="1"/>
        <v>1684080</v>
      </c>
      <c r="J39" s="667"/>
      <c r="K39" s="667"/>
      <c r="L39" s="667"/>
      <c r="M39" s="667"/>
      <c r="N39" s="667"/>
      <c r="O39" s="667"/>
      <c r="P39" s="593"/>
      <c r="Q39" s="593"/>
    </row>
    <row r="40" spans="1:17" ht="25.5">
      <c r="A40" s="354">
        <v>10.199999999999999</v>
      </c>
      <c r="B40" s="356" t="s">
        <v>808</v>
      </c>
      <c r="C40" s="604">
        <v>0</v>
      </c>
      <c r="D40" s="604">
        <v>0</v>
      </c>
      <c r="E40" s="605">
        <f t="shared" si="0"/>
        <v>0</v>
      </c>
      <c r="F40" s="604">
        <v>585566.89</v>
      </c>
      <c r="G40" s="604">
        <v>442723.80554399994</v>
      </c>
      <c r="H40" s="606">
        <f t="shared" si="1"/>
        <v>1028290.695544</v>
      </c>
      <c r="J40" s="667"/>
      <c r="K40" s="667"/>
      <c r="L40" s="667"/>
      <c r="M40" s="667"/>
      <c r="N40" s="667"/>
      <c r="O40" s="667"/>
      <c r="P40" s="593"/>
      <c r="Q40" s="593"/>
    </row>
    <row r="41" spans="1:17" ht="25.5">
      <c r="A41" s="354">
        <v>10.3</v>
      </c>
      <c r="B41" s="356" t="s">
        <v>809</v>
      </c>
      <c r="C41" s="604">
        <v>23837266.18</v>
      </c>
      <c r="D41" s="604">
        <v>31927688.645399995</v>
      </c>
      <c r="E41" s="605">
        <f t="shared" si="0"/>
        <v>55764954.825399995</v>
      </c>
      <c r="F41" s="604">
        <v>12656667.790000003</v>
      </c>
      <c r="G41" s="604">
        <v>31694649.49719999</v>
      </c>
      <c r="H41" s="606">
        <f t="shared" si="1"/>
        <v>44351317.287199989</v>
      </c>
      <c r="J41" s="667"/>
      <c r="K41" s="667"/>
      <c r="L41" s="667"/>
      <c r="M41" s="667"/>
      <c r="N41" s="667"/>
      <c r="O41" s="667"/>
      <c r="P41" s="593"/>
      <c r="Q41" s="593"/>
    </row>
    <row r="42" spans="1:17" ht="25.5">
      <c r="A42" s="354">
        <v>10.4</v>
      </c>
      <c r="B42" s="356" t="s">
        <v>810</v>
      </c>
      <c r="C42" s="604">
        <v>23834738.049431749</v>
      </c>
      <c r="D42" s="604">
        <v>47466589.435854003</v>
      </c>
      <c r="E42" s="605">
        <f t="shared" si="0"/>
        <v>71301327.485285759</v>
      </c>
      <c r="F42" s="604">
        <v>16976676.959431753</v>
      </c>
      <c r="G42" s="604">
        <v>48747836.844634011</v>
      </c>
      <c r="H42" s="606">
        <f t="shared" si="1"/>
        <v>65724513.804065764</v>
      </c>
      <c r="J42" s="667"/>
      <c r="K42" s="667"/>
      <c r="L42" s="667"/>
      <c r="M42" s="667"/>
      <c r="N42" s="667"/>
      <c r="O42" s="667"/>
      <c r="P42" s="593"/>
      <c r="Q42" s="593"/>
    </row>
    <row r="43" spans="1:17" ht="15.75">
      <c r="A43" s="354">
        <v>11</v>
      </c>
      <c r="B43" s="361" t="s">
        <v>175</v>
      </c>
      <c r="C43" s="604">
        <v>0</v>
      </c>
      <c r="D43" s="604">
        <v>0</v>
      </c>
      <c r="E43" s="605">
        <f t="shared" si="0"/>
        <v>0</v>
      </c>
      <c r="F43" s="604">
        <v>0</v>
      </c>
      <c r="G43" s="604">
        <v>0</v>
      </c>
      <c r="H43" s="606">
        <f t="shared" si="1"/>
        <v>0</v>
      </c>
      <c r="J43" s="667"/>
      <c r="K43" s="667"/>
      <c r="L43" s="667"/>
      <c r="M43" s="667"/>
      <c r="N43" s="667"/>
      <c r="O43" s="667"/>
      <c r="P43" s="593"/>
      <c r="Q43" s="593"/>
    </row>
    <row r="44" spans="1:17" ht="15.75">
      <c r="C44" s="608"/>
      <c r="D44" s="608"/>
      <c r="E44" s="608"/>
      <c r="F44" s="608"/>
      <c r="G44" s="608"/>
      <c r="H44" s="608"/>
      <c r="L44" s="593"/>
      <c r="M44" s="593"/>
      <c r="N44" s="593"/>
      <c r="O44" s="593"/>
      <c r="P44" s="593"/>
      <c r="Q44" s="593"/>
    </row>
    <row r="45" spans="1:17" ht="15.75">
      <c r="C45" s="608"/>
      <c r="D45" s="608"/>
      <c r="E45" s="608"/>
      <c r="F45" s="608"/>
      <c r="G45" s="608"/>
      <c r="H45" s="608"/>
    </row>
    <row r="46" spans="1:17" ht="15.75">
      <c r="C46" s="608"/>
      <c r="D46" s="608"/>
      <c r="E46" s="608"/>
      <c r="F46" s="608"/>
      <c r="G46" s="608"/>
      <c r="H46" s="608"/>
    </row>
    <row r="47" spans="1:17" ht="15.75">
      <c r="C47" s="608"/>
      <c r="D47" s="608"/>
      <c r="E47" s="608"/>
      <c r="F47" s="608"/>
      <c r="G47" s="608"/>
      <c r="H47" s="60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1" bestFit="1" customWidth="1"/>
    <col min="2" max="2" width="93.5703125" style="1" customWidth="1"/>
    <col min="3" max="4" width="14.85546875" style="1" bestFit="1" customWidth="1"/>
    <col min="5" max="7" width="14.85546875" style="8" bestFit="1" customWidth="1"/>
    <col min="8" max="11" width="9.85546875" style="8" customWidth="1"/>
    <col min="12" max="12" width="14.42578125" style="8" bestFit="1" customWidth="1"/>
    <col min="13" max="13" width="14.85546875" style="8" bestFit="1" customWidth="1"/>
    <col min="14" max="14" width="14.42578125" style="8" bestFit="1" customWidth="1"/>
    <col min="15" max="16384" width="9.140625" style="8"/>
  </cols>
  <sheetData>
    <row r="1" spans="1:14" ht="15">
      <c r="A1" s="13" t="s">
        <v>97</v>
      </c>
      <c r="B1" s="12" t="str">
        <f>Info!C2</f>
        <v>სს "ბანკი ქართუ"</v>
      </c>
      <c r="C1" s="12"/>
    </row>
    <row r="2" spans="1:14" ht="15">
      <c r="A2" s="13" t="s">
        <v>98</v>
      </c>
      <c r="B2" s="585">
        <f>'1. key ratios'!B2</f>
        <v>46022</v>
      </c>
      <c r="C2" s="12"/>
    </row>
    <row r="3" spans="1:14" ht="15">
      <c r="A3" s="13"/>
      <c r="B3" s="12"/>
      <c r="C3" s="12"/>
    </row>
    <row r="4" spans="1:14" ht="15" customHeight="1" thickBot="1">
      <c r="A4" s="111" t="s">
        <v>242</v>
      </c>
      <c r="B4" s="112" t="s">
        <v>96</v>
      </c>
      <c r="C4" s="113" t="s">
        <v>76</v>
      </c>
    </row>
    <row r="5" spans="1:14" ht="15" customHeight="1">
      <c r="A5" s="109" t="s">
        <v>25</v>
      </c>
      <c r="B5" s="110"/>
      <c r="C5" s="239" t="str">
        <f>INT((MONTH($B$2))/3)&amp;"Q"&amp;"-"&amp;YEAR($B$2)</f>
        <v>4Q-2025</v>
      </c>
      <c r="D5" s="239" t="str">
        <f>IF(INT(MONTH($B$2))=3, "4"&amp;"Q"&amp;"-"&amp;YEAR($B$2)-1, IF(INT(MONTH($B$2))=6, "1"&amp;"Q"&amp;"-"&amp;YEAR($B$2), IF(INT(MONTH($B$2))=9, "2"&amp;"Q"&amp;"-"&amp;YEAR($B$2),IF(INT(MONTH($B$2))=12, "3"&amp;"Q"&amp;"-"&amp;YEAR($B$2), 0))))</f>
        <v>3Q-2025</v>
      </c>
      <c r="E5" s="239" t="str">
        <f>IF(INT(MONTH($B$2))=3, "3"&amp;"Q"&amp;"-"&amp;YEAR($B$2)-1, IF(INT(MONTH($B$2))=6, "4"&amp;"Q"&amp;"-"&amp;YEAR($B$2)-1, IF(INT(MONTH($B$2))=9, "1"&amp;"Q"&amp;"-"&amp;YEAR($B$2),IF(INT(MONTH($B$2))=12, "2"&amp;"Q"&amp;"-"&amp;YEAR($B$2), 0))))</f>
        <v>2Q-2025</v>
      </c>
      <c r="F5" s="239" t="str">
        <f>IF(INT(MONTH($B$2))=3, "2"&amp;"Q"&amp;"-"&amp;YEAR($B$2)-1, IF(INT(MONTH($B$2))=6, "3"&amp;"Q"&amp;"-"&amp;YEAR($B$2)-1, IF(INT(MONTH($B$2))=9, "4"&amp;"Q"&amp;"-"&amp;YEAR($B$2)-1,IF(INT(MONTH($B$2))=12, "1"&amp;"Q"&amp;"-"&amp;YEAR($B$2), 0))))</f>
        <v>1Q-2025</v>
      </c>
      <c r="G5" s="239" t="str">
        <f>IF(INT(MONTH($B$2))=3, "1"&amp;"Q"&amp;"-"&amp;YEAR($B$2)-1, IF(INT(MONTH($B$2))=6, "2"&amp;"Q"&amp;"-"&amp;YEAR($B$2)-1, IF(INT(MONTH($B$2))=9, "3"&amp;"Q"&amp;"-"&amp;YEAR($B$2)-1,IF(INT(MONTH($B$2))=12, "4"&amp;"Q"&amp;"-"&amp;YEAR($B$2)-1, 0))))</f>
        <v>4Q-2024</v>
      </c>
    </row>
    <row r="6" spans="1:14" ht="15" customHeight="1">
      <c r="A6" s="200">
        <v>1</v>
      </c>
      <c r="B6" s="226" t="s">
        <v>101</v>
      </c>
      <c r="C6" s="201">
        <f>C7+C9+C10</f>
        <v>1701940639.5537131</v>
      </c>
      <c r="D6" s="228">
        <f>D7+D9+D10</f>
        <v>1583275996.1325924</v>
      </c>
      <c r="E6" s="202">
        <f t="shared" ref="E6:G6" si="0">E7+E9+E10</f>
        <v>1546178675.9586229</v>
      </c>
      <c r="F6" s="201">
        <f t="shared" si="0"/>
        <v>1561412237.4625614</v>
      </c>
      <c r="G6" s="229">
        <f t="shared" si="0"/>
        <v>1747754425.9974732</v>
      </c>
      <c r="I6" s="609"/>
      <c r="J6" s="609"/>
      <c r="K6" s="609"/>
      <c r="L6" s="609"/>
      <c r="M6" s="609"/>
      <c r="N6" s="609"/>
    </row>
    <row r="7" spans="1:14" ht="15" customHeight="1">
      <c r="A7" s="200">
        <v>1.1000000000000001</v>
      </c>
      <c r="B7" s="203" t="s">
        <v>994</v>
      </c>
      <c r="C7" s="610">
        <v>1596719296.8236492</v>
      </c>
      <c r="D7" s="611">
        <v>1474941429.1883688</v>
      </c>
      <c r="E7" s="610">
        <v>1439561050.5917597</v>
      </c>
      <c r="F7" s="610">
        <v>1456185478.304728</v>
      </c>
      <c r="G7" s="612">
        <v>1644294820.9230633</v>
      </c>
      <c r="I7" s="609"/>
      <c r="J7" s="609"/>
      <c r="K7" s="609"/>
      <c r="L7" s="609"/>
      <c r="M7" s="609"/>
      <c r="N7" s="609"/>
    </row>
    <row r="8" spans="1:14" ht="25.5">
      <c r="A8" s="200" t="s">
        <v>146</v>
      </c>
      <c r="B8" s="204" t="s">
        <v>239</v>
      </c>
      <c r="C8" s="610">
        <v>24430750</v>
      </c>
      <c r="D8" s="611">
        <v>24430750</v>
      </c>
      <c r="E8" s="610">
        <v>24430750</v>
      </c>
      <c r="F8" s="610">
        <v>23805750</v>
      </c>
      <c r="G8" s="612">
        <v>23805750</v>
      </c>
      <c r="I8" s="609"/>
      <c r="J8" s="609"/>
      <c r="K8" s="609"/>
      <c r="L8" s="609"/>
      <c r="M8" s="609"/>
      <c r="N8" s="609"/>
    </row>
    <row r="9" spans="1:14" ht="15" customHeight="1">
      <c r="A9" s="200">
        <v>1.2</v>
      </c>
      <c r="B9" s="203" t="s">
        <v>21</v>
      </c>
      <c r="C9" s="610">
        <v>105221342.73006397</v>
      </c>
      <c r="D9" s="611">
        <v>108334566.94422363</v>
      </c>
      <c r="E9" s="610">
        <v>106617625.36686328</v>
      </c>
      <c r="F9" s="610">
        <v>105226759.15783325</v>
      </c>
      <c r="G9" s="612">
        <v>103459605.07441007</v>
      </c>
      <c r="I9" s="609"/>
      <c r="J9" s="609"/>
      <c r="K9" s="609"/>
      <c r="L9" s="609"/>
      <c r="M9" s="609"/>
      <c r="N9" s="609"/>
    </row>
    <row r="10" spans="1:14" ht="15" customHeight="1">
      <c r="A10" s="200">
        <v>1.3</v>
      </c>
      <c r="B10" s="227" t="s">
        <v>73</v>
      </c>
      <c r="C10" s="610">
        <v>0</v>
      </c>
      <c r="D10" s="611">
        <v>0</v>
      </c>
      <c r="E10" s="610">
        <v>0</v>
      </c>
      <c r="F10" s="610">
        <v>0</v>
      </c>
      <c r="G10" s="612">
        <v>0</v>
      </c>
      <c r="I10" s="609"/>
      <c r="J10" s="609"/>
      <c r="K10" s="609"/>
      <c r="L10" s="609"/>
      <c r="M10" s="609"/>
      <c r="N10" s="609"/>
    </row>
    <row r="11" spans="1:14" ht="15" customHeight="1">
      <c r="A11" s="200">
        <v>2</v>
      </c>
      <c r="B11" s="226" t="s">
        <v>102</v>
      </c>
      <c r="C11" s="610">
        <v>12040783.402729165</v>
      </c>
      <c r="D11" s="611">
        <v>13442670.803512827</v>
      </c>
      <c r="E11" s="610">
        <v>9408596.4323391113</v>
      </c>
      <c r="F11" s="610">
        <v>13332341.836037362</v>
      </c>
      <c r="G11" s="612">
        <v>7684024.8357931608</v>
      </c>
      <c r="I11" s="609"/>
      <c r="J11" s="609"/>
      <c r="K11" s="609"/>
      <c r="L11" s="609"/>
      <c r="M11" s="609"/>
      <c r="N11" s="609"/>
    </row>
    <row r="12" spans="1:14" ht="15" customHeight="1">
      <c r="A12" s="200">
        <v>3</v>
      </c>
      <c r="B12" s="226" t="s">
        <v>100</v>
      </c>
      <c r="C12" s="610">
        <v>181710208.44506806</v>
      </c>
      <c r="D12" s="611">
        <v>158841985.05413476</v>
      </c>
      <c r="E12" s="610">
        <v>158841985.05413476</v>
      </c>
      <c r="F12" s="610">
        <v>158841985.05413476</v>
      </c>
      <c r="G12" s="612">
        <v>158841985.05413476</v>
      </c>
      <c r="I12" s="609"/>
      <c r="J12" s="609"/>
      <c r="K12" s="609"/>
      <c r="L12" s="609"/>
      <c r="M12" s="609"/>
      <c r="N12" s="609"/>
    </row>
    <row r="13" spans="1:14" ht="15" customHeight="1" thickBot="1">
      <c r="A13" s="58">
        <v>4</v>
      </c>
      <c r="B13" s="232" t="s">
        <v>147</v>
      </c>
      <c r="C13" s="131">
        <f>C6+C11+C12</f>
        <v>1895691631.4015105</v>
      </c>
      <c r="D13" s="230">
        <f>D6+D11+D12</f>
        <v>1755560651.9902401</v>
      </c>
      <c r="E13" s="132">
        <f t="shared" ref="E13:G13" si="1">E6+E11+E12</f>
        <v>1714429257.445097</v>
      </c>
      <c r="F13" s="131">
        <f t="shared" si="1"/>
        <v>1733586564.3527336</v>
      </c>
      <c r="G13" s="231">
        <f t="shared" si="1"/>
        <v>1914280435.8874013</v>
      </c>
      <c r="I13" s="609"/>
      <c r="J13" s="609"/>
      <c r="K13" s="609"/>
      <c r="L13" s="609"/>
      <c r="M13" s="609"/>
      <c r="N13" s="609"/>
    </row>
    <row r="14" spans="1:14">
      <c r="B14" s="17"/>
      <c r="I14" s="609"/>
    </row>
    <row r="15" spans="1:14">
      <c r="B15" s="17"/>
      <c r="I15" s="609"/>
    </row>
    <row r="16" spans="1:14">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1" bestFit="1" customWidth="1"/>
    <col min="2" max="2" width="58.85546875" style="1" customWidth="1"/>
    <col min="3" max="3" width="91" style="1" customWidth="1"/>
  </cols>
  <sheetData>
    <row r="1" spans="1:8">
      <c r="A1" s="1" t="s">
        <v>97</v>
      </c>
      <c r="B1" s="1" t="str">
        <f>Info!C2</f>
        <v>სს "ბანკი ქართუ"</v>
      </c>
    </row>
    <row r="2" spans="1:8">
      <c r="A2" s="1" t="s">
        <v>98</v>
      </c>
      <c r="B2" s="252">
        <f>'1. key ratios'!B2</f>
        <v>46022</v>
      </c>
    </row>
    <row r="4" spans="1:8" ht="43.5" customHeight="1" thickBot="1">
      <c r="A4" s="125" t="s">
        <v>243</v>
      </c>
      <c r="B4" s="23" t="s">
        <v>80</v>
      </c>
      <c r="C4" s="9"/>
    </row>
    <row r="5" spans="1:8" ht="15.75">
      <c r="A5" s="7"/>
      <c r="B5" s="222" t="s">
        <v>81</v>
      </c>
      <c r="C5" s="237" t="s">
        <v>419</v>
      </c>
    </row>
    <row r="6" spans="1:8">
      <c r="A6" s="10">
        <v>1</v>
      </c>
      <c r="B6" s="715" t="s">
        <v>1004</v>
      </c>
      <c r="C6" s="716" t="s">
        <v>1005</v>
      </c>
    </row>
    <row r="7" spans="1:8">
      <c r="A7" s="10">
        <v>2</v>
      </c>
      <c r="B7" s="715" t="s">
        <v>1006</v>
      </c>
      <c r="C7" s="716" t="s">
        <v>1007</v>
      </c>
    </row>
    <row r="8" spans="1:8">
      <c r="A8" s="10">
        <v>3</v>
      </c>
      <c r="B8" s="715" t="s">
        <v>1008</v>
      </c>
      <c r="C8" s="716" t="s">
        <v>1009</v>
      </c>
    </row>
    <row r="9" spans="1:8">
      <c r="A9" s="10">
        <v>4</v>
      </c>
      <c r="B9" s="715" t="s">
        <v>1010</v>
      </c>
      <c r="C9" s="716" t="s">
        <v>1007</v>
      </c>
    </row>
    <row r="10" spans="1:8">
      <c r="A10" s="10">
        <v>5</v>
      </c>
      <c r="B10" s="715" t="s">
        <v>1011</v>
      </c>
      <c r="C10" s="716" t="s">
        <v>1009</v>
      </c>
    </row>
    <row r="11" spans="1:8">
      <c r="A11" s="10">
        <v>6</v>
      </c>
      <c r="B11" s="24"/>
      <c r="C11" s="233"/>
    </row>
    <row r="12" spans="1:8">
      <c r="A12" s="10">
        <v>7</v>
      </c>
      <c r="B12" s="24"/>
      <c r="C12" s="233"/>
      <c r="H12" s="2"/>
    </row>
    <row r="13" spans="1:8">
      <c r="A13" s="10">
        <v>8</v>
      </c>
      <c r="B13" s="24"/>
      <c r="C13" s="233"/>
    </row>
    <row r="14" spans="1:8">
      <c r="A14" s="10">
        <v>9</v>
      </c>
      <c r="B14" s="24"/>
      <c r="C14" s="233"/>
    </row>
    <row r="15" spans="1:8">
      <c r="A15" s="10">
        <v>10</v>
      </c>
      <c r="B15" s="24"/>
      <c r="C15" s="233"/>
    </row>
    <row r="16" spans="1:8">
      <c r="A16" s="10"/>
      <c r="B16" s="757"/>
      <c r="C16" s="758"/>
    </row>
    <row r="17" spans="1:3">
      <c r="A17" s="10"/>
      <c r="B17" s="223" t="s">
        <v>82</v>
      </c>
      <c r="C17" s="238" t="s">
        <v>420</v>
      </c>
    </row>
    <row r="18" spans="1:3" ht="15.75">
      <c r="A18" s="10">
        <v>1</v>
      </c>
      <c r="B18" s="717" t="s">
        <v>1012</v>
      </c>
      <c r="C18" s="718" t="s">
        <v>1013</v>
      </c>
    </row>
    <row r="19" spans="1:3" ht="15.75">
      <c r="A19" s="10">
        <v>2</v>
      </c>
      <c r="B19" s="717" t="s">
        <v>1014</v>
      </c>
      <c r="C19" s="718" t="s">
        <v>1015</v>
      </c>
    </row>
    <row r="20" spans="1:3" ht="15.75">
      <c r="A20" s="10">
        <v>3</v>
      </c>
      <c r="B20" s="717" t="s">
        <v>1016</v>
      </c>
      <c r="C20" s="718" t="s">
        <v>1017</v>
      </c>
    </row>
    <row r="21" spans="1:3" ht="15.75">
      <c r="A21" s="10">
        <v>4</v>
      </c>
      <c r="B21" s="717" t="s">
        <v>1018</v>
      </c>
      <c r="C21" s="718" t="s">
        <v>1019</v>
      </c>
    </row>
    <row r="22" spans="1:3" ht="15.75">
      <c r="A22" s="10">
        <v>5</v>
      </c>
      <c r="B22" s="717" t="s">
        <v>1020</v>
      </c>
      <c r="C22" s="718" t="s">
        <v>1021</v>
      </c>
    </row>
    <row r="23" spans="1:3" ht="15.75">
      <c r="A23" s="10">
        <v>6</v>
      </c>
      <c r="B23" s="717" t="s">
        <v>1022</v>
      </c>
      <c r="C23" s="718" t="s">
        <v>1023</v>
      </c>
    </row>
    <row r="24" spans="1:3" ht="15.75">
      <c r="A24" s="10">
        <v>7</v>
      </c>
      <c r="B24" s="20"/>
      <c r="C24" s="235"/>
    </row>
    <row r="25" spans="1:3" ht="15.75">
      <c r="A25" s="10">
        <v>8</v>
      </c>
      <c r="B25" s="20"/>
      <c r="C25" s="235"/>
    </row>
    <row r="26" spans="1:3" ht="15.75">
      <c r="A26" s="10">
        <v>9</v>
      </c>
      <c r="B26" s="20"/>
      <c r="C26" s="235"/>
    </row>
    <row r="27" spans="1:3" ht="15.75" customHeight="1">
      <c r="A27" s="10">
        <v>10</v>
      </c>
      <c r="B27" s="20"/>
      <c r="C27" s="236"/>
    </row>
    <row r="28" spans="1:3" ht="15.75" customHeight="1">
      <c r="A28" s="10"/>
      <c r="B28" s="20"/>
      <c r="C28" s="21"/>
    </row>
    <row r="29" spans="1:3" ht="30" customHeight="1">
      <c r="A29" s="10"/>
      <c r="B29" s="761" t="s">
        <v>83</v>
      </c>
      <c r="C29" s="762"/>
    </row>
    <row r="30" spans="1:3">
      <c r="A30" s="10">
        <v>1</v>
      </c>
      <c r="B30" s="719" t="s">
        <v>1024</v>
      </c>
      <c r="C30" s="720">
        <v>1</v>
      </c>
    </row>
    <row r="31" spans="1:3" ht="15.75" customHeight="1">
      <c r="A31" s="10"/>
      <c r="B31" s="719"/>
      <c r="C31" s="720"/>
    </row>
    <row r="32" spans="1:3" ht="29.25" customHeight="1">
      <c r="A32" s="10"/>
      <c r="B32" s="759" t="s">
        <v>163</v>
      </c>
      <c r="C32" s="760"/>
    </row>
    <row r="33" spans="1:3">
      <c r="A33" s="10">
        <v>1</v>
      </c>
      <c r="B33" s="719" t="s">
        <v>1025</v>
      </c>
      <c r="C33" s="721">
        <v>0.35</v>
      </c>
    </row>
    <row r="34" spans="1:3" ht="16.5" thickBot="1">
      <c r="A34" s="11"/>
      <c r="B34" s="25"/>
      <c r="C34" s="234"/>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I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7" bestFit="1" customWidth="1"/>
    <col min="9" max="9" width="17" bestFit="1" customWidth="1"/>
  </cols>
  <sheetData>
    <row r="1" spans="1:9" ht="15.75">
      <c r="A1" s="13" t="s">
        <v>97</v>
      </c>
      <c r="B1" s="12" t="str">
        <f>Info!C2</f>
        <v>სს "ბანკი ქართუ"</v>
      </c>
    </row>
    <row r="2" spans="1:9" s="13" customFormat="1" ht="15.75" customHeight="1">
      <c r="A2" s="13" t="s">
        <v>98</v>
      </c>
      <c r="B2" s="585">
        <f>'1. key ratios'!B2</f>
        <v>46022</v>
      </c>
    </row>
    <row r="3" spans="1:9" s="13" customFormat="1" ht="15.75" customHeight="1"/>
    <row r="4" spans="1:9" s="13" customFormat="1" ht="15.75" customHeight="1" thickBot="1">
      <c r="A4" s="126" t="s">
        <v>244</v>
      </c>
      <c r="B4" s="127" t="s">
        <v>157</v>
      </c>
      <c r="C4" s="91"/>
      <c r="D4" s="91"/>
      <c r="E4" s="92" t="s">
        <v>76</v>
      </c>
    </row>
    <row r="5" spans="1:9" s="54" customFormat="1" ht="17.45" customHeight="1">
      <c r="A5" s="180"/>
      <c r="B5" s="181"/>
      <c r="C5" s="90" t="s">
        <v>0</v>
      </c>
      <c r="D5" s="90" t="s">
        <v>1</v>
      </c>
      <c r="E5" s="182" t="s">
        <v>2</v>
      </c>
    </row>
    <row r="6" spans="1:9" ht="14.45" customHeight="1">
      <c r="A6" s="183"/>
      <c r="B6" s="763" t="s">
        <v>133</v>
      </c>
      <c r="C6" s="763" t="s">
        <v>824</v>
      </c>
      <c r="D6" s="764" t="s">
        <v>132</v>
      </c>
      <c r="E6" s="765"/>
    </row>
    <row r="7" spans="1:9" ht="99.6" customHeight="1">
      <c r="A7" s="183"/>
      <c r="B7" s="763"/>
      <c r="C7" s="763"/>
      <c r="D7" s="178" t="s">
        <v>131</v>
      </c>
      <c r="E7" s="179" t="s">
        <v>341</v>
      </c>
    </row>
    <row r="8" spans="1:9" ht="22.5" customHeight="1">
      <c r="A8" s="363">
        <v>1</v>
      </c>
      <c r="B8" s="317" t="s">
        <v>811</v>
      </c>
      <c r="C8" s="364">
        <f>SUM(C9:C11)</f>
        <v>635489548.15972948</v>
      </c>
      <c r="D8" s="364">
        <f t="shared" ref="D8:E8" si="0">SUM(D9:D11)</f>
        <v>0</v>
      </c>
      <c r="E8" s="364">
        <f t="shared" si="0"/>
        <v>635489548.15972948</v>
      </c>
      <c r="F8" s="613"/>
      <c r="G8" s="613"/>
      <c r="H8" s="613"/>
      <c r="I8" s="613"/>
    </row>
    <row r="9" spans="1:9">
      <c r="A9" s="363">
        <v>1.1000000000000001</v>
      </c>
      <c r="B9" s="318" t="s">
        <v>85</v>
      </c>
      <c r="C9" s="364">
        <v>33093763.8574</v>
      </c>
      <c r="D9" s="364">
        <v>0</v>
      </c>
      <c r="E9" s="364">
        <v>33093763.8574</v>
      </c>
      <c r="F9" s="613"/>
      <c r="G9" s="613"/>
      <c r="H9" s="613"/>
      <c r="I9" s="613"/>
    </row>
    <row r="10" spans="1:9">
      <c r="A10" s="363">
        <v>1.2</v>
      </c>
      <c r="B10" s="318" t="s">
        <v>86</v>
      </c>
      <c r="C10" s="364">
        <v>301870707.55412859</v>
      </c>
      <c r="D10" s="364">
        <v>0</v>
      </c>
      <c r="E10" s="364">
        <v>301870707.55412859</v>
      </c>
      <c r="F10" s="613"/>
      <c r="G10" s="613"/>
      <c r="H10" s="613"/>
      <c r="I10" s="613"/>
    </row>
    <row r="11" spans="1:9">
      <c r="A11" s="363">
        <v>1.3</v>
      </c>
      <c r="B11" s="318" t="s">
        <v>87</v>
      </c>
      <c r="C11" s="364">
        <v>300525076.74820089</v>
      </c>
      <c r="D11" s="364">
        <v>0</v>
      </c>
      <c r="E11" s="364">
        <v>300525076.74820089</v>
      </c>
      <c r="F11" s="613"/>
      <c r="G11" s="613"/>
      <c r="H11" s="613"/>
      <c r="I11" s="613"/>
    </row>
    <row r="12" spans="1:9">
      <c r="A12" s="363">
        <v>2</v>
      </c>
      <c r="B12" s="319" t="s">
        <v>698</v>
      </c>
      <c r="C12" s="364">
        <v>0</v>
      </c>
      <c r="D12" s="364">
        <v>0</v>
      </c>
      <c r="E12" s="364">
        <v>0</v>
      </c>
      <c r="F12" s="613"/>
      <c r="G12" s="613"/>
      <c r="H12" s="613"/>
      <c r="I12" s="613"/>
    </row>
    <row r="13" spans="1:9" ht="21">
      <c r="A13" s="363">
        <v>2.1</v>
      </c>
      <c r="B13" s="320" t="s">
        <v>699</v>
      </c>
      <c r="C13" s="364">
        <v>0</v>
      </c>
      <c r="D13" s="364">
        <v>0</v>
      </c>
      <c r="E13" s="364">
        <v>0</v>
      </c>
      <c r="F13" s="613"/>
      <c r="G13" s="613"/>
      <c r="H13" s="613"/>
      <c r="I13" s="613"/>
    </row>
    <row r="14" spans="1:9" ht="33.950000000000003" customHeight="1">
      <c r="A14" s="363">
        <v>3</v>
      </c>
      <c r="B14" s="321" t="s">
        <v>700</v>
      </c>
      <c r="C14" s="364">
        <v>0</v>
      </c>
      <c r="D14" s="364">
        <v>0</v>
      </c>
      <c r="E14" s="364">
        <v>0</v>
      </c>
      <c r="F14" s="613"/>
      <c r="G14" s="613"/>
      <c r="H14" s="613"/>
      <c r="I14" s="613"/>
    </row>
    <row r="15" spans="1:9" ht="32.450000000000003" customHeight="1">
      <c r="A15" s="363">
        <v>4</v>
      </c>
      <c r="B15" s="322" t="s">
        <v>701</v>
      </c>
      <c r="C15" s="364">
        <v>0</v>
      </c>
      <c r="D15" s="364">
        <v>0</v>
      </c>
      <c r="E15" s="364">
        <v>0</v>
      </c>
      <c r="F15" s="613"/>
      <c r="G15" s="613"/>
      <c r="H15" s="613"/>
      <c r="I15" s="613"/>
    </row>
    <row r="16" spans="1:9" ht="23.1" customHeight="1">
      <c r="A16" s="363">
        <v>5</v>
      </c>
      <c r="B16" s="322" t="s">
        <v>702</v>
      </c>
      <c r="C16" s="364">
        <f>SUM(C17:C19)</f>
        <v>175637.53</v>
      </c>
      <c r="D16" s="364">
        <f t="shared" ref="D16:E16" si="1">SUM(D17:D19)</f>
        <v>0</v>
      </c>
      <c r="E16" s="364">
        <f t="shared" si="1"/>
        <v>175637.53</v>
      </c>
      <c r="F16" s="613"/>
      <c r="G16" s="613"/>
      <c r="H16" s="613"/>
      <c r="I16" s="613"/>
    </row>
    <row r="17" spans="1:9">
      <c r="A17" s="363">
        <v>5.0999999999999996</v>
      </c>
      <c r="B17" s="323" t="s">
        <v>703</v>
      </c>
      <c r="C17" s="364">
        <v>175637.53</v>
      </c>
      <c r="D17" s="364">
        <v>0</v>
      </c>
      <c r="E17" s="364">
        <v>175637.53</v>
      </c>
      <c r="F17" s="613"/>
      <c r="G17" s="613"/>
      <c r="H17" s="613"/>
      <c r="I17" s="613"/>
    </row>
    <row r="18" spans="1:9">
      <c r="A18" s="363">
        <v>5.2</v>
      </c>
      <c r="B18" s="323" t="s">
        <v>538</v>
      </c>
      <c r="C18" s="364">
        <v>0</v>
      </c>
      <c r="D18" s="364">
        <v>0</v>
      </c>
      <c r="E18" s="364">
        <v>0</v>
      </c>
      <c r="F18" s="613"/>
      <c r="G18" s="613"/>
      <c r="H18" s="613"/>
      <c r="I18" s="613"/>
    </row>
    <row r="19" spans="1:9">
      <c r="A19" s="363">
        <v>5.3</v>
      </c>
      <c r="B19" s="323" t="s">
        <v>704</v>
      </c>
      <c r="C19" s="364">
        <v>0</v>
      </c>
      <c r="D19" s="364">
        <v>0</v>
      </c>
      <c r="E19" s="364">
        <v>0</v>
      </c>
      <c r="F19" s="613"/>
      <c r="G19" s="613"/>
      <c r="H19" s="613"/>
      <c r="I19" s="613"/>
    </row>
    <row r="20" spans="1:9" ht="21">
      <c r="A20" s="363">
        <v>6</v>
      </c>
      <c r="B20" s="321" t="s">
        <v>705</v>
      </c>
      <c r="C20" s="364">
        <f>SUM(C21:C22)</f>
        <v>1225738941.9789028</v>
      </c>
      <c r="D20" s="364">
        <f t="shared" ref="D20:E20" si="2">SUM(D21:D22)</f>
        <v>0</v>
      </c>
      <c r="E20" s="364">
        <f t="shared" si="2"/>
        <v>1225738941.9789028</v>
      </c>
      <c r="F20" s="613"/>
      <c r="G20" s="613"/>
      <c r="H20" s="613"/>
      <c r="I20" s="613"/>
    </row>
    <row r="21" spans="1:9">
      <c r="A21" s="363">
        <v>6.1</v>
      </c>
      <c r="B21" s="323" t="s">
        <v>538</v>
      </c>
      <c r="C21" s="364">
        <v>76172897.287993968</v>
      </c>
      <c r="D21" s="364">
        <v>0</v>
      </c>
      <c r="E21" s="364">
        <v>76172897.287993968</v>
      </c>
      <c r="F21" s="613"/>
      <c r="G21" s="613"/>
      <c r="H21" s="613"/>
      <c r="I21" s="613"/>
    </row>
    <row r="22" spans="1:9">
      <c r="A22" s="363">
        <v>6.2</v>
      </c>
      <c r="B22" s="323" t="s">
        <v>704</v>
      </c>
      <c r="C22" s="364">
        <v>1149566044.6909089</v>
      </c>
      <c r="D22" s="364">
        <v>0</v>
      </c>
      <c r="E22" s="364">
        <v>1149566044.6909089</v>
      </c>
      <c r="F22" s="613"/>
      <c r="G22" s="613"/>
      <c r="H22" s="613"/>
      <c r="I22" s="613"/>
    </row>
    <row r="23" spans="1:9" ht="21">
      <c r="A23" s="363">
        <v>7</v>
      </c>
      <c r="B23" s="324" t="s">
        <v>706</v>
      </c>
      <c r="C23" s="364">
        <v>9772300</v>
      </c>
      <c r="D23" s="364">
        <v>0</v>
      </c>
      <c r="E23" s="364">
        <v>9772300</v>
      </c>
      <c r="F23" s="613"/>
      <c r="G23" s="613"/>
      <c r="H23" s="613"/>
      <c r="I23" s="613"/>
    </row>
    <row r="24" spans="1:9" ht="21">
      <c r="A24" s="363">
        <v>8</v>
      </c>
      <c r="B24" s="325" t="s">
        <v>707</v>
      </c>
      <c r="C24" s="364">
        <v>0</v>
      </c>
      <c r="D24" s="364">
        <v>0</v>
      </c>
      <c r="E24" s="364">
        <v>0</v>
      </c>
      <c r="F24" s="613"/>
      <c r="G24" s="613"/>
      <c r="H24" s="613"/>
      <c r="I24" s="613"/>
    </row>
    <row r="25" spans="1:9">
      <c r="A25" s="363">
        <v>9</v>
      </c>
      <c r="B25" s="322" t="s">
        <v>708</v>
      </c>
      <c r="C25" s="365">
        <f>SUM(C26:C27)</f>
        <v>23199562.777369156</v>
      </c>
      <c r="D25" s="365">
        <f t="shared" ref="D25:E25" si="3">SUM(D26:D27)</f>
        <v>0</v>
      </c>
      <c r="E25" s="365">
        <f t="shared" si="3"/>
        <v>23199562.777369156</v>
      </c>
      <c r="F25" s="613"/>
      <c r="G25" s="613"/>
      <c r="H25" s="613"/>
      <c r="I25" s="613"/>
    </row>
    <row r="26" spans="1:9">
      <c r="A26" s="363">
        <v>9.1</v>
      </c>
      <c r="B26" s="326" t="s">
        <v>709</v>
      </c>
      <c r="C26" s="364">
        <v>23199562.777369156</v>
      </c>
      <c r="D26" s="364">
        <v>0</v>
      </c>
      <c r="E26" s="364">
        <v>23199562.777369156</v>
      </c>
      <c r="F26" s="613"/>
      <c r="G26" s="613"/>
      <c r="H26" s="613"/>
      <c r="I26" s="613"/>
    </row>
    <row r="27" spans="1:9">
      <c r="A27" s="363">
        <v>9.1999999999999993</v>
      </c>
      <c r="B27" s="326" t="s">
        <v>710</v>
      </c>
      <c r="C27" s="364">
        <v>0</v>
      </c>
      <c r="D27" s="364">
        <v>0</v>
      </c>
      <c r="E27" s="364">
        <v>0</v>
      </c>
      <c r="F27" s="613"/>
      <c r="G27" s="613"/>
      <c r="H27" s="613"/>
      <c r="I27" s="613"/>
    </row>
    <row r="28" spans="1:9">
      <c r="A28" s="363">
        <v>10</v>
      </c>
      <c r="B28" s="322" t="s">
        <v>36</v>
      </c>
      <c r="C28" s="365">
        <f>SUM(C29:C30)</f>
        <v>16171496.490000002</v>
      </c>
      <c r="D28" s="365">
        <f t="shared" ref="D28:E28" si="4">SUM(D29:D30)</f>
        <v>16171496.490000002</v>
      </c>
      <c r="E28" s="365">
        <f t="shared" si="4"/>
        <v>0</v>
      </c>
      <c r="F28" s="613"/>
      <c r="G28" s="613"/>
      <c r="H28" s="613"/>
      <c r="I28" s="613"/>
    </row>
    <row r="29" spans="1:9">
      <c r="A29" s="363">
        <v>10.1</v>
      </c>
      <c r="B29" s="326" t="s">
        <v>711</v>
      </c>
      <c r="C29" s="364">
        <v>0</v>
      </c>
      <c r="D29" s="364">
        <v>0</v>
      </c>
      <c r="E29" s="364">
        <v>0</v>
      </c>
      <c r="F29" s="613"/>
      <c r="G29" s="613"/>
      <c r="H29" s="613"/>
      <c r="I29" s="613"/>
    </row>
    <row r="30" spans="1:9">
      <c r="A30" s="363">
        <v>10.199999999999999</v>
      </c>
      <c r="B30" s="326" t="s">
        <v>712</v>
      </c>
      <c r="C30" s="364">
        <v>16171496.490000002</v>
      </c>
      <c r="D30" s="364">
        <v>16171496.490000002</v>
      </c>
      <c r="E30" s="364">
        <v>0</v>
      </c>
      <c r="F30" s="613"/>
      <c r="G30" s="613"/>
      <c r="H30" s="613"/>
      <c r="I30" s="613"/>
    </row>
    <row r="31" spans="1:9">
      <c r="A31" s="363">
        <v>11</v>
      </c>
      <c r="B31" s="322" t="s">
        <v>713</v>
      </c>
      <c r="C31" s="365">
        <f>SUM(C32:C33)</f>
        <v>5667885.1495097093</v>
      </c>
      <c r="D31" s="365">
        <f t="shared" ref="D31:E31" si="5">SUM(D32:D33)</f>
        <v>0</v>
      </c>
      <c r="E31" s="365">
        <f t="shared" si="5"/>
        <v>5667885.1495097093</v>
      </c>
      <c r="F31" s="613"/>
      <c r="G31" s="613"/>
      <c r="H31" s="613"/>
      <c r="I31" s="613"/>
    </row>
    <row r="32" spans="1:9">
      <c r="A32" s="363">
        <v>11.1</v>
      </c>
      <c r="B32" s="326" t="s">
        <v>714</v>
      </c>
      <c r="C32" s="364">
        <v>5667885.1495097093</v>
      </c>
      <c r="D32" s="364">
        <v>0</v>
      </c>
      <c r="E32" s="364">
        <v>5667885.1495097093</v>
      </c>
      <c r="F32" s="613"/>
      <c r="G32" s="613"/>
      <c r="H32" s="613"/>
      <c r="I32" s="613"/>
    </row>
    <row r="33" spans="1:9">
      <c r="A33" s="363">
        <v>11.2</v>
      </c>
      <c r="B33" s="326" t="s">
        <v>715</v>
      </c>
      <c r="C33" s="364">
        <v>0</v>
      </c>
      <c r="D33" s="364">
        <v>0</v>
      </c>
      <c r="E33" s="364">
        <v>0</v>
      </c>
      <c r="F33" s="613"/>
      <c r="G33" s="613"/>
      <c r="H33" s="613"/>
      <c r="I33" s="613"/>
    </row>
    <row r="34" spans="1:9">
      <c r="A34" s="363">
        <v>13</v>
      </c>
      <c r="B34" s="322" t="s">
        <v>88</v>
      </c>
      <c r="C34" s="364">
        <v>48683657.46196612</v>
      </c>
      <c r="D34" s="364">
        <v>0</v>
      </c>
      <c r="E34" s="364">
        <v>48683657.46196612</v>
      </c>
      <c r="F34" s="613"/>
      <c r="G34" s="613"/>
      <c r="H34" s="613"/>
      <c r="I34" s="613"/>
    </row>
    <row r="35" spans="1:9">
      <c r="A35" s="363">
        <v>13.1</v>
      </c>
      <c r="B35" s="327" t="s">
        <v>716</v>
      </c>
      <c r="C35" s="364">
        <v>47089690.953766108</v>
      </c>
      <c r="D35" s="364">
        <v>0</v>
      </c>
      <c r="E35" s="364">
        <v>47089690.953766108</v>
      </c>
      <c r="F35" s="613"/>
      <c r="G35" s="613"/>
      <c r="H35" s="613"/>
      <c r="I35" s="613"/>
    </row>
    <row r="36" spans="1:9">
      <c r="A36" s="363">
        <v>13.2</v>
      </c>
      <c r="B36" s="327" t="s">
        <v>717</v>
      </c>
      <c r="C36" s="364">
        <v>0</v>
      </c>
      <c r="D36" s="364">
        <v>0</v>
      </c>
      <c r="E36" s="364">
        <v>0</v>
      </c>
      <c r="F36" s="613"/>
      <c r="G36" s="613"/>
      <c r="H36" s="613"/>
      <c r="I36" s="613"/>
    </row>
    <row r="37" spans="1:9" ht="39" thickBot="1">
      <c r="A37" s="184"/>
      <c r="B37" s="185" t="s">
        <v>308</v>
      </c>
      <c r="C37" s="146">
        <f>SUM(C8,C12,C14,C15,C16,C20,C23,C24,C25,C28,C31,C34)</f>
        <v>1964899029.5474772</v>
      </c>
      <c r="D37" s="146">
        <f t="shared" ref="D37:E37" si="6">SUM(D8,D12,D14,D15,D16,D20,D23,D24,D25,D28,D31,D34)</f>
        <v>16171496.490000002</v>
      </c>
      <c r="E37" s="146">
        <f t="shared" si="6"/>
        <v>1948727533.0574772</v>
      </c>
      <c r="F37" s="613"/>
      <c r="G37" s="613"/>
      <c r="H37" s="613"/>
      <c r="I37" s="613"/>
    </row>
    <row r="38" spans="1:9">
      <c r="A38"/>
      <c r="B38"/>
      <c r="C38"/>
      <c r="D38"/>
      <c r="E38"/>
    </row>
    <row r="39" spans="1:9">
      <c r="A39"/>
      <c r="B39"/>
      <c r="C39"/>
      <c r="D39"/>
      <c r="E39"/>
    </row>
    <row r="41" spans="1:9" s="1" customFormat="1">
      <c r="B41" s="27"/>
      <c r="F41"/>
      <c r="G41"/>
    </row>
    <row r="42" spans="1:9" s="1" customFormat="1">
      <c r="B42" s="28"/>
      <c r="F42"/>
      <c r="G42"/>
    </row>
    <row r="43" spans="1:9" s="1" customFormat="1">
      <c r="B43" s="27"/>
      <c r="F43"/>
      <c r="G43"/>
    </row>
    <row r="44" spans="1:9" s="1" customFormat="1">
      <c r="B44" s="27"/>
      <c r="F44"/>
      <c r="G44"/>
    </row>
    <row r="45" spans="1:9" s="1" customFormat="1">
      <c r="B45" s="27"/>
      <c r="F45"/>
      <c r="G45"/>
    </row>
    <row r="46" spans="1:9" s="1" customFormat="1">
      <c r="B46" s="27"/>
      <c r="F46"/>
      <c r="G46"/>
    </row>
    <row r="47" spans="1:9" s="1" customFormat="1">
      <c r="B47" s="27"/>
      <c r="F47"/>
      <c r="G47"/>
    </row>
    <row r="48" spans="1:9"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2" sqref="B2"/>
    </sheetView>
  </sheetViews>
  <sheetFormatPr defaultRowHeight="15" outlineLevelRow="1"/>
  <cols>
    <col min="1" max="1" width="9.5703125" style="1" bestFit="1" customWidth="1"/>
    <col min="2" max="2" width="114.140625" style="1" customWidth="1"/>
    <col min="3" max="3" width="18.85546875" customWidth="1"/>
    <col min="4" max="4" width="25.42578125" style="593"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"ბანკი ქართუ"</v>
      </c>
    </row>
    <row r="2" spans="1:6" s="13" customFormat="1" ht="15.75" customHeight="1">
      <c r="A2" s="13" t="s">
        <v>98</v>
      </c>
      <c r="B2" s="585">
        <f>'1. key ratios'!B2</f>
        <v>46022</v>
      </c>
      <c r="C2"/>
      <c r="D2" s="593"/>
      <c r="E2"/>
      <c r="F2"/>
    </row>
    <row r="3" spans="1:6" s="13" customFormat="1" ht="15.75" customHeight="1">
      <c r="C3"/>
      <c r="D3" s="593"/>
      <c r="E3"/>
      <c r="F3"/>
    </row>
    <row r="4" spans="1:6" s="13" customFormat="1" ht="26.25" thickBot="1">
      <c r="A4" s="13" t="s">
        <v>245</v>
      </c>
      <c r="B4" s="98" t="s">
        <v>160</v>
      </c>
      <c r="C4" s="92" t="s">
        <v>76</v>
      </c>
      <c r="D4" s="593"/>
      <c r="E4"/>
      <c r="F4"/>
    </row>
    <row r="5" spans="1:6">
      <c r="A5" s="93">
        <v>1</v>
      </c>
      <c r="B5" s="94" t="s">
        <v>695</v>
      </c>
      <c r="C5" s="133">
        <f>'7. LI1'!E37</f>
        <v>1948727533.0574772</v>
      </c>
      <c r="E5" s="725"/>
    </row>
    <row r="6" spans="1:6">
      <c r="A6" s="53">
        <v>2.1</v>
      </c>
      <c r="B6" s="100" t="s">
        <v>829</v>
      </c>
      <c r="C6" s="134">
        <v>203438994.37491736</v>
      </c>
      <c r="E6" s="725"/>
    </row>
    <row r="7" spans="1:6" s="2" customFormat="1" ht="25.5" outlineLevel="1">
      <c r="A7" s="99">
        <v>2.2000000000000002</v>
      </c>
      <c r="B7" s="95" t="s">
        <v>830</v>
      </c>
      <c r="C7" s="134">
        <v>0</v>
      </c>
      <c r="D7" s="593"/>
      <c r="E7" s="725"/>
    </row>
    <row r="8" spans="1:6" s="2" customFormat="1" ht="26.25">
      <c r="A8" s="99">
        <v>3</v>
      </c>
      <c r="B8" s="96" t="s">
        <v>696</v>
      </c>
      <c r="C8" s="135">
        <f>SUM(C5:C7)</f>
        <v>2152166527.4323945</v>
      </c>
      <c r="D8" s="593"/>
      <c r="E8" s="725"/>
    </row>
    <row r="9" spans="1:6">
      <c r="A9" s="53">
        <v>4</v>
      </c>
      <c r="B9" s="103" t="s">
        <v>158</v>
      </c>
      <c r="C9" s="134">
        <v>0</v>
      </c>
      <c r="E9" s="725"/>
    </row>
    <row r="10" spans="1:6" s="2" customFormat="1" ht="25.5" outlineLevel="1">
      <c r="A10" s="99">
        <v>5.0999999999999996</v>
      </c>
      <c r="B10" s="95" t="s">
        <v>164</v>
      </c>
      <c r="C10" s="134">
        <v>-86927998.903145984</v>
      </c>
      <c r="D10" s="593"/>
      <c r="E10" s="725"/>
    </row>
    <row r="11" spans="1:6" s="2" customFormat="1" ht="25.5" outlineLevel="1">
      <c r="A11" s="99">
        <v>5.2</v>
      </c>
      <c r="B11" s="95" t="s">
        <v>165</v>
      </c>
      <c r="C11" s="134">
        <v>0</v>
      </c>
      <c r="D11" s="593"/>
      <c r="E11" s="725"/>
    </row>
    <row r="12" spans="1:6" s="2" customFormat="1">
      <c r="A12" s="99">
        <v>6</v>
      </c>
      <c r="B12" s="101" t="s">
        <v>995</v>
      </c>
      <c r="C12" s="134">
        <v>0</v>
      </c>
      <c r="D12" s="593"/>
      <c r="E12" s="725"/>
    </row>
    <row r="13" spans="1:6" s="2" customFormat="1" ht="15.75" thickBot="1">
      <c r="A13" s="102">
        <v>7</v>
      </c>
      <c r="B13" s="97" t="s">
        <v>159</v>
      </c>
      <c r="C13" s="136">
        <f>SUM(C8:C12)</f>
        <v>2065238528.5292485</v>
      </c>
      <c r="D13" s="593"/>
      <c r="E13" s="725"/>
    </row>
    <row r="15" spans="1:6">
      <c r="B15" s="17"/>
    </row>
    <row r="17" spans="2:9" s="1" customFormat="1">
      <c r="B17" s="29"/>
      <c r="C17"/>
      <c r="D17" s="593"/>
      <c r="E17"/>
      <c r="F17"/>
      <c r="G17"/>
      <c r="H17"/>
      <c r="I17"/>
    </row>
    <row r="18" spans="2:9" s="1" customFormat="1">
      <c r="B18" s="26"/>
      <c r="C18"/>
      <c r="D18" s="593"/>
      <c r="E18"/>
      <c r="F18"/>
      <c r="G18"/>
      <c r="H18"/>
      <c r="I18"/>
    </row>
    <row r="19" spans="2:9" s="1" customFormat="1">
      <c r="B19" s="26"/>
      <c r="C19"/>
      <c r="D19" s="593"/>
      <c r="E19"/>
      <c r="F19"/>
      <c r="G19"/>
      <c r="H19"/>
      <c r="I19"/>
    </row>
    <row r="20" spans="2:9" s="1" customFormat="1">
      <c r="B20" s="28"/>
      <c r="C20"/>
      <c r="D20" s="593"/>
      <c r="E20"/>
      <c r="F20"/>
      <c r="G20"/>
      <c r="H20"/>
      <c r="I20"/>
    </row>
    <row r="21" spans="2:9" s="1" customFormat="1">
      <c r="B21" s="27"/>
      <c r="C21"/>
      <c r="D21" s="593"/>
      <c r="E21"/>
      <c r="F21"/>
      <c r="G21"/>
      <c r="H21"/>
      <c r="I21"/>
    </row>
    <row r="22" spans="2:9" s="1" customFormat="1">
      <c r="B22" s="28"/>
      <c r="C22"/>
      <c r="D22" s="593"/>
      <c r="E22"/>
      <c r="F22"/>
      <c r="G22"/>
      <c r="H22"/>
      <c r="I22"/>
    </row>
    <row r="23" spans="2:9" s="1" customFormat="1">
      <c r="B23" s="27"/>
      <c r="C23"/>
      <c r="D23" s="593"/>
      <c r="E23"/>
      <c r="F23"/>
      <c r="G23"/>
      <c r="H23"/>
      <c r="I23"/>
    </row>
    <row r="24" spans="2:9" s="1" customFormat="1">
      <c r="B24" s="27"/>
      <c r="C24"/>
      <c r="D24" s="593"/>
      <c r="E24"/>
      <c r="F24"/>
      <c r="G24"/>
      <c r="H24"/>
      <c r="I24"/>
    </row>
    <row r="25" spans="2:9" s="1" customFormat="1">
      <c r="B25" s="27"/>
      <c r="C25"/>
      <c r="D25" s="593"/>
      <c r="E25"/>
      <c r="F25"/>
      <c r="G25"/>
      <c r="H25"/>
      <c r="I25"/>
    </row>
    <row r="26" spans="2:9" s="1" customFormat="1">
      <c r="B26" s="27"/>
      <c r="C26"/>
      <c r="D26" s="593"/>
      <c r="E26"/>
      <c r="F26"/>
      <c r="G26"/>
      <c r="H26"/>
      <c r="I26"/>
    </row>
    <row r="27" spans="2:9" s="1" customFormat="1">
      <c r="B27" s="27"/>
      <c r="C27"/>
      <c r="D27" s="593"/>
      <c r="E27"/>
      <c r="F27"/>
      <c r="G27"/>
      <c r="H27"/>
      <c r="I27"/>
    </row>
    <row r="28" spans="2:9" s="1" customFormat="1">
      <c r="B28" s="28"/>
      <c r="C28"/>
      <c r="D28" s="593"/>
      <c r="E28"/>
      <c r="F28"/>
      <c r="G28"/>
      <c r="H28"/>
      <c r="I28"/>
    </row>
    <row r="29" spans="2:9" s="1" customFormat="1">
      <c r="B29" s="28"/>
      <c r="C29"/>
      <c r="D29" s="593"/>
      <c r="E29"/>
      <c r="F29"/>
      <c r="G29"/>
      <c r="H29"/>
      <c r="I29"/>
    </row>
    <row r="30" spans="2:9" s="1" customFormat="1">
      <c r="B30" s="28"/>
      <c r="C30"/>
      <c r="D30" s="593"/>
      <c r="E30"/>
      <c r="F30"/>
      <c r="G30"/>
      <c r="H30"/>
      <c r="I30"/>
    </row>
    <row r="31" spans="2:9" s="1" customFormat="1">
      <c r="B31" s="28"/>
      <c r="C31"/>
      <c r="D31" s="593"/>
      <c r="E31"/>
      <c r="F31"/>
      <c r="G31"/>
      <c r="H31"/>
      <c r="I31"/>
    </row>
    <row r="32" spans="2:9" s="1" customFormat="1">
      <c r="B32" s="28"/>
      <c r="C32"/>
      <c r="D32" s="593"/>
      <c r="E32"/>
      <c r="F32"/>
      <c r="G32"/>
      <c r="H32"/>
      <c r="I32"/>
    </row>
    <row r="33" spans="2:9" s="1" customFormat="1">
      <c r="B33" s="28"/>
      <c r="C33"/>
      <c r="D33" s="59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2026-01-30T10:18:22Z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