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76BCF0B6-C11D-4591-A14C-B0DF10218F78}" xr6:coauthVersionLast="47" xr6:coauthVersionMax="47" xr10:uidLastSave="{00000000-0000-0000-0000-000000000000}"/>
  <bookViews>
    <workbookView xWindow="-120" yWindow="-120" windowWidth="29040" windowHeight="1584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definedNames>
    <definedName name="_cur1">#REF!</definedName>
    <definedName name="_cur2">#REF!</definedName>
    <definedName name="_xlnm._FilterDatabase" localSheetId="29" hidden="1">Instruction!$A$106:$C$110</definedName>
    <definedName name="_sum1">#REF!</definedName>
    <definedName name="_sum2">#REF!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გაც.თარიღი">#REF!</definedName>
    <definedName name="დარჩ.ვადა">#REF!</definedName>
    <definedName name="ეფ.ნამ">#REF!</definedName>
    <definedName name="ინსტრუმენტი">#REF!</definedName>
    <definedName name="მიზნობ_სექ">#REF!</definedName>
    <definedName name="ნაშთი_ექვი">#REF!</definedName>
    <definedName name="პროც.ნაშთი">#REF!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94" l="1"/>
  <c r="H32" i="94"/>
  <c r="H17" i="94"/>
  <c r="H12" i="94"/>
  <c r="H24" i="94" l="1"/>
  <c r="H29" i="94"/>
  <c r="H33" i="94"/>
  <c r="H35" i="94"/>
  <c r="H6" i="94"/>
  <c r="H26" i="94"/>
  <c r="H8" i="94"/>
  <c r="F38" i="94"/>
  <c r="H20" i="94"/>
  <c r="H7" i="94"/>
  <c r="H25" i="94"/>
  <c r="H18" i="94"/>
  <c r="H21" i="94"/>
  <c r="H37" i="94"/>
  <c r="H40" i="94"/>
  <c r="H9" i="94"/>
  <c r="H19" i="94"/>
  <c r="G38" i="94"/>
  <c r="H36" i="94"/>
  <c r="H23" i="94"/>
  <c r="H30" i="94"/>
  <c r="H13" i="94"/>
  <c r="H10" i="94"/>
  <c r="H22" i="94"/>
  <c r="H34" i="94"/>
  <c r="H11" i="94"/>
  <c r="H14" i="94"/>
  <c r="H39" i="94"/>
  <c r="H15" i="94"/>
  <c r="H27" i="94"/>
  <c r="H16" i="94"/>
  <c r="H28" i="94"/>
  <c r="H42" i="94"/>
  <c r="H43" i="94"/>
  <c r="H31" i="94"/>
  <c r="T22" i="100"/>
  <c r="C33" i="80"/>
  <c r="H38" i="94" l="1"/>
  <c r="H7" i="93"/>
  <c r="E7" i="93" l="1"/>
  <c r="C6" i="71"/>
  <c r="C18" i="69" l="1"/>
  <c r="K24" i="36"/>
  <c r="J24" i="36"/>
  <c r="I24" i="36"/>
  <c r="H24" i="36"/>
  <c r="G24" i="36"/>
  <c r="F24" i="36"/>
  <c r="K23" i="36"/>
  <c r="J23" i="36"/>
  <c r="I23" i="36"/>
  <c r="H23" i="36"/>
  <c r="G23" i="36"/>
  <c r="F23" i="36"/>
  <c r="K25" i="36" l="1"/>
  <c r="F25" i="36"/>
  <c r="G25" i="36"/>
  <c r="H25" i="36"/>
  <c r="I25" i="36"/>
  <c r="J25" i="36"/>
  <c r="G37" i="93"/>
  <c r="F37" i="93"/>
  <c r="H34" i="93"/>
  <c r="G29" i="93"/>
  <c r="F29" i="93"/>
  <c r="G13" i="93"/>
  <c r="F13" i="93"/>
  <c r="G6" i="93"/>
  <c r="F6" i="93"/>
  <c r="H44" i="93"/>
  <c r="H42" i="93"/>
  <c r="H41" i="93"/>
  <c r="H40" i="93"/>
  <c r="H39" i="93"/>
  <c r="H38" i="93"/>
  <c r="H36" i="93"/>
  <c r="H35" i="93"/>
  <c r="H33" i="93"/>
  <c r="H32" i="93"/>
  <c r="H31" i="93"/>
  <c r="H30" i="93"/>
  <c r="H28" i="93"/>
  <c r="H27" i="93"/>
  <c r="H26" i="93"/>
  <c r="H25" i="93"/>
  <c r="H24" i="93"/>
  <c r="H23" i="93"/>
  <c r="H22" i="93"/>
  <c r="H21" i="93"/>
  <c r="H20" i="93"/>
  <c r="H19" i="93"/>
  <c r="H18" i="93"/>
  <c r="H17" i="93"/>
  <c r="H16" i="93"/>
  <c r="H15" i="93"/>
  <c r="H14" i="93"/>
  <c r="H12" i="93"/>
  <c r="H11" i="93"/>
  <c r="H10" i="93"/>
  <c r="H9" i="93"/>
  <c r="H8" i="93"/>
  <c r="D38" i="94"/>
  <c r="C38" i="94"/>
  <c r="F43" i="93" l="1"/>
  <c r="G43" i="93"/>
  <c r="H6" i="93"/>
  <c r="H13" i="93"/>
  <c r="H29" i="93"/>
  <c r="H37" i="93"/>
  <c r="C62" i="69"/>
  <c r="C58" i="69"/>
  <c r="C46" i="69"/>
  <c r="C40" i="69"/>
  <c r="C26" i="69"/>
  <c r="C23" i="69"/>
  <c r="C14" i="69"/>
  <c r="C6" i="69"/>
  <c r="F45" i="93" l="1"/>
  <c r="C35" i="69"/>
  <c r="C52" i="69"/>
  <c r="C67" i="69"/>
  <c r="G45" i="93"/>
  <c r="H43" i="93"/>
  <c r="G33" i="80"/>
  <c r="F33" i="80"/>
  <c r="E33" i="80"/>
  <c r="D33" i="80"/>
  <c r="G24" i="80"/>
  <c r="F24" i="80"/>
  <c r="E24" i="80"/>
  <c r="D24" i="80"/>
  <c r="C24" i="80"/>
  <c r="G14" i="80"/>
  <c r="F14" i="80"/>
  <c r="E14" i="80"/>
  <c r="D14" i="80"/>
  <c r="C14" i="80"/>
  <c r="G11" i="80"/>
  <c r="F11" i="80"/>
  <c r="E11" i="80"/>
  <c r="D11" i="80"/>
  <c r="C11" i="80"/>
  <c r="H21" i="95"/>
  <c r="H20" i="95"/>
  <c r="H19" i="95"/>
  <c r="H18" i="95"/>
  <c r="H17" i="95"/>
  <c r="H16" i="95"/>
  <c r="H15" i="95"/>
  <c r="H14" i="95"/>
  <c r="H13" i="95"/>
  <c r="H12" i="95"/>
  <c r="H11" i="95"/>
  <c r="H10" i="95"/>
  <c r="H9" i="95"/>
  <c r="H8" i="95"/>
  <c r="G21" i="96"/>
  <c r="F21" i="96"/>
  <c r="E21" i="96"/>
  <c r="D21" i="96"/>
  <c r="C21" i="96"/>
  <c r="L22" i="100"/>
  <c r="H22" i="100"/>
  <c r="D22" i="100"/>
  <c r="C22" i="100"/>
  <c r="D15" i="100"/>
  <c r="C15" i="100"/>
  <c r="AA8" i="100"/>
  <c r="Z8" i="100"/>
  <c r="Y8" i="100"/>
  <c r="X8" i="100"/>
  <c r="W8" i="100"/>
  <c r="V8" i="100"/>
  <c r="U8" i="100"/>
  <c r="T8" i="100"/>
  <c r="S8" i="100"/>
  <c r="R8" i="100"/>
  <c r="Q8" i="100"/>
  <c r="P8" i="100"/>
  <c r="O8" i="100"/>
  <c r="N8" i="100"/>
  <c r="M8" i="100"/>
  <c r="L8" i="100"/>
  <c r="K8" i="100"/>
  <c r="J8" i="100"/>
  <c r="I8" i="100"/>
  <c r="H8" i="100"/>
  <c r="G8" i="100"/>
  <c r="F8" i="100"/>
  <c r="E8" i="100"/>
  <c r="D8" i="100"/>
  <c r="C8" i="100"/>
  <c r="L33" i="102"/>
  <c r="K33" i="102"/>
  <c r="J33" i="102"/>
  <c r="I33" i="102"/>
  <c r="H33" i="102"/>
  <c r="G33" i="102"/>
  <c r="F33" i="102"/>
  <c r="E33" i="102"/>
  <c r="D33" i="102"/>
  <c r="C33" i="102"/>
  <c r="R19" i="104"/>
  <c r="Q19" i="104"/>
  <c r="P19" i="104"/>
  <c r="O19" i="104"/>
  <c r="N19" i="104"/>
  <c r="M19" i="104"/>
  <c r="L19" i="104"/>
  <c r="K19" i="104"/>
  <c r="J19" i="104"/>
  <c r="I19" i="104"/>
  <c r="H19" i="104"/>
  <c r="G19" i="104"/>
  <c r="F19" i="104"/>
  <c r="E19" i="104"/>
  <c r="D19" i="104"/>
  <c r="C19" i="104"/>
  <c r="H45" i="93" l="1"/>
  <c r="C68" i="69"/>
  <c r="H22" i="95"/>
  <c r="F8" i="80"/>
  <c r="E8" i="80"/>
  <c r="D8" i="80"/>
  <c r="C8" i="80"/>
  <c r="F63" i="92" l="1"/>
  <c r="G68" i="92"/>
  <c r="H21" i="74"/>
  <c r="H20" i="74"/>
  <c r="H19" i="74"/>
  <c r="H18" i="74"/>
  <c r="H17" i="74"/>
  <c r="H16" i="74"/>
  <c r="H15" i="74"/>
  <c r="H14" i="74"/>
  <c r="H13" i="74"/>
  <c r="H12" i="74"/>
  <c r="H11" i="74"/>
  <c r="H10" i="74"/>
  <c r="H9" i="74"/>
  <c r="H8" i="74"/>
  <c r="F68" i="92" l="1"/>
  <c r="C22" i="74"/>
  <c r="D15" i="92" l="1"/>
  <c r="C15" i="92"/>
  <c r="C22" i="95" l="1"/>
  <c r="B1" i="94" l="1"/>
  <c r="B1" i="93"/>
  <c r="B1" i="92"/>
  <c r="B1" i="104" l="1"/>
  <c r="B1" i="103"/>
  <c r="B1" i="102"/>
  <c r="B1" i="101"/>
  <c r="B1" i="100"/>
  <c r="B1" i="99"/>
  <c r="B1" i="98"/>
  <c r="B1" i="97"/>
  <c r="B1" i="96"/>
  <c r="B1" i="95"/>
  <c r="C10" i="99" l="1"/>
  <c r="C7" i="98"/>
  <c r="D7" i="98"/>
  <c r="C10" i="98"/>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H22" i="96"/>
  <c r="H23" i="96"/>
  <c r="D22" i="95"/>
  <c r="E22" i="95"/>
  <c r="F22" i="95"/>
  <c r="G22" i="95"/>
  <c r="C18" i="99" l="1"/>
  <c r="H34" i="97"/>
  <c r="H21" i="96"/>
  <c r="C15" i="98"/>
  <c r="D15" i="98"/>
  <c r="D8" i="72"/>
  <c r="E8" i="72"/>
  <c r="D16" i="72"/>
  <c r="E16" i="72"/>
  <c r="D20" i="72"/>
  <c r="E20" i="72"/>
  <c r="D25" i="72"/>
  <c r="E25" i="72"/>
  <c r="D28" i="72"/>
  <c r="E28" i="72"/>
  <c r="C28" i="72"/>
  <c r="C25" i="72"/>
  <c r="C20" i="72"/>
  <c r="C16" i="72"/>
  <c r="C8" i="72"/>
  <c r="E37" i="72" l="1"/>
  <c r="D37" i="72"/>
  <c r="C37" i="72"/>
  <c r="E43" i="94"/>
  <c r="E42" i="94"/>
  <c r="E41" i="94"/>
  <c r="E40" i="94"/>
  <c r="E39" i="94"/>
  <c r="E38" i="94"/>
  <c r="E37" i="94"/>
  <c r="E36" i="94"/>
  <c r="E35" i="94"/>
  <c r="E34" i="94"/>
  <c r="E33" i="94"/>
  <c r="E32" i="94"/>
  <c r="E31" i="94"/>
  <c r="E29" i="94"/>
  <c r="E28" i="94"/>
  <c r="E27" i="94"/>
  <c r="E26" i="94"/>
  <c r="E25" i="94"/>
  <c r="E24" i="94"/>
  <c r="E23" i="94"/>
  <c r="E22" i="94"/>
  <c r="E21" i="94"/>
  <c r="E20" i="94"/>
  <c r="E19" i="94"/>
  <c r="E18" i="94"/>
  <c r="E16" i="94"/>
  <c r="E15" i="94"/>
  <c r="E13" i="94"/>
  <c r="E12" i="94"/>
  <c r="E10" i="94"/>
  <c r="E9" i="94"/>
  <c r="E7" i="94"/>
  <c r="E6" i="94"/>
  <c r="E44" i="93"/>
  <c r="E42" i="93"/>
  <c r="E41" i="93"/>
  <c r="E40" i="93"/>
  <c r="E39" i="93"/>
  <c r="E38" i="93"/>
  <c r="D37" i="93"/>
  <c r="C37" i="93"/>
  <c r="E36" i="93"/>
  <c r="E35" i="93"/>
  <c r="C34" i="93"/>
  <c r="E33" i="93"/>
  <c r="E32" i="93"/>
  <c r="E31" i="93"/>
  <c r="E30" i="93"/>
  <c r="D29" i="93"/>
  <c r="C29" i="93"/>
  <c r="E28" i="93"/>
  <c r="E27" i="93"/>
  <c r="E26" i="93"/>
  <c r="E25" i="93"/>
  <c r="E24" i="93"/>
  <c r="E23" i="93"/>
  <c r="E22" i="93"/>
  <c r="E21" i="93"/>
  <c r="E20" i="93"/>
  <c r="E19" i="93"/>
  <c r="E18" i="93"/>
  <c r="E17" i="93"/>
  <c r="E16" i="93"/>
  <c r="E15" i="93"/>
  <c r="E14" i="93"/>
  <c r="D13" i="93"/>
  <c r="C13" i="93"/>
  <c r="E12" i="93"/>
  <c r="E11" i="93"/>
  <c r="E10" i="93"/>
  <c r="E9" i="93"/>
  <c r="E8" i="93"/>
  <c r="D6" i="93"/>
  <c r="C6" i="93"/>
  <c r="H67" i="92"/>
  <c r="E67" i="92"/>
  <c r="H66" i="92"/>
  <c r="E66" i="92"/>
  <c r="H65" i="92"/>
  <c r="E65" i="92"/>
  <c r="H64" i="92"/>
  <c r="E64" i="92"/>
  <c r="H63" i="92"/>
  <c r="D63" i="92"/>
  <c r="C63" i="92"/>
  <c r="H62" i="92"/>
  <c r="E62" i="92"/>
  <c r="H61" i="92"/>
  <c r="E61" i="92"/>
  <c r="H60" i="92"/>
  <c r="E60" i="92"/>
  <c r="H59" i="92"/>
  <c r="D59" i="92"/>
  <c r="C59" i="92"/>
  <c r="H58" i="92"/>
  <c r="E58" i="92"/>
  <c r="H57" i="92"/>
  <c r="E57" i="92"/>
  <c r="H56" i="92"/>
  <c r="E56" i="92"/>
  <c r="H55" i="92"/>
  <c r="E55" i="92"/>
  <c r="H52" i="92"/>
  <c r="E52" i="92"/>
  <c r="H51" i="92"/>
  <c r="E51" i="92"/>
  <c r="H50" i="92"/>
  <c r="E50" i="92"/>
  <c r="H49" i="92"/>
  <c r="E49" i="92"/>
  <c r="H48" i="92"/>
  <c r="E48" i="92"/>
  <c r="G47" i="92"/>
  <c r="F47" i="92"/>
  <c r="D47" i="92"/>
  <c r="C47" i="92"/>
  <c r="H46" i="92"/>
  <c r="E46" i="92"/>
  <c r="H45" i="92"/>
  <c r="E45" i="92"/>
  <c r="H44" i="92"/>
  <c r="E44" i="92"/>
  <c r="H43" i="92"/>
  <c r="E43" i="92"/>
  <c r="H42" i="92"/>
  <c r="E42" i="92"/>
  <c r="G41" i="92"/>
  <c r="F41" i="92"/>
  <c r="D41" i="92"/>
  <c r="C41" i="92"/>
  <c r="H40" i="92"/>
  <c r="E40" i="92"/>
  <c r="H39" i="92"/>
  <c r="E39" i="92"/>
  <c r="H38" i="92"/>
  <c r="E38" i="92"/>
  <c r="H35" i="92"/>
  <c r="E35" i="92"/>
  <c r="H34" i="92"/>
  <c r="E34" i="92"/>
  <c r="H33" i="92"/>
  <c r="E33" i="92"/>
  <c r="H32" i="92"/>
  <c r="E32" i="92"/>
  <c r="H31" i="92"/>
  <c r="E31" i="92"/>
  <c r="G30" i="92"/>
  <c r="F30" i="92"/>
  <c r="D30" i="92"/>
  <c r="C30" i="92"/>
  <c r="H29" i="92"/>
  <c r="E29" i="92"/>
  <c r="H28" i="92"/>
  <c r="E28" i="92"/>
  <c r="G27" i="92"/>
  <c r="F27" i="92"/>
  <c r="C27" i="92"/>
  <c r="H26" i="92"/>
  <c r="E26" i="92"/>
  <c r="H25" i="92"/>
  <c r="E25" i="92"/>
  <c r="G24" i="92"/>
  <c r="F24" i="92"/>
  <c r="D24" i="92"/>
  <c r="C24" i="92"/>
  <c r="H23" i="92"/>
  <c r="E23" i="92"/>
  <c r="H22" i="92"/>
  <c r="E22" i="92"/>
  <c r="H21" i="92"/>
  <c r="E21" i="92"/>
  <c r="H20" i="92"/>
  <c r="E20" i="92"/>
  <c r="G19" i="92"/>
  <c r="F19" i="92"/>
  <c r="D19" i="92"/>
  <c r="C19" i="92"/>
  <c r="H18" i="92"/>
  <c r="E18" i="92"/>
  <c r="H17" i="92"/>
  <c r="E17" i="92"/>
  <c r="H16" i="92"/>
  <c r="E16" i="92"/>
  <c r="G15" i="92"/>
  <c r="F15" i="92"/>
  <c r="E15" i="92"/>
  <c r="H14" i="92"/>
  <c r="E14" i="92"/>
  <c r="H13" i="92"/>
  <c r="E13" i="92"/>
  <c r="H12" i="92"/>
  <c r="E12" i="92"/>
  <c r="H11" i="92"/>
  <c r="E11" i="92"/>
  <c r="H10" i="92"/>
  <c r="E10" i="92"/>
  <c r="H9" i="92"/>
  <c r="E9" i="92"/>
  <c r="H8" i="92"/>
  <c r="E8" i="92"/>
  <c r="G7" i="92"/>
  <c r="F7" i="92"/>
  <c r="D7" i="92"/>
  <c r="C7" i="92"/>
  <c r="G53" i="92" l="1"/>
  <c r="H30" i="92"/>
  <c r="H27" i="92"/>
  <c r="H19" i="92"/>
  <c r="H15" i="92"/>
  <c r="H7" i="92"/>
  <c r="E37" i="93"/>
  <c r="E29" i="93"/>
  <c r="E13" i="93"/>
  <c r="E27" i="92"/>
  <c r="D68" i="92"/>
  <c r="E63" i="92"/>
  <c r="E24" i="92"/>
  <c r="E34" i="93"/>
  <c r="E47" i="92"/>
  <c r="C43" i="93"/>
  <c r="D53" i="92"/>
  <c r="F36" i="92"/>
  <c r="E30" i="92"/>
  <c r="C68" i="92"/>
  <c r="E6" i="93"/>
  <c r="E19" i="92"/>
  <c r="E59" i="92"/>
  <c r="C36" i="92"/>
  <c r="G36" i="92"/>
  <c r="D36" i="92"/>
  <c r="E41" i="92"/>
  <c r="H47" i="92"/>
  <c r="H41" i="92"/>
  <c r="E8" i="94"/>
  <c r="E14" i="94"/>
  <c r="E30" i="94"/>
  <c r="E11" i="94"/>
  <c r="E17" i="94"/>
  <c r="D43" i="93"/>
  <c r="C53" i="92"/>
  <c r="H68" i="92"/>
  <c r="F53" i="92"/>
  <c r="E7" i="92"/>
  <c r="H24" i="92"/>
  <c r="G69" i="92" l="1"/>
  <c r="H53" i="92"/>
  <c r="F69" i="92"/>
  <c r="C45" i="93"/>
  <c r="D45" i="93"/>
  <c r="E68" i="92"/>
  <c r="D69" i="92"/>
  <c r="H36" i="92"/>
  <c r="E36" i="92"/>
  <c r="E43" i="93"/>
  <c r="C69" i="92"/>
  <c r="E53" i="92"/>
  <c r="H69" i="92" l="1"/>
  <c r="E45" i="93"/>
  <c r="E69" i="92"/>
  <c r="B1" i="80"/>
  <c r="G37" i="80"/>
  <c r="G8" i="80"/>
  <c r="G21" i="80" l="1"/>
  <c r="G6" i="71"/>
  <c r="F6" i="71"/>
  <c r="E6" i="71"/>
  <c r="D6" i="71"/>
  <c r="C13" i="71"/>
  <c r="F13" i="71" l="1"/>
  <c r="D13" i="71"/>
  <c r="E13" i="71"/>
  <c r="G13" i="71"/>
  <c r="G39" i="80"/>
  <c r="B1" i="79"/>
  <c r="B1" i="37"/>
  <c r="B1" i="36"/>
  <c r="B1" i="74"/>
  <c r="B1" i="64"/>
  <c r="B1" i="35"/>
  <c r="B1" i="69"/>
  <c r="B1" i="77"/>
  <c r="B1" i="28"/>
  <c r="B1" i="73"/>
  <c r="B1" i="72"/>
  <c r="B1" i="52"/>
  <c r="B1" i="71"/>
  <c r="B1" i="6"/>
  <c r="C26" i="79" l="1"/>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H21" i="37" s="1"/>
  <c r="G7" i="37"/>
  <c r="G21" i="37" s="1"/>
  <c r="F7" i="37"/>
  <c r="F21" i="37" s="1"/>
  <c r="C7" i="37"/>
  <c r="N14" i="37" l="1"/>
  <c r="E14" i="37"/>
  <c r="E7" i="37"/>
  <c r="C21" i="37"/>
  <c r="N8" i="37"/>
  <c r="E21" i="37" l="1"/>
  <c r="C12" i="79" s="1"/>
  <c r="N7" i="37"/>
  <c r="N21" i="37" s="1"/>
  <c r="K7" i="37"/>
  <c r="K21" i="37" s="1"/>
  <c r="C18" i="79" l="1"/>
  <c r="C5" i="73"/>
  <c r="C36" i="79" l="1"/>
  <c r="S22" i="35"/>
  <c r="C38" i="79" l="1"/>
  <c r="D22" i="35"/>
  <c r="E22" i="35"/>
  <c r="F22" i="35"/>
  <c r="G22" i="35"/>
  <c r="H22" i="35"/>
  <c r="I22" i="35"/>
  <c r="J22" i="35"/>
  <c r="K22" i="35"/>
  <c r="L22" i="35"/>
  <c r="M22" i="35"/>
  <c r="N22" i="35"/>
  <c r="O22" i="35"/>
  <c r="P22" i="35"/>
  <c r="Q22" i="35"/>
  <c r="R22" i="35"/>
  <c r="C22" i="35"/>
  <c r="G22" i="74" l="1"/>
  <c r="F22" i="74"/>
  <c r="V7" i="64" l="1"/>
  <c r="T21" i="64" l="1"/>
  <c r="U21" i="64"/>
  <c r="V9" i="64"/>
  <c r="D22" i="74" l="1"/>
  <c r="E22" i="74"/>
  <c r="H22" i="74" l="1"/>
  <c r="C8" i="73"/>
  <c r="C44" i="28"/>
  <c r="C13" i="73" l="1"/>
  <c r="C32" i="28"/>
  <c r="C31" i="28" l="1"/>
  <c r="C21" i="64"/>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36" i="28"/>
  <c r="C12" i="28"/>
  <c r="C42" i="28" l="1"/>
  <c r="C53" i="28"/>
  <c r="C6" i="28"/>
  <c r="C29" i="28" l="1"/>
  <c r="B2" i="93"/>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alcChain>
</file>

<file path=xl/sharedStrings.xml><?xml version="1.0" encoding="utf-8"?>
<sst xmlns="http://schemas.openxmlformats.org/spreadsheetml/2006/main" count="1586" uniqueCount="991">
  <si>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</si>
  <si>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</si>
  <si>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</si>
  <si>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</si>
  <si>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</si>
  <si>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</si>
  <si>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</si>
  <si>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</si>
  <si>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</si>
  <si>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</si>
  <si>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</si>
  <si>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</si>
  <si>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</si>
  <si>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</si>
  <si>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</si>
  <si>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</si>
  <si>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</si>
  <si>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</si>
  <si>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</si>
  <si>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</si>
  <si>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</si>
  <si>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</si>
  <si>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</si>
  <si>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</si>
  <si>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</si>
  <si>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</si>
  <si>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</si>
  <si>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</si>
  <si>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</si>
  <si>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</si>
  <si>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</si>
  <si>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</si>
  <si>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</si>
  <si>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</si>
  <si>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</si>
  <si>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</si>
  <si>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</si>
  <si>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</si>
  <si>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</si>
  <si>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</si>
  <si>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</si>
  <si>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</si>
  <si>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</si>
  <si>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</si>
  <si>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</si>
  <si>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</si>
  <si>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</si>
  <si>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</si>
  <si>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</si>
  <si>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</si>
  <si>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</si>
  <si>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</si>
  <si>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</si>
  <si>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</si>
  <si>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</si>
  <si>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</si>
  <si>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</si>
  <si>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</si>
  <si>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</si>
  <si>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</si>
  <si>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</si>
  <si>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</si>
  <si>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</si>
  <si>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</si>
  <si>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</si>
  <si>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</si>
  <si>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</si>
  <si>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</si>
  <si>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</si>
  <si>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</si>
  <si>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</si>
  <si>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</si>
  <si>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</si>
  <si>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</si>
  <si>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</si>
  <si>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</si>
  <si>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</si>
  <si>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</si>
  <si>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</si>
  <si>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</si>
  <si>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</si>
  <si>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</si>
  <si>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</si>
  <si>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</si>
  <si>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</si>
  <si>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</si>
  <si>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</si>
  <si>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</si>
  <si>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</si>
  <si>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</si>
  <si>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</si>
  <si>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</si>
  <si>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</si>
  <si>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</si>
  <si>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</si>
  <si>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</si>
  <si>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</si>
  <si>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</si>
  <si>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</si>
  <si>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</si>
  <si>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</si>
  <si>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</si>
  <si>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</si>
  <si>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</si>
  <si>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</si>
  <si>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</si>
  <si>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</si>
  <si>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</si>
  <si>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</si>
  <si>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</si>
  <si>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</si>
  <si>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</si>
  <si>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</si>
  <si>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</si>
  <si>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</si>
  <si>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</si>
  <si>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</si>
  <si>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</si>
  <si>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</si>
  <si>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</si>
  <si>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</si>
  <si>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</si>
  <si>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</si>
  <si>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</si>
  <si>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</si>
  <si>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</si>
  <si>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</si>
  <si>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</si>
  <si>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</si>
  <si>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</si>
  <si>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</si>
  <si>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</si>
  <si>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</si>
  <si>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</si>
  <si>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</si>
  <si>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</si>
  <si>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</si>
  <si>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</si>
  <si>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</si>
  <si>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</si>
  <si>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</si>
  <si>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</si>
  <si>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</si>
  <si>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</si>
  <si>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</si>
  <si>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</si>
  <si>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</si>
  <si>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</si>
  <si>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</si>
  <si>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</si>
  <si>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</si>
  <si>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</si>
  <si>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</si>
  <si>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</si>
  <si>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</si>
  <si>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</si>
  <si>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</si>
  <si>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</si>
  <si>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</si>
  <si>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</si>
  <si>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</si>
  <si>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</si>
  <si>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</si>
  <si>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</si>
  <si>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</si>
  <si>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</si>
  <si>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</si>
  <si>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</si>
  <si>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</si>
  <si>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</si>
  <si>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</si>
  <si>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</si>
  <si>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</si>
  <si>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</si>
  <si>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</si>
  <si>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</si>
  <si>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</si>
  <si>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</si>
  <si>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</si>
  <si>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</si>
  <si>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</si>
  <si>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</si>
  <si>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</si>
  <si>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</si>
  <si>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</si>
  <si>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</si>
  <si>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</si>
  <si>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</si>
  <si>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</si>
  <si>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</si>
  <si>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</si>
  <si>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</si>
  <si>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</si>
  <si>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</si>
  <si>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</si>
  <si>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</si>
  <si>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</si>
  <si>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</si>
  <si>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</si>
  <si>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</si>
  <si>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</si>
  <si>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</si>
  <si>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</si>
  <si>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</si>
  <si>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</si>
  <si>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</si>
  <si>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</si>
  <si>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</si>
  <si>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</si>
  <si>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</si>
  <si>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</si>
  <si>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</si>
  <si>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</si>
  <si>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</si>
  <si>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</si>
  <si>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</si>
  <si>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</si>
  <si>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</si>
  <si>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</si>
  <si>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</si>
  <si>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</si>
  <si>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</si>
  <si>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</si>
  <si>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</si>
  <si>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</si>
  <si>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</si>
  <si>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</si>
  <si>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</si>
  <si>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</si>
  <si>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</si>
  <si>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</si>
  <si>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</si>
  <si>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</si>
  <si>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</si>
  <si>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</si>
  <si>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</si>
  <si>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</si>
  <si>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</si>
  <si>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</si>
  <si>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</si>
  <si>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</si>
  <si>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</si>
  <si>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</si>
  <si>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</si>
  <si>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</si>
  <si>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</si>
  <si>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</si>
  <si>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</si>
  <si>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</si>
  <si>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</si>
  <si>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</si>
  <si>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</si>
  <si>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</si>
  <si>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</si>
  <si>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</si>
  <si>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</si>
  <si>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</si>
  <si>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</si>
  <si>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</si>
  <si>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</si>
  <si>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</si>
  <si>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</si>
  <si>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</si>
  <si>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</si>
  <si>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</si>
  <si>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</si>
  <si>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</si>
  <si>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</si>
  <si>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</si>
  <si>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</si>
  <si>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</si>
  <si>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</si>
  <si>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</si>
  <si>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</si>
  <si>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</si>
  <si>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</si>
  <si>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</si>
  <si>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</si>
  <si>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</si>
  <si>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</si>
  <si>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</si>
  <si>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</si>
  <si>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</si>
  <si>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</si>
  <si>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</si>
  <si>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</si>
  <si>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</si>
  <si>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</si>
  <si>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</si>
  <si>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</si>
  <si>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</si>
  <si>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</si>
  <si>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</si>
  <si>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</si>
  <si>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</si>
  <si>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</si>
  <si>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</si>
  <si>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</si>
  <si>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</si>
  <si>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</si>
  <si>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</si>
  <si>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</si>
  <si>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</si>
  <si>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</si>
  <si>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</si>
  <si>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</si>
  <si>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</si>
  <si>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</si>
  <si>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</si>
  <si>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</si>
  <si>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</si>
  <si>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</si>
  <si>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</si>
  <si>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</si>
  <si>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</si>
  <si>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</si>
  <si>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</si>
  <si>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</si>
  <si>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</si>
  <si>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</si>
  <si>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</si>
  <si>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</si>
  <si>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</si>
  <si>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</si>
  <si>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</si>
  <si>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</si>
  <si>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</si>
  <si>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</si>
  <si>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</si>
  <si>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</si>
  <si>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</si>
  <si>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</si>
  <si>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</si>
  <si>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</si>
  <si>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</si>
  <si>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</si>
  <si>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</si>
  <si>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</si>
  <si>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</si>
  <si>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</si>
  <si>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</si>
  <si>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</si>
  <si>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</si>
  <si>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</si>
  <si>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</si>
  <si>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</si>
  <si>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</si>
  <si>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</si>
  <si>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</si>
  <si>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</si>
  <si>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</si>
  <si>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</si>
  <si>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</si>
  <si>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</si>
  <si>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</si>
  <si>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</si>
  <si>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</si>
  <si>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</si>
  <si>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</si>
  <si>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</si>
  <si>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</si>
  <si>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</si>
  <si>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</si>
  <si>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</si>
  <si>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</si>
  <si>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</si>
  <si>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</si>
  <si>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</si>
  <si>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</si>
  <si>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</si>
  <si>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</si>
  <si>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</si>
  <si>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</si>
  <si>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</si>
  <si>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</si>
  <si>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</si>
  <si>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</si>
  <si>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</si>
  <si>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</si>
  <si>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</si>
  <si>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</si>
  <si>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</si>
  <si>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</si>
  <si>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</si>
  <si>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</si>
  <si>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</si>
  <si>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</si>
  <si>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</si>
  <si>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</si>
  <si>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</si>
  <si>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</si>
  <si>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</si>
  <si>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</si>
  <si>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</si>
  <si>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</si>
  <si>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</si>
  <si>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</si>
  <si>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</si>
  <si>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</si>
  <si>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</si>
  <si>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</si>
  <si>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</si>
  <si>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</si>
  <si>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</si>
  <si>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</si>
  <si>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</si>
  <si>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</si>
  <si>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</si>
  <si>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</si>
  <si>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</si>
  <si>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</si>
  <si>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</si>
  <si>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</si>
  <si>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</si>
  <si>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</si>
  <si>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</si>
  <si>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</si>
  <si>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</si>
  <si>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</si>
  <si>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</si>
  <si>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</si>
  <si>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</si>
  <si>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</si>
  <si>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</si>
  <si>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</si>
  <si>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</si>
  <si>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</si>
  <si>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</si>
  <si>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</si>
  <si>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</si>
  <si>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</si>
  <si>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</si>
  <si>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</si>
  <si>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</si>
  <si>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</si>
  <si>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</si>
  <si>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</si>
  <si>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</si>
  <si>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</si>
  <si>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</si>
  <si>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</si>
  <si>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</si>
  <si>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</si>
  <si>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</si>
  <si>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</si>
  <si>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</si>
  <si>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</si>
  <si>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</si>
  <si>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</si>
  <si>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</si>
  <si>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</si>
  <si>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</si>
  <si>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</si>
  <si>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</si>
  <si>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</si>
  <si>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</si>
  <si>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</si>
  <si>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</si>
  <si>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</si>
  <si>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</si>
  <si>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</si>
  <si>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</si>
  <si>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</si>
  <si>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</si>
  <si>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</si>
  <si>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</si>
  <si>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</si>
  <si>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</si>
  <si>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</si>
  <si>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</si>
  <si>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</si>
  <si>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</si>
  <si>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</si>
  <si>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</si>
  <si>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</si>
  <si>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</si>
  <si>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</si>
  <si>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</si>
  <si>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</si>
  <si>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</si>
  <si>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</si>
  <si>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</si>
  <si>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</si>
  <si>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</si>
  <si>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</si>
  <si>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</si>
  <si>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</si>
  <si>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</si>
  <si>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</si>
  <si>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</si>
  <si>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</si>
  <si>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</si>
  <si>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</si>
  <si>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</si>
  <si>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</si>
  <si>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</si>
  <si>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</si>
  <si>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</si>
  <si>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</si>
  <si>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</si>
  <si>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</si>
  <si>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</si>
  <si>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</si>
  <si>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</si>
  <si>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</si>
  <si>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</si>
  <si>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</si>
  <si>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</si>
  <si>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</si>
  <si>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</si>
  <si>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</si>
  <si>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</si>
  <si>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</si>
  <si>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</si>
  <si>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</si>
  <si>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</si>
  <si>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</si>
  <si>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</si>
  <si>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</si>
  <si>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</si>
  <si>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</si>
  <si>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</si>
  <si>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</si>
  <si>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</si>
  <si>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</si>
  <si>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</si>
  <si>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</si>
  <si>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</si>
  <si>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</si>
  <si>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</si>
  <si>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</si>
  <si>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</si>
  <si>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</si>
  <si>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</si>
  <si>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</si>
  <si>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</si>
  <si>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</si>
  <si>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</si>
  <si>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</si>
  <si>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</si>
  <si>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</si>
  <si>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</si>
  <si>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</si>
  <si>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</si>
  <si>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</si>
  <si>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</si>
  <si>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</si>
  <si>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</si>
  <si>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</si>
  <si>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</si>
  <si>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</si>
  <si>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</si>
  <si>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</si>
  <si>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</si>
  <si>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</si>
  <si>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</si>
  <si>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</si>
  <si>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</si>
  <si>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</si>
  <si>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</si>
  <si>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</si>
  <si>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</si>
  <si>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</si>
  <si>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</si>
  <si>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</si>
  <si>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</si>
  <si>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</si>
  <si>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</si>
  <si>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</si>
  <si>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</si>
  <si>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</si>
  <si>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</si>
  <si>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</si>
  <si>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</si>
  <si>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</si>
  <si>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</si>
  <si>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</si>
  <si>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</si>
  <si>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</si>
  <si>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</si>
  <si>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</si>
  <si>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</si>
  <si>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</si>
  <si>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</si>
  <si>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</si>
  <si>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</si>
  <si>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</si>
  <si>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</si>
  <si>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</si>
  <si>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</si>
  <si>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</si>
  <si>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</si>
  <si>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</si>
  <si>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</si>
  <si>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</si>
  <si>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</si>
  <si>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</si>
  <si>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</si>
  <si>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</si>
  <si>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</si>
  <si>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</si>
  <si>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</si>
  <si>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</si>
  <si>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</si>
  <si>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</si>
  <si>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</si>
  <si>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</si>
  <si>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</si>
  <si>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</si>
  <si>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</si>
  <si>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</si>
  <si>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</si>
  <si>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</si>
  <si>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</si>
  <si>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</si>
  <si>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</si>
  <si>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</si>
  <si>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</si>
  <si>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</si>
  <si>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</si>
  <si>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</si>
  <si>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</si>
  <si>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</si>
  <si>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</si>
  <si>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</si>
  <si>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</si>
  <si>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</si>
  <si>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</si>
  <si>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</si>
  <si>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</si>
  <si>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</si>
  <si>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</si>
  <si>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</si>
  <si>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</si>
  <si>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</si>
  <si>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</si>
  <si>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</si>
  <si>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</si>
  <si>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</si>
  <si>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</si>
  <si>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</si>
  <si>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</si>
  <si>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</si>
  <si>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</si>
  <si>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</si>
  <si>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</si>
  <si>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</si>
  <si>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</si>
  <si>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</si>
  <si>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</si>
  <si>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</si>
  <si>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</si>
  <si>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</si>
  <si>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</si>
  <si>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</si>
  <si>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</si>
  <si>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</si>
  <si>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</si>
  <si>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</si>
  <si>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</si>
  <si>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</si>
  <si>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</si>
  <si>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</si>
  <si>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</si>
  <si>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</si>
  <si>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</si>
  <si>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</si>
  <si>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</si>
  <si>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</si>
  <si>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</si>
  <si>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</si>
  <si>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</si>
  <si>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</si>
  <si>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</si>
  <si>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</si>
  <si>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</si>
  <si>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</si>
  <si>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</si>
  <si>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</si>
  <si>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</si>
  <si>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</si>
  <si>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</si>
  <si>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</si>
  <si>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</si>
  <si>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</si>
  <si>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</si>
  <si>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</si>
  <si>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</si>
  <si>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</si>
  <si>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</si>
  <si>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</si>
  <si>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</si>
  <si>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</si>
  <si>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</si>
  <si>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</si>
  <si>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</si>
  <si>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</si>
  <si>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</si>
  <si>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</si>
  <si>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</si>
  <si>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</si>
  <si>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</si>
  <si>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</si>
  <si>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</si>
  <si>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</si>
  <si>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</si>
  <si>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</si>
  <si>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</si>
  <si>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</si>
  <si>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</si>
  <si>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</si>
  <si>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</si>
  <si>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</si>
  <si>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</si>
  <si>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</si>
  <si>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</si>
  <si>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</si>
  <si>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</si>
  <si>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</si>
  <si>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</si>
  <si>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</si>
  <si>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</si>
  <si>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</si>
  <si>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</si>
  <si>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</si>
  <si>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</si>
  <si>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</si>
  <si>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</si>
  <si>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</si>
  <si>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</si>
  <si>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</si>
  <si>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</si>
  <si>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</si>
  <si>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</si>
  <si>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</si>
  <si>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</si>
  <si>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</si>
  <si>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</si>
  <si>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</si>
  <si>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</si>
  <si>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</si>
  <si>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</si>
  <si>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</si>
  <si>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</si>
  <si>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</si>
  <si>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</si>
  <si>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</si>
  <si>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</si>
  <si>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</si>
  <si>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</si>
  <si>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</si>
  <si>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</si>
  <si>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</si>
  <si>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</si>
  <si>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</si>
  <si>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</si>
  <si>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</si>
  <si>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</si>
  <si>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</si>
  <si>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</si>
  <si>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</si>
  <si>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</si>
  <si>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</si>
  <si>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</si>
  <si>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</si>
  <si>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</si>
  <si>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</si>
  <si>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</si>
  <si>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</si>
  <si>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</si>
  <si>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</si>
  <si>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</si>
  <si>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</si>
  <si>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</si>
  <si>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</si>
  <si>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</si>
  <si>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</si>
  <si>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</si>
  <si>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</si>
  <si>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</si>
  <si>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</si>
  <si>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</si>
  <si>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</si>
  <si>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</si>
  <si>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</si>
  <si>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</si>
  <si>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</si>
  <si>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</si>
  <si>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</si>
  <si>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</si>
  <si>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</si>
  <si>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</si>
  <si>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</si>
  <si>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</si>
  <si>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</si>
  <si>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</si>
  <si>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</si>
  <si>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</si>
  <si>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</si>
  <si>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</si>
  <si>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</si>
  <si>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</si>
  <si>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</si>
  <si>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</si>
  <si>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</si>
  <si>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</si>
  <si>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</si>
  <si>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</si>
  <si>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</si>
  <si>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</si>
  <si>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</si>
  <si>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</si>
  <si>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</si>
  <si>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</si>
  <si>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</si>
  <si>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</si>
  <si>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</si>
  <si>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</si>
  <si>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</si>
  <si>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</si>
  <si>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</si>
  <si>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</si>
  <si>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</si>
  <si>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</si>
  <si>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</si>
  <si>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</si>
  <si>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</si>
  <si>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</si>
  <si>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</si>
  <si>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</si>
  <si>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</si>
  <si>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</si>
  <si>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</si>
  <si>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</si>
  <si>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</si>
  <si>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</si>
  <si>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</si>
  <si>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</si>
  <si>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</si>
  <si>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</si>
  <si>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</si>
  <si>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</si>
  <si>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</si>
  <si>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</si>
  <si>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</si>
  <si>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</si>
  <si>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</si>
  <si>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</si>
  <si>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</si>
  <si>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</si>
  <si>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</si>
  <si>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</si>
  <si>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</si>
  <si>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</si>
  <si>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</si>
  <si>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</si>
  <si>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</si>
  <si>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</si>
  <si>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</si>
  <si>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</si>
  <si>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</si>
  <si>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</si>
  <si>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</si>
  <si>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</si>
  <si>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</si>
  <si>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</si>
  <si>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</si>
  <si>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</si>
  <si>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</si>
  <si>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</si>
  <si>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</si>
  <si>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</si>
  <si>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</si>
  <si>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</si>
  <si>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</si>
  <si>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</si>
  <si>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</si>
  <si>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</si>
  <si>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</si>
  <si>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</si>
  <si>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</si>
  <si>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</si>
  <si>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</si>
  <si>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</si>
  <si>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</si>
  <si>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</si>
  <si>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</si>
  <si>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</si>
  <si>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</si>
  <si>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</si>
  <si>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</si>
  <si>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</si>
  <si>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</si>
  <si>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</si>
  <si>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</si>
  <si>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</si>
  <si>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</si>
  <si>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</si>
  <si>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</si>
  <si>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</si>
  <si>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</si>
  <si>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</si>
  <si>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</si>
  <si>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</si>
  <si>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</si>
  <si>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</si>
  <si>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</si>
  <si>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</si>
  <si>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</si>
  <si>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</si>
  <si>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</si>
  <si>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</si>
  <si>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</si>
  <si>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</si>
  <si>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</si>
  <si>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</si>
  <si>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</si>
  <si>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</si>
  <si>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</si>
  <si>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</si>
  <si>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</si>
  <si>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</si>
  <si>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</si>
  <si>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</si>
  <si>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</si>
  <si>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</si>
  <si>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</si>
  <si>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</si>
  <si>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</si>
  <si>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</si>
  <si>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</si>
  <si>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</si>
  <si>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</si>
  <si>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</si>
  <si>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</si>
  <si>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</si>
  <si>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</si>
  <si>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</si>
  <si>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</si>
  <si>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</si>
  <si>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</si>
  <si>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</si>
  <si>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</si>
  <si>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</si>
  <si>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</si>
  <si>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</si>
  <si>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</si>
  <si>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</si>
  <si>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</si>
  <si>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</si>
  <si>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</si>
  <si>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</si>
  <si>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</si>
  <si>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</si>
  <si>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</si>
  <si>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</si>
  <si>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</si>
  <si>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</si>
  <si>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</si>
  <si>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"ბანკი ქართუ"</t>
  </si>
  <si>
    <t>ნ. ხაინდრავა</t>
  </si>
  <si>
    <t>ნატო ხაინდრავა</t>
  </si>
  <si>
    <t>არადამოუკიდებელი თავმჯდომარე</t>
  </si>
  <si>
    <t>ლაშა მეგრელიძე</t>
  </si>
  <si>
    <t>დამოუკიდებელი წევრი</t>
  </si>
  <si>
    <t xml:space="preserve">ბესიკ დემეტრაშვილი                                                                                  </t>
  </si>
  <si>
    <t>არადამოუკიდებელი წევრი</t>
  </si>
  <si>
    <t>ზაზა ვერძეული</t>
  </si>
  <si>
    <t>თეა ჯოხაძე</t>
  </si>
  <si>
    <t>არადამოუკიდებელ წევრი</t>
  </si>
  <si>
    <t>ზურაბ გელენიძე</t>
  </si>
  <si>
    <t>გენერალური დირექტორი</t>
  </si>
  <si>
    <t>გივი ლებანიძე</t>
  </si>
  <si>
    <t>გენერალური დირექტორის მოადგილე - ფინანსური დირექტორი</t>
  </si>
  <si>
    <t>ბექა კვარაცხელია</t>
  </si>
  <si>
    <t>გენერალური დირექტორის მოადგილე - რისკების დირექტორი</t>
  </si>
  <si>
    <t>ზურაბ გოგუა</t>
  </si>
  <si>
    <t>გენერალური დირექტორის მოადგილე - კომერციული დირექტორი</t>
  </si>
  <si>
    <t>გიორგი კორსანტია</t>
  </si>
  <si>
    <t>გენერალური დირექტორის მოადგილე - ინფორმაციული ტექნოლოგიების დირექტორი</t>
  </si>
  <si>
    <t>ვახტანგ მაჭავარიანი</t>
  </si>
  <si>
    <t xml:space="preserve">
გენერალური დირექტორის მოადგილე - ადმინისტრაციული დირექტორი</t>
  </si>
  <si>
    <t xml:space="preserve">ა(ა)იპ საერთაშორისო საქველმოქმედო ფონდი "ქართუ"                                                     </t>
  </si>
  <si>
    <t xml:space="preserve">უტა ივანიშვილი </t>
  </si>
  <si>
    <t>ცხრილი 9 (Capital), N28 &amp; N38</t>
  </si>
  <si>
    <t xml:space="preserve"> ცხრილი 9 (Capital), N2</t>
  </si>
  <si>
    <t>ცხრილი 9 (Capital), N27</t>
  </si>
  <si>
    <t xml:space="preserve"> ცხრილი 9 (Capital), N8</t>
  </si>
  <si>
    <t xml:space="preserve"> ცხრილი 9 (Capital), N5 &amp; N6</t>
  </si>
  <si>
    <t>ზ. გელენიძე</t>
  </si>
  <si>
    <t>www.cartubank.ge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</si>
</sst>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_);_(* \(#,##0.0\);_(* &quot;-&quot;??_);_(@_)"/>
  </numFmts>
  <fonts count="135">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scheme val="minor"/>
    </font>
    <font>
      <u/>
      <sz val="8"/>
      <name val="Sylfaen"/>
      <family val="1"/>
    </font>
    <font>
      <b/>
      <i/>
      <sz val="10"/>
      <color theme="1"/>
      <name val="Calibri"/>
      <family val="2"/>
      <scheme val="minor"/>
    </font>
    <font>
      <u/>
      <sz val="10"/>
      <color indexed="12"/>
      <name val="Calibri"/>
      <family val="2"/>
      <scheme val="minor"/>
    </font>
    <font>
      <i/>
      <sz val="10"/>
      <name val="Calibri"/>
      <family val="2"/>
      <scheme val="minor"/>
    </font>
    <font>
      <b/>
      <sz val="9"/>
      <name val="Calibri"/>
      <family val="2"/>
      <scheme val="minor"/>
    </font>
  </fonts>
  <fills count="8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6" tint="0.59999389629810485"/>
        <bgColor indexed="64"/>
      </patternFill>
    </fill>
  </fills>
  <borders count="159">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0" fillId="0" borderId="0"/>
    <xf numFmtId="168" fontId="21" fillId="37" borderId="0"/>
    <xf numFmtId="169" fontId="21" fillId="37" borderId="0"/>
    <xf numFmtId="168" fontId="21" fillId="37" borderId="0"/>
    <xf numFmtId="0" fontId="22" fillId="38" borderId="0" applyNumberFormat="0" applyBorder="0" applyAlignment="0" applyProtection="0"/>
    <xf numFmtId="0" fontId="4" fillId="13"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169" fontId="23" fillId="38" borderId="0" applyNumberFormat="0" applyBorder="0" applyAlignment="0" applyProtection="0"/>
    <xf numFmtId="0" fontId="22"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3" fillId="38" borderId="0" applyNumberFormat="0" applyBorder="0" applyAlignment="0" applyProtection="0"/>
    <xf numFmtId="169" fontId="23" fillId="38"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169" fontId="23" fillId="38"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169" fontId="23" fillId="38"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169" fontId="23" fillId="38" borderId="0" applyNumberFormat="0" applyBorder="0" applyAlignment="0" applyProtection="0"/>
    <xf numFmtId="168" fontId="23" fillId="38"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4" fillId="17" borderId="0" applyNumberFormat="0" applyBorder="0" applyAlignment="0" applyProtection="0"/>
    <xf numFmtId="168" fontId="23" fillId="39" borderId="0" applyNumberFormat="0" applyBorder="0" applyAlignment="0" applyProtection="0"/>
    <xf numFmtId="168" fontId="23" fillId="39" borderId="0" applyNumberFormat="0" applyBorder="0" applyAlignment="0" applyProtection="0"/>
    <xf numFmtId="169" fontId="23" fillId="39" borderId="0" applyNumberFormat="0" applyBorder="0" applyAlignment="0" applyProtection="0"/>
    <xf numFmtId="0" fontId="22"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3" fillId="39" borderId="0" applyNumberFormat="0" applyBorder="0" applyAlignment="0" applyProtection="0"/>
    <xf numFmtId="169" fontId="23" fillId="39" borderId="0" applyNumberFormat="0" applyBorder="0" applyAlignment="0" applyProtection="0"/>
    <xf numFmtId="168" fontId="23" fillId="39" borderId="0" applyNumberFormat="0" applyBorder="0" applyAlignment="0" applyProtection="0"/>
    <xf numFmtId="168" fontId="23" fillId="39" borderId="0" applyNumberFormat="0" applyBorder="0" applyAlignment="0" applyProtection="0"/>
    <xf numFmtId="169" fontId="23" fillId="39" borderId="0" applyNumberFormat="0" applyBorder="0" applyAlignment="0" applyProtection="0"/>
    <xf numFmtId="168" fontId="23" fillId="39" borderId="0" applyNumberFormat="0" applyBorder="0" applyAlignment="0" applyProtection="0"/>
    <xf numFmtId="168" fontId="23" fillId="39" borderId="0" applyNumberFormat="0" applyBorder="0" applyAlignment="0" applyProtection="0"/>
    <xf numFmtId="169" fontId="23" fillId="39" borderId="0" applyNumberFormat="0" applyBorder="0" applyAlignment="0" applyProtection="0"/>
    <xf numFmtId="168" fontId="23" fillId="39" borderId="0" applyNumberFormat="0" applyBorder="0" applyAlignment="0" applyProtection="0"/>
    <xf numFmtId="168" fontId="23" fillId="39" borderId="0" applyNumberFormat="0" applyBorder="0" applyAlignment="0" applyProtection="0"/>
    <xf numFmtId="169" fontId="23" fillId="39" borderId="0" applyNumberFormat="0" applyBorder="0" applyAlignment="0" applyProtection="0"/>
    <xf numFmtId="168" fontId="23" fillId="39"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4" fillId="21"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169" fontId="23" fillId="40" borderId="0" applyNumberFormat="0" applyBorder="0" applyAlignment="0" applyProtection="0"/>
    <xf numFmtId="0" fontId="22"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3" fillId="40" borderId="0" applyNumberFormat="0" applyBorder="0" applyAlignment="0" applyProtection="0"/>
    <xf numFmtId="169" fontId="23" fillId="40"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169" fontId="23" fillId="40"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169" fontId="23" fillId="40"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169" fontId="23" fillId="40" borderId="0" applyNumberFormat="0" applyBorder="0" applyAlignment="0" applyProtection="0"/>
    <xf numFmtId="168" fontId="23"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4" fillId="25"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0" fontId="22"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4" fillId="29"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169" fontId="23" fillId="42" borderId="0" applyNumberFormat="0" applyBorder="0" applyAlignment="0" applyProtection="0"/>
    <xf numFmtId="0" fontId="22"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3" fillId="42" borderId="0" applyNumberFormat="0" applyBorder="0" applyAlignment="0" applyProtection="0"/>
    <xf numFmtId="169" fontId="23" fillId="42"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169" fontId="23" fillId="42"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169" fontId="23" fillId="42"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169" fontId="23" fillId="42" borderId="0" applyNumberFormat="0" applyBorder="0" applyAlignment="0" applyProtection="0"/>
    <xf numFmtId="168" fontId="23" fillId="42"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4" fillId="33" borderId="0" applyNumberFormat="0" applyBorder="0" applyAlignment="0" applyProtection="0"/>
    <xf numFmtId="168" fontId="23" fillId="43" borderId="0" applyNumberFormat="0" applyBorder="0" applyAlignment="0" applyProtection="0"/>
    <xf numFmtId="168" fontId="23" fillId="43" borderId="0" applyNumberFormat="0" applyBorder="0" applyAlignment="0" applyProtection="0"/>
    <xf numFmtId="169" fontId="23" fillId="43" borderId="0" applyNumberFormat="0" applyBorder="0" applyAlignment="0" applyProtection="0"/>
    <xf numFmtId="0" fontId="22"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3" fillId="43" borderId="0" applyNumberFormat="0" applyBorder="0" applyAlignment="0" applyProtection="0"/>
    <xf numFmtId="169" fontId="23" fillId="43" borderId="0" applyNumberFormat="0" applyBorder="0" applyAlignment="0" applyProtection="0"/>
    <xf numFmtId="168" fontId="23" fillId="43" borderId="0" applyNumberFormat="0" applyBorder="0" applyAlignment="0" applyProtection="0"/>
    <xf numFmtId="168" fontId="23" fillId="43" borderId="0" applyNumberFormat="0" applyBorder="0" applyAlignment="0" applyProtection="0"/>
    <xf numFmtId="169" fontId="23" fillId="43" borderId="0" applyNumberFormat="0" applyBorder="0" applyAlignment="0" applyProtection="0"/>
    <xf numFmtId="168" fontId="23" fillId="43" borderId="0" applyNumberFormat="0" applyBorder="0" applyAlignment="0" applyProtection="0"/>
    <xf numFmtId="168" fontId="23" fillId="43" borderId="0" applyNumberFormat="0" applyBorder="0" applyAlignment="0" applyProtection="0"/>
    <xf numFmtId="169" fontId="23" fillId="43" borderId="0" applyNumberFormat="0" applyBorder="0" applyAlignment="0" applyProtection="0"/>
    <xf numFmtId="168" fontId="23" fillId="43" borderId="0" applyNumberFormat="0" applyBorder="0" applyAlignment="0" applyProtection="0"/>
    <xf numFmtId="168" fontId="23" fillId="43" borderId="0" applyNumberFormat="0" applyBorder="0" applyAlignment="0" applyProtection="0"/>
    <xf numFmtId="169" fontId="23" fillId="43" borderId="0" applyNumberFormat="0" applyBorder="0" applyAlignment="0" applyProtection="0"/>
    <xf numFmtId="168" fontId="23" fillId="43"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4" fillId="1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0" fontId="22"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4" fillId="18" borderId="0" applyNumberFormat="0" applyBorder="0" applyAlignment="0" applyProtection="0"/>
    <xf numFmtId="168" fontId="23" fillId="45"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0" fontId="22"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168" fontId="23" fillId="45"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168" fontId="23" fillId="45"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168" fontId="23" fillId="45"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168" fontId="23"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4" fillId="22" borderId="0" applyNumberFormat="0" applyBorder="0" applyAlignment="0" applyProtection="0"/>
    <xf numFmtId="168" fontId="23" fillId="46" borderId="0" applyNumberFormat="0" applyBorder="0" applyAlignment="0" applyProtection="0"/>
    <xf numFmtId="168" fontId="23" fillId="46" borderId="0" applyNumberFormat="0" applyBorder="0" applyAlignment="0" applyProtection="0"/>
    <xf numFmtId="169" fontId="23" fillId="46" borderId="0" applyNumberFormat="0" applyBorder="0" applyAlignment="0" applyProtection="0"/>
    <xf numFmtId="0" fontId="22"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3" fillId="46" borderId="0" applyNumberFormat="0" applyBorder="0" applyAlignment="0" applyProtection="0"/>
    <xf numFmtId="169" fontId="23" fillId="46" borderId="0" applyNumberFormat="0" applyBorder="0" applyAlignment="0" applyProtection="0"/>
    <xf numFmtId="168" fontId="23" fillId="46" borderId="0" applyNumberFormat="0" applyBorder="0" applyAlignment="0" applyProtection="0"/>
    <xf numFmtId="168" fontId="23" fillId="46" borderId="0" applyNumberFormat="0" applyBorder="0" applyAlignment="0" applyProtection="0"/>
    <xf numFmtId="169" fontId="23" fillId="46" borderId="0" applyNumberFormat="0" applyBorder="0" applyAlignment="0" applyProtection="0"/>
    <xf numFmtId="168" fontId="23" fillId="46" borderId="0" applyNumberFormat="0" applyBorder="0" applyAlignment="0" applyProtection="0"/>
    <xf numFmtId="168" fontId="23" fillId="46" borderId="0" applyNumberFormat="0" applyBorder="0" applyAlignment="0" applyProtection="0"/>
    <xf numFmtId="169" fontId="23" fillId="46" borderId="0" applyNumberFormat="0" applyBorder="0" applyAlignment="0" applyProtection="0"/>
    <xf numFmtId="168" fontId="23" fillId="46" borderId="0" applyNumberFormat="0" applyBorder="0" applyAlignment="0" applyProtection="0"/>
    <xf numFmtId="168" fontId="23" fillId="46" borderId="0" applyNumberFormat="0" applyBorder="0" applyAlignment="0" applyProtection="0"/>
    <xf numFmtId="169" fontId="23" fillId="46" borderId="0" applyNumberFormat="0" applyBorder="0" applyAlignment="0" applyProtection="0"/>
    <xf numFmtId="168" fontId="23" fillId="46" borderId="0" applyNumberFormat="0" applyBorder="0" applyAlignment="0" applyProtection="0"/>
    <xf numFmtId="0" fontId="22" fillId="46" borderId="0" applyNumberFormat="0" applyBorder="0" applyAlignment="0" applyProtection="0"/>
    <xf numFmtId="0" fontId="22" fillId="41" borderId="0" applyNumberFormat="0" applyBorder="0" applyAlignment="0" applyProtection="0"/>
    <xf numFmtId="0" fontId="4" fillId="26"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0" fontId="22"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4" fillId="30"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0" fontId="22"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0" fontId="22" fillId="44" borderId="0" applyNumberFormat="0" applyBorder="0" applyAlignment="0" applyProtection="0"/>
    <xf numFmtId="0" fontId="22" fillId="47" borderId="0" applyNumberFormat="0" applyBorder="0" applyAlignment="0" applyProtection="0"/>
    <xf numFmtId="0" fontId="4" fillId="34"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0" fontId="22"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168" fontId="23" fillId="47" borderId="0" applyNumberFormat="0" applyBorder="0" applyAlignment="0" applyProtection="0"/>
    <xf numFmtId="0" fontId="22" fillId="47" borderId="0" applyNumberFormat="0" applyBorder="0" applyAlignment="0" applyProtection="0"/>
    <xf numFmtId="0" fontId="24" fillId="48" borderId="0" applyNumberFormat="0" applyBorder="0" applyAlignment="0" applyProtection="0"/>
    <xf numFmtId="0" fontId="25" fillId="15" borderId="0" applyNumberFormat="0" applyBorder="0" applyAlignment="0" applyProtection="0"/>
    <xf numFmtId="168" fontId="26" fillId="48" borderId="0" applyNumberFormat="0" applyBorder="0" applyAlignment="0" applyProtection="0"/>
    <xf numFmtId="168" fontId="26" fillId="48" borderId="0" applyNumberFormat="0" applyBorder="0" applyAlignment="0" applyProtection="0"/>
    <xf numFmtId="169" fontId="26" fillId="48" borderId="0" applyNumberFormat="0" applyBorder="0" applyAlignment="0" applyProtection="0"/>
    <xf numFmtId="0" fontId="24" fillId="48"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68" fontId="26" fillId="48" borderId="0" applyNumberFormat="0" applyBorder="0" applyAlignment="0" applyProtection="0"/>
    <xf numFmtId="169" fontId="26" fillId="48" borderId="0" applyNumberFormat="0" applyBorder="0" applyAlignment="0" applyProtection="0"/>
    <xf numFmtId="168" fontId="26" fillId="48" borderId="0" applyNumberFormat="0" applyBorder="0" applyAlignment="0" applyProtection="0"/>
    <xf numFmtId="168" fontId="26" fillId="48" borderId="0" applyNumberFormat="0" applyBorder="0" applyAlignment="0" applyProtection="0"/>
    <xf numFmtId="169" fontId="26" fillId="48" borderId="0" applyNumberFormat="0" applyBorder="0" applyAlignment="0" applyProtection="0"/>
    <xf numFmtId="168" fontId="26" fillId="48" borderId="0" applyNumberFormat="0" applyBorder="0" applyAlignment="0" applyProtection="0"/>
    <xf numFmtId="168" fontId="26" fillId="48" borderId="0" applyNumberFormat="0" applyBorder="0" applyAlignment="0" applyProtection="0"/>
    <xf numFmtId="169" fontId="26" fillId="48" borderId="0" applyNumberFormat="0" applyBorder="0" applyAlignment="0" applyProtection="0"/>
    <xf numFmtId="168" fontId="26" fillId="48" borderId="0" applyNumberFormat="0" applyBorder="0" applyAlignment="0" applyProtection="0"/>
    <xf numFmtId="168" fontId="26" fillId="48" borderId="0" applyNumberFormat="0" applyBorder="0" applyAlignment="0" applyProtection="0"/>
    <xf numFmtId="169" fontId="26" fillId="48" borderId="0" applyNumberFormat="0" applyBorder="0" applyAlignment="0" applyProtection="0"/>
    <xf numFmtId="168" fontId="26" fillId="48"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5" fillId="23"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0" fontId="24" fillId="46"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0" fontId="24" fillId="46" borderId="0" applyNumberFormat="0" applyBorder="0" applyAlignment="0" applyProtection="0"/>
    <xf numFmtId="0" fontId="24" fillId="49" borderId="0" applyNumberFormat="0" applyBorder="0" applyAlignment="0" applyProtection="0"/>
    <xf numFmtId="0" fontId="25" fillId="27"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0" fontId="24" fillId="49"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5" fillId="31"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0" fontId="24" fillId="5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5" fillId="35" borderId="0" applyNumberFormat="0" applyBorder="0" applyAlignment="0" applyProtection="0"/>
    <xf numFmtId="168" fontId="26" fillId="51" borderId="0" applyNumberFormat="0" applyBorder="0" applyAlignment="0" applyProtection="0"/>
    <xf numFmtId="168" fontId="26" fillId="51" borderId="0" applyNumberFormat="0" applyBorder="0" applyAlignment="0" applyProtection="0"/>
    <xf numFmtId="169" fontId="26" fillId="51" borderId="0" applyNumberFormat="0" applyBorder="0" applyAlignment="0" applyProtection="0"/>
    <xf numFmtId="0" fontId="24" fillId="51"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168" fontId="26" fillId="51" borderId="0" applyNumberFormat="0" applyBorder="0" applyAlignment="0" applyProtection="0"/>
    <xf numFmtId="169" fontId="26" fillId="51" borderId="0" applyNumberFormat="0" applyBorder="0" applyAlignment="0" applyProtection="0"/>
    <xf numFmtId="168" fontId="26" fillId="51" borderId="0" applyNumberFormat="0" applyBorder="0" applyAlignment="0" applyProtection="0"/>
    <xf numFmtId="168" fontId="26" fillId="51" borderId="0" applyNumberFormat="0" applyBorder="0" applyAlignment="0" applyProtection="0"/>
    <xf numFmtId="169" fontId="26" fillId="51" borderId="0" applyNumberFormat="0" applyBorder="0" applyAlignment="0" applyProtection="0"/>
    <xf numFmtId="168" fontId="26" fillId="51" borderId="0" applyNumberFormat="0" applyBorder="0" applyAlignment="0" applyProtection="0"/>
    <xf numFmtId="168" fontId="26" fillId="51" borderId="0" applyNumberFormat="0" applyBorder="0" applyAlignment="0" applyProtection="0"/>
    <xf numFmtId="169" fontId="26" fillId="51" borderId="0" applyNumberFormat="0" applyBorder="0" applyAlignment="0" applyProtection="0"/>
    <xf numFmtId="168" fontId="26" fillId="51" borderId="0" applyNumberFormat="0" applyBorder="0" applyAlignment="0" applyProtection="0"/>
    <xf numFmtId="168" fontId="26" fillId="51" borderId="0" applyNumberFormat="0" applyBorder="0" applyAlignment="0" applyProtection="0"/>
    <xf numFmtId="169" fontId="26" fillId="51" borderId="0" applyNumberFormat="0" applyBorder="0" applyAlignment="0" applyProtection="0"/>
    <xf numFmtId="168" fontId="26" fillId="51" borderId="0" applyNumberFormat="0" applyBorder="0" applyAlignment="0" applyProtection="0"/>
    <xf numFmtId="0" fontId="24" fillId="51"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5" fillId="12" borderId="0" applyNumberFormat="0" applyBorder="0" applyAlignment="0" applyProtection="0"/>
    <xf numFmtId="168" fontId="26" fillId="54" borderId="0" applyNumberFormat="0" applyBorder="0" applyAlignment="0" applyProtection="0"/>
    <xf numFmtId="168" fontId="26" fillId="54" borderId="0" applyNumberFormat="0" applyBorder="0" applyAlignment="0" applyProtection="0"/>
    <xf numFmtId="169" fontId="26" fillId="54" borderId="0" applyNumberFormat="0" applyBorder="0" applyAlignment="0" applyProtection="0"/>
    <xf numFmtId="0" fontId="24" fillId="54"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168" fontId="26" fillId="54" borderId="0" applyNumberFormat="0" applyBorder="0" applyAlignment="0" applyProtection="0"/>
    <xf numFmtId="169" fontId="26" fillId="54" borderId="0" applyNumberFormat="0" applyBorder="0" applyAlignment="0" applyProtection="0"/>
    <xf numFmtId="168" fontId="26" fillId="54" borderId="0" applyNumberFormat="0" applyBorder="0" applyAlignment="0" applyProtection="0"/>
    <xf numFmtId="168" fontId="26" fillId="54" borderId="0" applyNumberFormat="0" applyBorder="0" applyAlignment="0" applyProtection="0"/>
    <xf numFmtId="169" fontId="26" fillId="54" borderId="0" applyNumberFormat="0" applyBorder="0" applyAlignment="0" applyProtection="0"/>
    <xf numFmtId="168" fontId="26" fillId="54" borderId="0" applyNumberFormat="0" applyBorder="0" applyAlignment="0" applyProtection="0"/>
    <xf numFmtId="168" fontId="26" fillId="54" borderId="0" applyNumberFormat="0" applyBorder="0" applyAlignment="0" applyProtection="0"/>
    <xf numFmtId="169" fontId="26" fillId="54" borderId="0" applyNumberFormat="0" applyBorder="0" applyAlignment="0" applyProtection="0"/>
    <xf numFmtId="168" fontId="26" fillId="54" borderId="0" applyNumberFormat="0" applyBorder="0" applyAlignment="0" applyProtection="0"/>
    <xf numFmtId="168" fontId="26" fillId="54" borderId="0" applyNumberFormat="0" applyBorder="0" applyAlignment="0" applyProtection="0"/>
    <xf numFmtId="169" fontId="26" fillId="54" borderId="0" applyNumberFormat="0" applyBorder="0" applyAlignment="0" applyProtection="0"/>
    <xf numFmtId="168" fontId="26"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2" fillId="55" borderId="0" applyNumberFormat="0" applyBorder="0" applyAlignment="0" applyProtection="0"/>
    <xf numFmtId="0" fontId="22" fillId="56" borderId="0" applyNumberFormat="0" applyBorder="0" applyAlignment="0" applyProtection="0"/>
    <xf numFmtId="0" fontId="24" fillId="57" borderId="0" applyNumberFormat="0" applyBorder="0" applyAlignment="0" applyProtection="0"/>
    <xf numFmtId="0" fontId="24" fillId="58" borderId="0" applyNumberFormat="0" applyBorder="0" applyAlignment="0" applyProtection="0"/>
    <xf numFmtId="0" fontId="25" fillId="16" borderId="0" applyNumberFormat="0" applyBorder="0" applyAlignment="0" applyProtection="0"/>
    <xf numFmtId="168" fontId="26" fillId="58" borderId="0" applyNumberFormat="0" applyBorder="0" applyAlignment="0" applyProtection="0"/>
    <xf numFmtId="168" fontId="26" fillId="58" borderId="0" applyNumberFormat="0" applyBorder="0" applyAlignment="0" applyProtection="0"/>
    <xf numFmtId="169" fontId="26" fillId="58" borderId="0" applyNumberFormat="0" applyBorder="0" applyAlignment="0" applyProtection="0"/>
    <xf numFmtId="0" fontId="24" fillId="58"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168" fontId="26" fillId="58" borderId="0" applyNumberFormat="0" applyBorder="0" applyAlignment="0" applyProtection="0"/>
    <xf numFmtId="169" fontId="26" fillId="58" borderId="0" applyNumberFormat="0" applyBorder="0" applyAlignment="0" applyProtection="0"/>
    <xf numFmtId="168" fontId="26" fillId="58" borderId="0" applyNumberFormat="0" applyBorder="0" applyAlignment="0" applyProtection="0"/>
    <xf numFmtId="168" fontId="26" fillId="58" borderId="0" applyNumberFormat="0" applyBorder="0" applyAlignment="0" applyProtection="0"/>
    <xf numFmtId="169" fontId="26" fillId="58" borderId="0" applyNumberFormat="0" applyBorder="0" applyAlignment="0" applyProtection="0"/>
    <xf numFmtId="168" fontId="26" fillId="58" borderId="0" applyNumberFormat="0" applyBorder="0" applyAlignment="0" applyProtection="0"/>
    <xf numFmtId="168" fontId="26" fillId="58" borderId="0" applyNumberFormat="0" applyBorder="0" applyAlignment="0" applyProtection="0"/>
    <xf numFmtId="169" fontId="26" fillId="58" borderId="0" applyNumberFormat="0" applyBorder="0" applyAlignment="0" applyProtection="0"/>
    <xf numFmtId="168" fontId="26" fillId="58" borderId="0" applyNumberFormat="0" applyBorder="0" applyAlignment="0" applyProtection="0"/>
    <xf numFmtId="168" fontId="26" fillId="58" borderId="0" applyNumberFormat="0" applyBorder="0" applyAlignment="0" applyProtection="0"/>
    <xf numFmtId="169" fontId="26" fillId="58" borderId="0" applyNumberFormat="0" applyBorder="0" applyAlignment="0" applyProtection="0"/>
    <xf numFmtId="168" fontId="26" fillId="58"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4" fillId="56" borderId="0" applyNumberFormat="0" applyBorder="0" applyAlignment="0" applyProtection="0"/>
    <xf numFmtId="0" fontId="24" fillId="60" borderId="0" applyNumberFormat="0" applyBorder="0" applyAlignment="0" applyProtection="0"/>
    <xf numFmtId="0" fontId="25" fillId="20" borderId="0" applyNumberFormat="0" applyBorder="0" applyAlignment="0" applyProtection="0"/>
    <xf numFmtId="168" fontId="26" fillId="60" borderId="0" applyNumberFormat="0" applyBorder="0" applyAlignment="0" applyProtection="0"/>
    <xf numFmtId="168" fontId="26" fillId="60" borderId="0" applyNumberFormat="0" applyBorder="0" applyAlignment="0" applyProtection="0"/>
    <xf numFmtId="169" fontId="26" fillId="60" borderId="0" applyNumberFormat="0" applyBorder="0" applyAlignment="0" applyProtection="0"/>
    <xf numFmtId="0" fontId="24" fillId="6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168" fontId="26" fillId="60" borderId="0" applyNumberFormat="0" applyBorder="0" applyAlignment="0" applyProtection="0"/>
    <xf numFmtId="169" fontId="26" fillId="60" borderId="0" applyNumberFormat="0" applyBorder="0" applyAlignment="0" applyProtection="0"/>
    <xf numFmtId="168" fontId="26" fillId="60" borderId="0" applyNumberFormat="0" applyBorder="0" applyAlignment="0" applyProtection="0"/>
    <xf numFmtId="168" fontId="26" fillId="60" borderId="0" applyNumberFormat="0" applyBorder="0" applyAlignment="0" applyProtection="0"/>
    <xf numFmtId="169" fontId="26" fillId="60" borderId="0" applyNumberFormat="0" applyBorder="0" applyAlignment="0" applyProtection="0"/>
    <xf numFmtId="168" fontId="26" fillId="60" borderId="0" applyNumberFormat="0" applyBorder="0" applyAlignment="0" applyProtection="0"/>
    <xf numFmtId="168" fontId="26" fillId="60" borderId="0" applyNumberFormat="0" applyBorder="0" applyAlignment="0" applyProtection="0"/>
    <xf numFmtId="169" fontId="26" fillId="60" borderId="0" applyNumberFormat="0" applyBorder="0" applyAlignment="0" applyProtection="0"/>
    <xf numFmtId="168" fontId="26" fillId="60" borderId="0" applyNumberFormat="0" applyBorder="0" applyAlignment="0" applyProtection="0"/>
    <xf numFmtId="168" fontId="26" fillId="60" borderId="0" applyNumberFormat="0" applyBorder="0" applyAlignment="0" applyProtection="0"/>
    <xf numFmtId="169" fontId="26" fillId="60" borderId="0" applyNumberFormat="0" applyBorder="0" applyAlignment="0" applyProtection="0"/>
    <xf numFmtId="168" fontId="26"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2" fillId="52" borderId="0" applyNumberFormat="0" applyBorder="0" applyAlignment="0" applyProtection="0"/>
    <xf numFmtId="0" fontId="22" fillId="56" borderId="0" applyNumberFormat="0" applyBorder="0" applyAlignment="0" applyProtection="0"/>
    <xf numFmtId="0" fontId="24" fillId="56" borderId="0" applyNumberFormat="0" applyBorder="0" applyAlignment="0" applyProtection="0"/>
    <xf numFmtId="0" fontId="24" fillId="49" borderId="0" applyNumberFormat="0" applyBorder="0" applyAlignment="0" applyProtection="0"/>
    <xf numFmtId="0" fontId="25" fillId="24"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0" fontId="24" fillId="49"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2" fillId="61" borderId="0" applyNumberFormat="0" applyBorder="0" applyAlignment="0" applyProtection="0"/>
    <xf numFmtId="0" fontId="22" fillId="52" borderId="0" applyNumberFormat="0" applyBorder="0" applyAlignment="0" applyProtection="0"/>
    <xf numFmtId="0" fontId="24" fillId="53" borderId="0" applyNumberFormat="0" applyBorder="0" applyAlignment="0" applyProtection="0"/>
    <xf numFmtId="0" fontId="24" fillId="50" borderId="0" applyNumberFormat="0" applyBorder="0" applyAlignment="0" applyProtection="0"/>
    <xf numFmtId="0" fontId="25" fillId="28"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0" fontId="24" fillId="50"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2" fillId="55" borderId="0" applyNumberFormat="0" applyBorder="0" applyAlignment="0" applyProtection="0"/>
    <xf numFmtId="0" fontId="22" fillId="62"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25" fillId="32" borderId="0" applyNumberFormat="0" applyBorder="0" applyAlignment="0" applyProtection="0"/>
    <xf numFmtId="168" fontId="26" fillId="63" borderId="0" applyNumberFormat="0" applyBorder="0" applyAlignment="0" applyProtection="0"/>
    <xf numFmtId="168" fontId="26" fillId="63" borderId="0" applyNumberFormat="0" applyBorder="0" applyAlignment="0" applyProtection="0"/>
    <xf numFmtId="169" fontId="26" fillId="63" borderId="0" applyNumberFormat="0" applyBorder="0" applyAlignment="0" applyProtection="0"/>
    <xf numFmtId="0" fontId="24" fillId="63"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168" fontId="26" fillId="63" borderId="0" applyNumberFormat="0" applyBorder="0" applyAlignment="0" applyProtection="0"/>
    <xf numFmtId="169" fontId="26" fillId="63" borderId="0" applyNumberFormat="0" applyBorder="0" applyAlignment="0" applyProtection="0"/>
    <xf numFmtId="168" fontId="26" fillId="63" borderId="0" applyNumberFormat="0" applyBorder="0" applyAlignment="0" applyProtection="0"/>
    <xf numFmtId="168" fontId="26" fillId="63" borderId="0" applyNumberFormat="0" applyBorder="0" applyAlignment="0" applyProtection="0"/>
    <xf numFmtId="169" fontId="26" fillId="63" borderId="0" applyNumberFormat="0" applyBorder="0" applyAlignment="0" applyProtection="0"/>
    <xf numFmtId="168" fontId="26" fillId="63" borderId="0" applyNumberFormat="0" applyBorder="0" applyAlignment="0" applyProtection="0"/>
    <xf numFmtId="168" fontId="26" fillId="63" borderId="0" applyNumberFormat="0" applyBorder="0" applyAlignment="0" applyProtection="0"/>
    <xf numFmtId="169" fontId="26" fillId="63" borderId="0" applyNumberFormat="0" applyBorder="0" applyAlignment="0" applyProtection="0"/>
    <xf numFmtId="168" fontId="26" fillId="63" borderId="0" applyNumberFormat="0" applyBorder="0" applyAlignment="0" applyProtection="0"/>
    <xf numFmtId="168" fontId="26" fillId="63" borderId="0" applyNumberFormat="0" applyBorder="0" applyAlignment="0" applyProtection="0"/>
    <xf numFmtId="169" fontId="26" fillId="63" borderId="0" applyNumberFormat="0" applyBorder="0" applyAlignment="0" applyProtection="0"/>
    <xf numFmtId="168" fontId="26"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7" fillId="39" borderId="0" applyNumberFormat="0" applyBorder="0" applyAlignment="0" applyProtection="0"/>
    <xf numFmtId="0" fontId="28" fillId="6" borderId="0" applyNumberFormat="0" applyBorder="0" applyAlignment="0" applyProtection="0"/>
    <xf numFmtId="168" fontId="29" fillId="39" borderId="0" applyNumberFormat="0" applyBorder="0" applyAlignment="0" applyProtection="0"/>
    <xf numFmtId="168" fontId="29" fillId="39" borderId="0" applyNumberFormat="0" applyBorder="0" applyAlignment="0" applyProtection="0"/>
    <xf numFmtId="169" fontId="29" fillId="39" borderId="0" applyNumberFormat="0" applyBorder="0" applyAlignment="0" applyProtection="0"/>
    <xf numFmtId="0" fontId="27" fillId="39"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168" fontId="29" fillId="39" borderId="0" applyNumberFormat="0" applyBorder="0" applyAlignment="0" applyProtection="0"/>
    <xf numFmtId="169" fontId="29" fillId="39" borderId="0" applyNumberFormat="0" applyBorder="0" applyAlignment="0" applyProtection="0"/>
    <xf numFmtId="168" fontId="29" fillId="39" borderId="0" applyNumberFormat="0" applyBorder="0" applyAlignment="0" applyProtection="0"/>
    <xf numFmtId="168" fontId="29" fillId="39" borderId="0" applyNumberFormat="0" applyBorder="0" applyAlignment="0" applyProtection="0"/>
    <xf numFmtId="169" fontId="29" fillId="39" borderId="0" applyNumberFormat="0" applyBorder="0" applyAlignment="0" applyProtection="0"/>
    <xf numFmtId="168" fontId="29" fillId="39" borderId="0" applyNumberFormat="0" applyBorder="0" applyAlignment="0" applyProtection="0"/>
    <xf numFmtId="168" fontId="29" fillId="39" borderId="0" applyNumberFormat="0" applyBorder="0" applyAlignment="0" applyProtection="0"/>
    <xf numFmtId="169" fontId="29" fillId="39" borderId="0" applyNumberFormat="0" applyBorder="0" applyAlignment="0" applyProtection="0"/>
    <xf numFmtId="168" fontId="29" fillId="39" borderId="0" applyNumberFormat="0" applyBorder="0" applyAlignment="0" applyProtection="0"/>
    <xf numFmtId="168" fontId="29" fillId="39" borderId="0" applyNumberFormat="0" applyBorder="0" applyAlignment="0" applyProtection="0"/>
    <xf numFmtId="169" fontId="29" fillId="39" borderId="0" applyNumberFormat="0" applyBorder="0" applyAlignment="0" applyProtection="0"/>
    <xf numFmtId="168" fontId="29" fillId="39" borderId="0" applyNumberFormat="0" applyBorder="0" applyAlignment="0" applyProtection="0"/>
    <xf numFmtId="0" fontId="27" fillId="39" borderId="0" applyNumberFormat="0" applyBorder="0" applyAlignment="0" applyProtection="0"/>
    <xf numFmtId="170" fontId="30" fillId="0" borderId="0" applyFill="0" applyBorder="0" applyAlignment="0"/>
    <xf numFmtId="170" fontId="31" fillId="0" borderId="0" applyFill="0" applyBorder="0" applyAlignment="0"/>
    <xf numFmtId="170" fontId="31" fillId="0" borderId="0" applyFill="0" applyBorder="0" applyAlignment="0"/>
    <xf numFmtId="170" fontId="31" fillId="0" borderId="0" applyFill="0" applyBorder="0" applyAlignment="0"/>
    <xf numFmtId="171" fontId="32" fillId="0" borderId="0" applyFill="0" applyBorder="0" applyAlignment="0"/>
    <xf numFmtId="171" fontId="32" fillId="0" borderId="0" applyFill="0" applyBorder="0" applyAlignment="0"/>
    <xf numFmtId="170" fontId="31" fillId="0" borderId="0" applyFill="0" applyBorder="0" applyAlignment="0"/>
    <xf numFmtId="170" fontId="31" fillId="0" borderId="0" applyFill="0" applyBorder="0" applyAlignment="0"/>
    <xf numFmtId="170" fontId="31" fillId="0" borderId="0" applyFill="0" applyBorder="0" applyAlignment="0"/>
    <xf numFmtId="170" fontId="31" fillId="0" borderId="0" applyFill="0" applyBorder="0" applyAlignment="0"/>
    <xf numFmtId="170" fontId="31" fillId="0" borderId="0" applyFill="0" applyBorder="0" applyAlignment="0"/>
    <xf numFmtId="170" fontId="31" fillId="0" borderId="0" applyFill="0" applyBorder="0" applyAlignment="0"/>
    <xf numFmtId="172" fontId="32" fillId="0" borderId="0" applyFill="0" applyBorder="0" applyAlignment="0"/>
    <xf numFmtId="173" fontId="32" fillId="0" borderId="0" applyFill="0" applyBorder="0" applyAlignment="0"/>
    <xf numFmtId="174" fontId="32" fillId="0" borderId="0" applyFill="0" applyBorder="0" applyAlignment="0"/>
    <xf numFmtId="175" fontId="32" fillId="0" borderId="0" applyFill="0" applyBorder="0" applyAlignment="0"/>
    <xf numFmtId="171" fontId="32" fillId="0" borderId="0" applyFill="0" applyBorder="0" applyAlignment="0"/>
    <xf numFmtId="176" fontId="32" fillId="0" borderId="0" applyFill="0" applyBorder="0" applyAlignment="0"/>
    <xf numFmtId="172" fontId="32" fillId="0" borderId="0" applyFill="0" applyBorder="0" applyAlignment="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168" fontId="35"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168" fontId="35"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169" fontId="35"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168" fontId="35" fillId="64" borderId="36" applyNumberFormat="0" applyAlignment="0" applyProtection="0"/>
    <xf numFmtId="169" fontId="35" fillId="64" borderId="36" applyNumberFormat="0" applyAlignment="0" applyProtection="0"/>
    <xf numFmtId="168" fontId="35" fillId="64" borderId="36" applyNumberFormat="0" applyAlignment="0" applyProtection="0"/>
    <xf numFmtId="168" fontId="35" fillId="64" borderId="36" applyNumberFormat="0" applyAlignment="0" applyProtection="0"/>
    <xf numFmtId="169" fontId="35" fillId="64" borderId="36" applyNumberFormat="0" applyAlignment="0" applyProtection="0"/>
    <xf numFmtId="168" fontId="35" fillId="64" borderId="36" applyNumberFormat="0" applyAlignment="0" applyProtection="0"/>
    <xf numFmtId="168" fontId="35" fillId="64" borderId="36" applyNumberFormat="0" applyAlignment="0" applyProtection="0"/>
    <xf numFmtId="169" fontId="35" fillId="64" borderId="36" applyNumberFormat="0" applyAlignment="0" applyProtection="0"/>
    <xf numFmtId="168" fontId="35" fillId="64" borderId="36" applyNumberFormat="0" applyAlignment="0" applyProtection="0"/>
    <xf numFmtId="168" fontId="35" fillId="64" borderId="36" applyNumberFormat="0" applyAlignment="0" applyProtection="0"/>
    <xf numFmtId="169" fontId="35" fillId="64" borderId="36" applyNumberFormat="0" applyAlignment="0" applyProtection="0"/>
    <xf numFmtId="168" fontId="35" fillId="64" borderId="36" applyNumberFormat="0" applyAlignment="0" applyProtection="0"/>
    <xf numFmtId="0" fontId="33" fillId="64" borderId="36" applyNumberFormat="0" applyAlignment="0" applyProtection="0"/>
    <xf numFmtId="0" fontId="36" fillId="65" borderId="37" applyNumberFormat="0" applyAlignment="0" applyProtection="0"/>
    <xf numFmtId="0" fontId="37" fillId="10" borderId="32" applyNumberFormat="0" applyAlignment="0" applyProtection="0"/>
    <xf numFmtId="168"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0" fontId="36"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0" fontId="37" fillId="10" borderId="32"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0" fontId="36" fillId="65" borderId="37"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quotePrefix="1">
      <protection locked="0"/>
    </xf>
    <xf numFmtId="43" fontId="22" fillId="0" borderId="0" applyFont="0" applyFill="0" applyBorder="0" applyAlignment="0" applyProtection="0"/>
    <xf numFmtId="43" fontId="2" fillId="0" borderId="0" quotePrefix="1">
      <protection locked="0"/>
    </xf>
    <xf numFmtId="43" fontId="2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2" fillId="0" borderId="0" applyFont="0" applyFill="0" applyBorder="0" applyAlignment="0" applyProtection="0"/>
    <xf numFmtId="44" fontId="7" fillId="0" borderId="0" applyFont="0" applyFill="0" applyBorder="0" applyAlignment="0" applyProtection="0"/>
    <xf numFmtId="43" fontId="22" fillId="0" borderId="0" applyFont="0" applyFill="0" applyBorder="0" applyAlignment="0" applyProtection="0"/>
    <xf numFmtId="44" fontId="7" fillId="0" borderId="0" applyFont="0" applyFill="0" applyBorder="0" applyAlignment="0" applyProtection="0"/>
    <xf numFmtId="178" fontId="22"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2" fillId="0" borderId="0" applyFont="0" applyFill="0" applyBorder="0" applyAlignment="0" applyProtection="0"/>
    <xf numFmtId="44" fontId="7" fillId="0" borderId="0" applyFont="0" applyFill="0" applyBorder="0" applyAlignment="0" applyProtection="0"/>
    <xf numFmtId="178" fontId="22"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xf numFmtId="172" fontId="3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0" fillId="0" borderId="0"/>
    <xf numFmtId="14" fontId="41" fillId="0" borderId="0" applyFill="0" applyBorder="0" applyAlignment="0"/>
    <xf numFmtId="38" fontId="21" fillId="0" borderId="38">
      <alignment vertical="center"/>
    </xf>
    <xf numFmtId="38" fontId="21" fillId="0" borderId="38">
      <alignment vertical="center"/>
    </xf>
    <xf numFmtId="38" fontId="21" fillId="0" borderId="38">
      <alignment vertical="center"/>
    </xf>
    <xf numFmtId="38" fontId="21" fillId="0" borderId="38">
      <alignment vertical="center"/>
    </xf>
    <xf numFmtId="38" fontId="21" fillId="0" borderId="38">
      <alignment vertical="center"/>
    </xf>
    <xf numFmtId="38" fontId="21" fillId="0" borderId="38">
      <alignment vertical="center"/>
    </xf>
    <xf numFmtId="38" fontId="21" fillId="0" borderId="38">
      <alignment vertical="center"/>
    </xf>
    <xf numFmtId="38" fontId="21" fillId="0" borderId="0" applyFont="0" applyFill="0" applyBorder="0" applyAlignment="0" applyProtection="0"/>
    <xf numFmtId="180" fontId="2" fillId="0" borderId="0" applyFont="0" applyFill="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171" fontId="32" fillId="0" borderId="0" applyFill="0" applyBorder="0" applyAlignment="0"/>
    <xf numFmtId="172" fontId="32" fillId="0" borderId="0" applyFill="0" applyBorder="0" applyAlignment="0"/>
    <xf numFmtId="171" fontId="32" fillId="0" borderId="0" applyFill="0" applyBorder="0" applyAlignment="0"/>
    <xf numFmtId="176" fontId="32" fillId="0" borderId="0" applyFill="0" applyBorder="0" applyAlignment="0"/>
    <xf numFmtId="172" fontId="32"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168" fontId="45" fillId="0" borderId="0" applyNumberFormat="0" applyFill="0" applyBorder="0" applyAlignment="0" applyProtection="0"/>
    <xf numFmtId="168" fontId="45" fillId="0" borderId="0" applyNumberFormat="0" applyFill="0" applyBorder="0" applyAlignment="0" applyProtection="0"/>
    <xf numFmtId="169" fontId="45"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8" fontId="45" fillId="0" borderId="0" applyNumberFormat="0" applyFill="0" applyBorder="0" applyAlignment="0" applyProtection="0"/>
    <xf numFmtId="169" fontId="45" fillId="0" borderId="0" applyNumberFormat="0" applyFill="0" applyBorder="0" applyAlignment="0" applyProtection="0"/>
    <xf numFmtId="168" fontId="45" fillId="0" borderId="0" applyNumberFormat="0" applyFill="0" applyBorder="0" applyAlignment="0" applyProtection="0"/>
    <xf numFmtId="168" fontId="45" fillId="0" borderId="0" applyNumberFormat="0" applyFill="0" applyBorder="0" applyAlignment="0" applyProtection="0"/>
    <xf numFmtId="169" fontId="45" fillId="0" borderId="0" applyNumberFormat="0" applyFill="0" applyBorder="0" applyAlignment="0" applyProtection="0"/>
    <xf numFmtId="168" fontId="45" fillId="0" borderId="0" applyNumberFormat="0" applyFill="0" applyBorder="0" applyAlignment="0" applyProtection="0"/>
    <xf numFmtId="168" fontId="45" fillId="0" borderId="0" applyNumberFormat="0" applyFill="0" applyBorder="0" applyAlignment="0" applyProtection="0"/>
    <xf numFmtId="169" fontId="45" fillId="0" borderId="0" applyNumberFormat="0" applyFill="0" applyBorder="0" applyAlignment="0" applyProtection="0"/>
    <xf numFmtId="168" fontId="45" fillId="0" borderId="0" applyNumberFormat="0" applyFill="0" applyBorder="0" applyAlignment="0" applyProtection="0"/>
    <xf numFmtId="168" fontId="45" fillId="0" borderId="0" applyNumberFormat="0" applyFill="0" applyBorder="0" applyAlignment="0" applyProtection="0"/>
    <xf numFmtId="169" fontId="45" fillId="0" borderId="0" applyNumberFormat="0" applyFill="0" applyBorder="0" applyAlignment="0" applyProtection="0"/>
    <xf numFmtId="168" fontId="45" fillId="0" borderId="0" applyNumberFormat="0" applyFill="0" applyBorder="0" applyAlignment="0" applyProtection="0"/>
    <xf numFmtId="0" fontId="43" fillId="0" borderId="0" applyNumberFormat="0" applyFill="0" applyBorder="0" applyAlignment="0" applyProtection="0"/>
    <xf numFmtId="168" fontId="2" fillId="0" borderId="0"/>
    <xf numFmtId="0" fontId="2" fillId="0" borderId="0"/>
    <xf numFmtId="168" fontId="2" fillId="0" borderId="0"/>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46" fillId="40" borderId="0" applyNumberFormat="0" applyBorder="0" applyAlignment="0" applyProtection="0"/>
    <xf numFmtId="0" fontId="47" fillId="5" borderId="0" applyNumberFormat="0" applyBorder="0" applyAlignment="0" applyProtection="0"/>
    <xf numFmtId="168" fontId="48" fillId="40" borderId="0" applyNumberFormat="0" applyBorder="0" applyAlignment="0" applyProtection="0"/>
    <xf numFmtId="168" fontId="48" fillId="40" borderId="0" applyNumberFormat="0" applyBorder="0" applyAlignment="0" applyProtection="0"/>
    <xf numFmtId="169" fontId="48" fillId="40" borderId="0" applyNumberFormat="0" applyBorder="0" applyAlignment="0" applyProtection="0"/>
    <xf numFmtId="0" fontId="46" fillId="40"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168" fontId="48" fillId="40" borderId="0" applyNumberFormat="0" applyBorder="0" applyAlignment="0" applyProtection="0"/>
    <xf numFmtId="169" fontId="48" fillId="40" borderId="0" applyNumberFormat="0" applyBorder="0" applyAlignment="0" applyProtection="0"/>
    <xf numFmtId="168" fontId="48" fillId="40" borderId="0" applyNumberFormat="0" applyBorder="0" applyAlignment="0" applyProtection="0"/>
    <xf numFmtId="168" fontId="48" fillId="40" borderId="0" applyNumberFormat="0" applyBorder="0" applyAlignment="0" applyProtection="0"/>
    <xf numFmtId="169" fontId="48" fillId="40" borderId="0" applyNumberFormat="0" applyBorder="0" applyAlignment="0" applyProtection="0"/>
    <xf numFmtId="168" fontId="48" fillId="40" borderId="0" applyNumberFormat="0" applyBorder="0" applyAlignment="0" applyProtection="0"/>
    <xf numFmtId="168" fontId="48" fillId="40" borderId="0" applyNumberFormat="0" applyBorder="0" applyAlignment="0" applyProtection="0"/>
    <xf numFmtId="169" fontId="48" fillId="40" borderId="0" applyNumberFormat="0" applyBorder="0" applyAlignment="0" applyProtection="0"/>
    <xf numFmtId="168" fontId="48" fillId="40" borderId="0" applyNumberFormat="0" applyBorder="0" applyAlignment="0" applyProtection="0"/>
    <xf numFmtId="168" fontId="48" fillId="40" borderId="0" applyNumberFormat="0" applyBorder="0" applyAlignment="0" applyProtection="0"/>
    <xf numFmtId="169" fontId="48" fillId="40" borderId="0" applyNumberFormat="0" applyBorder="0" applyAlignment="0" applyProtection="0"/>
    <xf numFmtId="168" fontId="48" fillId="40" borderId="0" applyNumberFormat="0" applyBorder="0" applyAlignment="0" applyProtection="0"/>
    <xf numFmtId="0" fontId="46" fillId="40" borderId="0" applyNumberFormat="0" applyBorder="0" applyAlignment="0" applyProtection="0"/>
    <xf numFmtId="0" fontId="2" fillId="69" borderId="3" applyNumberFormat="0" applyFont="0" applyBorder="0" applyProtection="0">
      <alignment horizontal="center" vertical="center"/>
    </xf>
    <xf numFmtId="0" fontId="49" fillId="0" borderId="28" applyNumberFormat="0" applyAlignment="0" applyProtection="0">
      <alignment horizontal="left" vertical="center"/>
    </xf>
    <xf numFmtId="0" fontId="49" fillId="0" borderId="28" applyNumberFormat="0" applyAlignment="0" applyProtection="0">
      <alignment horizontal="left" vertical="center"/>
    </xf>
    <xf numFmtId="168" fontId="49" fillId="0" borderId="28" applyNumberFormat="0" applyAlignment="0" applyProtection="0">
      <alignment horizontal="left" vertical="center"/>
    </xf>
    <xf numFmtId="0" fontId="49" fillId="0" borderId="9">
      <alignment horizontal="left" vertical="center"/>
    </xf>
    <xf numFmtId="0" fontId="49" fillId="0" borderId="9">
      <alignment horizontal="left" vertical="center"/>
    </xf>
    <xf numFmtId="168" fontId="49" fillId="0" borderId="9">
      <alignment horizontal="left" vertical="center"/>
    </xf>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168" fontId="50" fillId="0" borderId="39" applyNumberFormat="0" applyFill="0" applyAlignment="0" applyProtection="0"/>
    <xf numFmtId="168" fontId="50" fillId="0" borderId="39" applyNumberFormat="0" applyFill="0" applyAlignment="0" applyProtection="0"/>
    <xf numFmtId="169" fontId="50" fillId="0" borderId="39" applyNumberFormat="0" applyFill="0" applyAlignment="0" applyProtection="0"/>
    <xf numFmtId="168" fontId="50" fillId="0" borderId="39" applyNumberFormat="0" applyFill="0" applyAlignment="0" applyProtection="0"/>
    <xf numFmtId="168" fontId="50" fillId="0" borderId="39" applyNumberFormat="0" applyFill="0" applyAlignment="0" applyProtection="0"/>
    <xf numFmtId="169" fontId="50" fillId="0" borderId="39" applyNumberFormat="0" applyFill="0" applyAlignment="0" applyProtection="0"/>
    <xf numFmtId="168" fontId="50" fillId="0" borderId="39" applyNumberFormat="0" applyFill="0" applyAlignment="0" applyProtection="0"/>
    <xf numFmtId="168" fontId="50" fillId="0" borderId="39" applyNumberFormat="0" applyFill="0" applyAlignment="0" applyProtection="0"/>
    <xf numFmtId="169" fontId="50" fillId="0" borderId="39" applyNumberFormat="0" applyFill="0" applyAlignment="0" applyProtection="0"/>
    <xf numFmtId="168" fontId="50" fillId="0" borderId="39" applyNumberFormat="0" applyFill="0" applyAlignment="0" applyProtection="0"/>
    <xf numFmtId="168" fontId="50" fillId="0" borderId="39" applyNumberFormat="0" applyFill="0" applyAlignment="0" applyProtection="0"/>
    <xf numFmtId="169"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0" fontId="51" fillId="0" borderId="40" applyNumberFormat="0" applyFill="0" applyAlignment="0" applyProtection="0"/>
    <xf numFmtId="169" fontId="51" fillId="0" borderId="40" applyNumberFormat="0" applyFill="0" applyAlignment="0" applyProtection="0"/>
    <xf numFmtId="0" fontId="51" fillId="0" borderId="40" applyNumberFormat="0" applyFill="0" applyAlignment="0" applyProtection="0"/>
    <xf numFmtId="168" fontId="51" fillId="0" borderId="40" applyNumberFormat="0" applyFill="0" applyAlignment="0" applyProtection="0"/>
    <xf numFmtId="168" fontId="51" fillId="0" borderId="40" applyNumberFormat="0" applyFill="0" applyAlignment="0" applyProtection="0"/>
    <xf numFmtId="168" fontId="51" fillId="0" borderId="40" applyNumberFormat="0" applyFill="0" applyAlignment="0" applyProtection="0"/>
    <xf numFmtId="169" fontId="51" fillId="0" borderId="40" applyNumberFormat="0" applyFill="0" applyAlignment="0" applyProtection="0"/>
    <xf numFmtId="168" fontId="51" fillId="0" borderId="40" applyNumberFormat="0" applyFill="0" applyAlignment="0" applyProtection="0"/>
    <xf numFmtId="168" fontId="51" fillId="0" borderId="40" applyNumberFormat="0" applyFill="0" applyAlignment="0" applyProtection="0"/>
    <xf numFmtId="169" fontId="51" fillId="0" borderId="40" applyNumberFormat="0" applyFill="0" applyAlignment="0" applyProtection="0"/>
    <xf numFmtId="168" fontId="51" fillId="0" borderId="40" applyNumberFormat="0" applyFill="0" applyAlignment="0" applyProtection="0"/>
    <xf numFmtId="168" fontId="51" fillId="0" borderId="40" applyNumberFormat="0" applyFill="0" applyAlignment="0" applyProtection="0"/>
    <xf numFmtId="169" fontId="51" fillId="0" borderId="40" applyNumberFormat="0" applyFill="0" applyAlignment="0" applyProtection="0"/>
    <xf numFmtId="168" fontId="51" fillId="0" borderId="40" applyNumberFormat="0" applyFill="0" applyAlignment="0" applyProtection="0"/>
    <xf numFmtId="168" fontId="51" fillId="0" borderId="40" applyNumberFormat="0" applyFill="0" applyAlignment="0" applyProtection="0"/>
    <xf numFmtId="169" fontId="51" fillId="0" borderId="40" applyNumberFormat="0" applyFill="0" applyAlignment="0" applyProtection="0"/>
    <xf numFmtId="168" fontId="51" fillId="0" borderId="40" applyNumberFormat="0" applyFill="0" applyAlignment="0" applyProtection="0"/>
    <xf numFmtId="0" fontId="51" fillId="0" borderId="40" applyNumberFormat="0" applyFill="0" applyAlignment="0" applyProtection="0"/>
    <xf numFmtId="0" fontId="52" fillId="0" borderId="41" applyNumberFormat="0" applyFill="0" applyAlignment="0" applyProtection="0"/>
    <xf numFmtId="169" fontId="52" fillId="0" borderId="41" applyNumberFormat="0" applyFill="0" applyAlignment="0" applyProtection="0"/>
    <xf numFmtId="0" fontId="52" fillId="0" borderId="41" applyNumberFormat="0" applyFill="0" applyAlignment="0" applyProtection="0"/>
    <xf numFmtId="168" fontId="52" fillId="0" borderId="41" applyNumberFormat="0" applyFill="0" applyAlignment="0" applyProtection="0"/>
    <xf numFmtId="0" fontId="52" fillId="0" borderId="41" applyNumberFormat="0" applyFill="0" applyAlignment="0" applyProtection="0"/>
    <xf numFmtId="168" fontId="52" fillId="0" borderId="41" applyNumberFormat="0" applyFill="0" applyAlignment="0" applyProtection="0"/>
    <xf numFmtId="0" fontId="52" fillId="0" borderId="41" applyNumberFormat="0" applyFill="0" applyAlignment="0" applyProtection="0"/>
    <xf numFmtId="0" fontId="52" fillId="0" borderId="41" applyNumberFormat="0" applyFill="0" applyAlignment="0" applyProtection="0"/>
    <xf numFmtId="168" fontId="52" fillId="0" borderId="41" applyNumberFormat="0" applyFill="0" applyAlignment="0" applyProtection="0"/>
    <xf numFmtId="169" fontId="52" fillId="0" borderId="41" applyNumberFormat="0" applyFill="0" applyAlignment="0" applyProtection="0"/>
    <xf numFmtId="168" fontId="52" fillId="0" borderId="41" applyNumberFormat="0" applyFill="0" applyAlignment="0" applyProtection="0"/>
    <xf numFmtId="168" fontId="52" fillId="0" borderId="41" applyNumberFormat="0" applyFill="0" applyAlignment="0" applyProtection="0"/>
    <xf numFmtId="169" fontId="52" fillId="0" borderId="41" applyNumberFormat="0" applyFill="0" applyAlignment="0" applyProtection="0"/>
    <xf numFmtId="168" fontId="52" fillId="0" borderId="41" applyNumberFormat="0" applyFill="0" applyAlignment="0" applyProtection="0"/>
    <xf numFmtId="168" fontId="52" fillId="0" borderId="41" applyNumberFormat="0" applyFill="0" applyAlignment="0" applyProtection="0"/>
    <xf numFmtId="169" fontId="52" fillId="0" borderId="41" applyNumberFormat="0" applyFill="0" applyAlignment="0" applyProtection="0"/>
    <xf numFmtId="168" fontId="52" fillId="0" borderId="41" applyNumberFormat="0" applyFill="0" applyAlignment="0" applyProtection="0"/>
    <xf numFmtId="168" fontId="52" fillId="0" borderId="41" applyNumberFormat="0" applyFill="0" applyAlignment="0" applyProtection="0"/>
    <xf numFmtId="169" fontId="52" fillId="0" borderId="41" applyNumberFormat="0" applyFill="0" applyAlignment="0" applyProtection="0"/>
    <xf numFmtId="168" fontId="52" fillId="0" borderId="41" applyNumberFormat="0" applyFill="0" applyAlignment="0" applyProtection="0"/>
    <xf numFmtId="0" fontId="52" fillId="0" borderId="41" applyNumberFormat="0" applyFill="0" applyAlignment="0" applyProtection="0"/>
    <xf numFmtId="0" fontId="52" fillId="0" borderId="0" applyNumberFormat="0" applyFill="0" applyBorder="0" applyAlignment="0" applyProtection="0"/>
    <xf numFmtId="169"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37" fontId="53" fillId="0" borderId="0"/>
    <xf numFmtId="168" fontId="54" fillId="0" borderId="0"/>
    <xf numFmtId="0" fontId="54" fillId="0" borderId="0"/>
    <xf numFmtId="168" fontId="54" fillId="0" borderId="0"/>
    <xf numFmtId="168" fontId="49" fillId="0" borderId="0"/>
    <xf numFmtId="0" fontId="49" fillId="0" borderId="0"/>
    <xf numFmtId="168" fontId="49" fillId="0" borderId="0"/>
    <xf numFmtId="168" fontId="55" fillId="0" borderId="0"/>
    <xf numFmtId="0" fontId="55" fillId="0" borderId="0"/>
    <xf numFmtId="168" fontId="55" fillId="0" borderId="0"/>
    <xf numFmtId="168" fontId="56" fillId="0" borderId="0"/>
    <xf numFmtId="0" fontId="56" fillId="0" borderId="0"/>
    <xf numFmtId="168" fontId="56" fillId="0" borderId="0"/>
    <xf numFmtId="168" fontId="57" fillId="0" borderId="0"/>
    <xf numFmtId="0" fontId="57" fillId="0" borderId="0"/>
    <xf numFmtId="168" fontId="57" fillId="0" borderId="0"/>
    <xf numFmtId="168" fontId="58" fillId="0" borderId="0"/>
    <xf numFmtId="0" fontId="58" fillId="0" borderId="0"/>
    <xf numFmtId="168" fontId="58" fillId="0" borderId="0"/>
    <xf numFmtId="0" fontId="57"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59" fillId="0" borderId="0" applyNumberFormat="0" applyFill="0" applyBorder="0" applyAlignment="0" applyProtection="0">
      <alignment vertical="top"/>
      <protection locked="0"/>
    </xf>
    <xf numFmtId="169" fontId="59" fillId="0" borderId="0" applyNumberFormat="0" applyFill="0" applyBorder="0" applyAlignment="0" applyProtection="0">
      <alignment vertical="top"/>
      <protection locked="0"/>
    </xf>
    <xf numFmtId="168" fontId="59" fillId="0" borderId="0" applyNumberFormat="0" applyFill="0" applyBorder="0" applyAlignment="0" applyProtection="0">
      <alignment vertical="top"/>
      <protection locked="0"/>
    </xf>
    <xf numFmtId="168" fontId="60" fillId="0" borderId="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168" fontId="63"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168" fontId="63"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169" fontId="63"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168" fontId="63" fillId="43" borderId="36" applyNumberFormat="0" applyAlignment="0" applyProtection="0"/>
    <xf numFmtId="169" fontId="63" fillId="43" borderId="36" applyNumberFormat="0" applyAlignment="0" applyProtection="0"/>
    <xf numFmtId="168" fontId="63" fillId="43" borderId="36" applyNumberFormat="0" applyAlignment="0" applyProtection="0"/>
    <xf numFmtId="168" fontId="63" fillId="43" borderId="36" applyNumberFormat="0" applyAlignment="0" applyProtection="0"/>
    <xf numFmtId="169" fontId="63" fillId="43" borderId="36" applyNumberFormat="0" applyAlignment="0" applyProtection="0"/>
    <xf numFmtId="168" fontId="63" fillId="43" borderId="36" applyNumberFormat="0" applyAlignment="0" applyProtection="0"/>
    <xf numFmtId="168" fontId="63" fillId="43" borderId="36" applyNumberFormat="0" applyAlignment="0" applyProtection="0"/>
    <xf numFmtId="169" fontId="63" fillId="43" borderId="36" applyNumberFormat="0" applyAlignment="0" applyProtection="0"/>
    <xf numFmtId="168" fontId="63" fillId="43" borderId="36" applyNumberFormat="0" applyAlignment="0" applyProtection="0"/>
    <xf numFmtId="168" fontId="63" fillId="43" borderId="36" applyNumberFormat="0" applyAlignment="0" applyProtection="0"/>
    <xf numFmtId="169" fontId="63" fillId="43" borderId="36" applyNumberFormat="0" applyAlignment="0" applyProtection="0"/>
    <xf numFmtId="168" fontId="63" fillId="43" borderId="36" applyNumberFormat="0" applyAlignment="0" applyProtection="0"/>
    <xf numFmtId="0" fontId="61" fillId="43" borderId="36" applyNumberFormat="0" applyAlignment="0" applyProtection="0"/>
    <xf numFmtId="3" fontId="2" fillId="72" borderId="3" applyFont="0">
      <alignment horizontal="right" vertical="center"/>
      <protection locked="0"/>
    </xf>
    <xf numFmtId="171" fontId="32" fillId="0" borderId="0" applyFill="0" applyBorder="0" applyAlignment="0"/>
    <xf numFmtId="172" fontId="32" fillId="0" borderId="0" applyFill="0" applyBorder="0" applyAlignment="0"/>
    <xf numFmtId="171" fontId="32" fillId="0" borderId="0" applyFill="0" applyBorder="0" applyAlignment="0"/>
    <xf numFmtId="176" fontId="32" fillId="0" borderId="0" applyFill="0" applyBorder="0" applyAlignment="0"/>
    <xf numFmtId="172" fontId="32" fillId="0" borderId="0" applyFill="0" applyBorder="0" applyAlignment="0"/>
    <xf numFmtId="0" fontId="64" fillId="0" borderId="42" applyNumberFormat="0" applyFill="0" applyAlignment="0" applyProtection="0"/>
    <xf numFmtId="0" fontId="65" fillId="0" borderId="31" applyNumberFormat="0" applyFill="0" applyAlignment="0" applyProtection="0"/>
    <xf numFmtId="168" fontId="66" fillId="0" borderId="42" applyNumberFormat="0" applyFill="0" applyAlignment="0" applyProtection="0"/>
    <xf numFmtId="168" fontId="66" fillId="0" borderId="42" applyNumberFormat="0" applyFill="0" applyAlignment="0" applyProtection="0"/>
    <xf numFmtId="169" fontId="66" fillId="0" borderId="42" applyNumberFormat="0" applyFill="0" applyAlignment="0" applyProtection="0"/>
    <xf numFmtId="0" fontId="64" fillId="0" borderId="42"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168" fontId="66" fillId="0" borderId="42" applyNumberFormat="0" applyFill="0" applyAlignment="0" applyProtection="0"/>
    <xf numFmtId="169" fontId="66" fillId="0" borderId="42" applyNumberFormat="0" applyFill="0" applyAlignment="0" applyProtection="0"/>
    <xf numFmtId="168" fontId="66" fillId="0" borderId="42" applyNumberFormat="0" applyFill="0" applyAlignment="0" applyProtection="0"/>
    <xf numFmtId="168" fontId="66" fillId="0" borderId="42" applyNumberFormat="0" applyFill="0" applyAlignment="0" applyProtection="0"/>
    <xf numFmtId="169" fontId="66" fillId="0" borderId="42" applyNumberFormat="0" applyFill="0" applyAlignment="0" applyProtection="0"/>
    <xf numFmtId="168" fontId="66" fillId="0" borderId="42" applyNumberFormat="0" applyFill="0" applyAlignment="0" applyProtection="0"/>
    <xf numFmtId="168" fontId="66" fillId="0" borderId="42" applyNumberFormat="0" applyFill="0" applyAlignment="0" applyProtection="0"/>
    <xf numFmtId="169" fontId="66" fillId="0" borderId="42" applyNumberFormat="0" applyFill="0" applyAlignment="0" applyProtection="0"/>
    <xf numFmtId="168" fontId="66" fillId="0" borderId="42" applyNumberFormat="0" applyFill="0" applyAlignment="0" applyProtection="0"/>
    <xf numFmtId="168" fontId="66" fillId="0" borderId="42" applyNumberFormat="0" applyFill="0" applyAlignment="0" applyProtection="0"/>
    <xf numFmtId="169" fontId="66" fillId="0" borderId="42" applyNumberFormat="0" applyFill="0" applyAlignment="0" applyProtection="0"/>
    <xf numFmtId="168" fontId="66" fillId="0" borderId="42" applyNumberFormat="0" applyFill="0" applyAlignment="0" applyProtection="0"/>
    <xf numFmtId="0" fontId="64" fillId="0" borderId="42"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67" fillId="73" borderId="0" applyNumberFormat="0" applyBorder="0" applyAlignment="0" applyProtection="0"/>
    <xf numFmtId="0" fontId="68" fillId="7" borderId="0" applyNumberFormat="0" applyBorder="0" applyAlignment="0" applyProtection="0"/>
    <xf numFmtId="168" fontId="69" fillId="73" borderId="0" applyNumberFormat="0" applyBorder="0" applyAlignment="0" applyProtection="0"/>
    <xf numFmtId="168" fontId="69" fillId="73" borderId="0" applyNumberFormat="0" applyBorder="0" applyAlignment="0" applyProtection="0"/>
    <xf numFmtId="169" fontId="69" fillId="73" borderId="0" applyNumberFormat="0" applyBorder="0" applyAlignment="0" applyProtection="0"/>
    <xf numFmtId="0" fontId="67" fillId="73"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168" fontId="69" fillId="73" borderId="0" applyNumberFormat="0" applyBorder="0" applyAlignment="0" applyProtection="0"/>
    <xf numFmtId="169" fontId="69" fillId="73" borderId="0" applyNumberFormat="0" applyBorder="0" applyAlignment="0" applyProtection="0"/>
    <xf numFmtId="168" fontId="69" fillId="73" borderId="0" applyNumberFormat="0" applyBorder="0" applyAlignment="0" applyProtection="0"/>
    <xf numFmtId="168" fontId="69" fillId="73" borderId="0" applyNumberFormat="0" applyBorder="0" applyAlignment="0" applyProtection="0"/>
    <xf numFmtId="169" fontId="69" fillId="73" borderId="0" applyNumberFormat="0" applyBorder="0" applyAlignment="0" applyProtection="0"/>
    <xf numFmtId="168" fontId="69" fillId="73" borderId="0" applyNumberFormat="0" applyBorder="0" applyAlignment="0" applyProtection="0"/>
    <xf numFmtId="168" fontId="69" fillId="73" borderId="0" applyNumberFormat="0" applyBorder="0" applyAlignment="0" applyProtection="0"/>
    <xf numFmtId="169" fontId="69" fillId="73" borderId="0" applyNumberFormat="0" applyBorder="0" applyAlignment="0" applyProtection="0"/>
    <xf numFmtId="168" fontId="69" fillId="73" borderId="0" applyNumberFormat="0" applyBorder="0" applyAlignment="0" applyProtection="0"/>
    <xf numFmtId="168" fontId="69" fillId="73" borderId="0" applyNumberFormat="0" applyBorder="0" applyAlignment="0" applyProtection="0"/>
    <xf numFmtId="169" fontId="69" fillId="73" borderId="0" applyNumberFormat="0" applyBorder="0" applyAlignment="0" applyProtection="0"/>
    <xf numFmtId="168" fontId="69" fillId="73" borderId="0" applyNumberFormat="0" applyBorder="0" applyAlignment="0" applyProtection="0"/>
    <xf numFmtId="0" fontId="67" fillId="73" borderId="0" applyNumberFormat="0" applyBorder="0" applyAlignment="0" applyProtection="0"/>
    <xf numFmtId="1" fontId="70" fillId="0" borderId="0" applyProtection="0"/>
    <xf numFmtId="168" fontId="21" fillId="0" borderId="43"/>
    <xf numFmtId="169" fontId="21" fillId="0" borderId="43"/>
    <xf numFmtId="168" fontId="21" fillId="0" borderId="43"/>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1" fillId="0" borderId="0"/>
    <xf numFmtId="181" fontId="2" fillId="0" borderId="0"/>
    <xf numFmtId="179" fontId="23" fillId="0" borderId="0"/>
    <xf numFmtId="0" fontId="7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2" fillId="0" borderId="0"/>
    <xf numFmtId="0" fontId="72" fillId="0" borderId="0"/>
    <xf numFmtId="0" fontId="71" fillId="0" borderId="0"/>
    <xf numFmtId="179" fontId="23" fillId="0" borderId="0"/>
    <xf numFmtId="179" fontId="2" fillId="0" borderId="0"/>
    <xf numFmtId="179" fontId="2" fillId="0" borderId="0"/>
    <xf numFmtId="0" fontId="2" fillId="0" borderId="0"/>
    <xf numFmtId="0" fontId="2" fillId="0" borderId="0"/>
    <xf numFmtId="179"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3"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3"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3"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3" fillId="0" borderId="0"/>
    <xf numFmtId="0" fontId="23" fillId="0" borderId="0"/>
    <xf numFmtId="168" fontId="23" fillId="0" borderId="0"/>
    <xf numFmtId="0" fontId="2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3" fillId="0" borderId="0"/>
    <xf numFmtId="168" fontId="23" fillId="0" borderId="0"/>
    <xf numFmtId="0" fontId="23" fillId="0" borderId="0"/>
    <xf numFmtId="0" fontId="23" fillId="0" borderId="0"/>
    <xf numFmtId="0" fontId="2" fillId="0" borderId="0"/>
    <xf numFmtId="17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2" fillId="0" borderId="0"/>
    <xf numFmtId="179" fontId="23" fillId="0" borderId="0"/>
    <xf numFmtId="179" fontId="23"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3" fillId="0" borderId="0"/>
    <xf numFmtId="179" fontId="23" fillId="0" borderId="0"/>
    <xf numFmtId="179" fontId="23" fillId="0" borderId="0"/>
    <xf numFmtId="179" fontId="23" fillId="0" borderId="0"/>
    <xf numFmtId="179"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3" fillId="0" borderId="0"/>
    <xf numFmtId="179" fontId="2"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0" fillId="0" borderId="0"/>
    <xf numFmtId="0" fontId="23" fillId="0" borderId="0"/>
    <xf numFmtId="0" fontId="2" fillId="0" borderId="0"/>
    <xf numFmtId="0" fontId="22" fillId="0" borderId="0"/>
    <xf numFmtId="168" fontId="20" fillId="0" borderId="0"/>
    <xf numFmtId="0" fontId="2" fillId="0" borderId="0"/>
    <xf numFmtId="0" fontId="1" fillId="0" borderId="0"/>
    <xf numFmtId="0" fontId="1" fillId="0" borderId="0"/>
    <xf numFmtId="179"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79" fontId="2" fillId="0" borderId="0"/>
    <xf numFmtId="0" fontId="23" fillId="0" borderId="0"/>
    <xf numFmtId="0" fontId="23" fillId="0" borderId="0"/>
    <xf numFmtId="168" fontId="20" fillId="0" borderId="0"/>
    <xf numFmtId="0" fontId="60" fillId="0" borderId="0"/>
    <xf numFmtId="0" fontId="2" fillId="0" borderId="0"/>
    <xf numFmtId="168" fontId="20" fillId="0" borderId="0"/>
    <xf numFmtId="0" fontId="1" fillId="0" borderId="0"/>
    <xf numFmtId="17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168" fontId="20" fillId="0" borderId="0"/>
    <xf numFmtId="168" fontId="20" fillId="0" borderId="0"/>
    <xf numFmtId="0" fontId="1" fillId="0" borderId="0"/>
    <xf numFmtId="179" fontId="23" fillId="0" borderId="0"/>
    <xf numFmtId="179" fontId="23" fillId="0" borderId="0"/>
    <xf numFmtId="179" fontId="2" fillId="0" borderId="0"/>
    <xf numFmtId="0" fontId="2" fillId="0" borderId="0"/>
    <xf numFmtId="179" fontId="2" fillId="0" borderId="0"/>
    <xf numFmtId="0" fontId="2" fillId="0" borderId="0"/>
    <xf numFmtId="179"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3" fillId="0" borderId="0"/>
    <xf numFmtId="168" fontId="20" fillId="0" borderId="0"/>
    <xf numFmtId="168" fontId="20" fillId="0" borderId="0"/>
    <xf numFmtId="0" fontId="1" fillId="0" borderId="0"/>
    <xf numFmtId="179" fontId="23" fillId="0" borderId="0"/>
    <xf numFmtId="179" fontId="2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3" fillId="0" borderId="0"/>
    <xf numFmtId="179" fontId="23" fillId="0" borderId="0"/>
    <xf numFmtId="0"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179" fontId="23" fillId="0" borderId="0"/>
    <xf numFmtId="0" fontId="7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1" fillId="0" borderId="0"/>
    <xf numFmtId="179" fontId="2"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1"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1"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79" fontId="21" fillId="0" borderId="0"/>
    <xf numFmtId="0" fontId="7"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179" fontId="7" fillId="0" borderId="0"/>
    <xf numFmtId="0" fontId="21" fillId="0" borderId="0"/>
    <xf numFmtId="179" fontId="21" fillId="0" borderId="0"/>
    <xf numFmtId="0" fontId="21" fillId="0" borderId="0"/>
    <xf numFmtId="0" fontId="2" fillId="0" borderId="0"/>
    <xf numFmtId="0" fontId="2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1" fillId="0" borderId="0"/>
    <xf numFmtId="179" fontId="7" fillId="0" borderId="0"/>
    <xf numFmtId="179" fontId="21" fillId="0" borderId="0"/>
    <xf numFmtId="179" fontId="21" fillId="0" borderId="0"/>
    <xf numFmtId="179" fontId="21" fillId="0" borderId="0"/>
    <xf numFmtId="179" fontId="21" fillId="0" borderId="0"/>
    <xf numFmtId="179" fontId="21" fillId="0" borderId="0"/>
    <xf numFmtId="179" fontId="21" fillId="0" borderId="0"/>
    <xf numFmtId="179" fontId="21" fillId="0" borderId="0"/>
    <xf numFmtId="179" fontId="21"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1" fillId="0" borderId="0"/>
    <xf numFmtId="0" fontId="21" fillId="0" borderId="0"/>
    <xf numFmtId="168" fontId="21" fillId="0" borderId="0"/>
    <xf numFmtId="0" fontId="71" fillId="0" borderId="0"/>
    <xf numFmtId="16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1" fillId="0" borderId="0"/>
    <xf numFmtId="0" fontId="7" fillId="0" borderId="0"/>
    <xf numFmtId="0" fontId="71" fillId="0" borderId="0"/>
    <xf numFmtId="168" fontId="7" fillId="0" borderId="0"/>
    <xf numFmtId="0" fontId="71" fillId="0" borderId="0"/>
    <xf numFmtId="168" fontId="7"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179" fontId="7"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2"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71" fillId="0" borderId="0"/>
    <xf numFmtId="179"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179" fontId="2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179" fontId="21" fillId="0" borderId="0"/>
    <xf numFmtId="179" fontId="2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2"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9" fillId="0" borderId="0"/>
    <xf numFmtId="0" fontId="2" fillId="0" borderId="0"/>
    <xf numFmtId="0" fontId="71" fillId="0" borderId="0"/>
    <xf numFmtId="168" fontId="39"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1" fillId="0" borderId="0"/>
    <xf numFmtId="0" fontId="2" fillId="0" borderId="0"/>
    <xf numFmtId="0" fontId="7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9" fontId="2"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2" fillId="0" borderId="0"/>
    <xf numFmtId="169" fontId="2"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8" fontId="2" fillId="0" borderId="0"/>
    <xf numFmtId="0" fontId="71" fillId="0" borderId="0"/>
    <xf numFmtId="0" fontId="71" fillId="0" borderId="0"/>
    <xf numFmtId="0" fontId="71" fillId="0" borderId="0"/>
    <xf numFmtId="0" fontId="71" fillId="0" borderId="0"/>
    <xf numFmtId="0" fontId="7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168" fontId="2"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8" fontId="2" fillId="0" borderId="0"/>
    <xf numFmtId="0" fontId="71" fillId="0" borderId="0"/>
    <xf numFmtId="0" fontId="71" fillId="0" borderId="0"/>
    <xf numFmtId="0" fontId="71" fillId="0" borderId="0"/>
    <xf numFmtId="0" fontId="71" fillId="0" borderId="0"/>
    <xf numFmtId="0" fontId="7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5" fillId="0" borderId="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168" fontId="2" fillId="0" borderId="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 fillId="74" borderId="44" applyNumberFormat="0" applyFont="0" applyAlignment="0" applyProtection="0"/>
    <xf numFmtId="0" fontId="22" fillId="74" borderId="44" applyNumberFormat="0" applyFont="0" applyAlignment="0" applyProtection="0"/>
    <xf numFmtId="168" fontId="2" fillId="0" borderId="0"/>
    <xf numFmtId="0" fontId="22" fillId="74" borderId="44" applyNumberFormat="0" applyFont="0" applyAlignment="0" applyProtection="0"/>
    <xf numFmtId="0" fontId="2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2" fillId="74" borderId="44" applyNumberFormat="0" applyFont="0" applyAlignment="0" applyProtection="0"/>
    <xf numFmtId="0" fontId="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169" fontId="2" fillId="0" borderId="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 fillId="74" borderId="44" applyNumberFormat="0" applyFont="0" applyAlignment="0" applyProtection="0"/>
    <xf numFmtId="0" fontId="2" fillId="0" borderId="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168" fontId="2" fillId="0" borderId="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76"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77" fillId="0" borderId="0"/>
    <xf numFmtId="0" fontId="77" fillId="0" borderId="0"/>
    <xf numFmtId="168" fontId="77" fillId="0" borderId="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168" fontId="80"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168" fontId="80"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169" fontId="80"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168" fontId="80" fillId="64" borderId="45" applyNumberFormat="0" applyAlignment="0" applyProtection="0"/>
    <xf numFmtId="169" fontId="80" fillId="64" borderId="45" applyNumberFormat="0" applyAlignment="0" applyProtection="0"/>
    <xf numFmtId="168" fontId="80" fillId="64" borderId="45" applyNumberFormat="0" applyAlignment="0" applyProtection="0"/>
    <xf numFmtId="168" fontId="80" fillId="64" borderId="45" applyNumberFormat="0" applyAlignment="0" applyProtection="0"/>
    <xf numFmtId="169" fontId="80" fillId="64" borderId="45" applyNumberFormat="0" applyAlignment="0" applyProtection="0"/>
    <xf numFmtId="168" fontId="80" fillId="64" borderId="45" applyNumberFormat="0" applyAlignment="0" applyProtection="0"/>
    <xf numFmtId="168" fontId="80" fillId="64" borderId="45" applyNumberFormat="0" applyAlignment="0" applyProtection="0"/>
    <xf numFmtId="169" fontId="80" fillId="64" borderId="45" applyNumberFormat="0" applyAlignment="0" applyProtection="0"/>
    <xf numFmtId="168" fontId="80" fillId="64" borderId="45" applyNumberFormat="0" applyAlignment="0" applyProtection="0"/>
    <xf numFmtId="168" fontId="80" fillId="64" borderId="45" applyNumberFormat="0" applyAlignment="0" applyProtection="0"/>
    <xf numFmtId="169" fontId="80" fillId="64" borderId="45" applyNumberFormat="0" applyAlignment="0" applyProtection="0"/>
    <xf numFmtId="168" fontId="80" fillId="64" borderId="45" applyNumberFormat="0" applyAlignment="0" applyProtection="0"/>
    <xf numFmtId="0" fontId="78" fillId="64" borderId="45" applyNumberFormat="0" applyAlignment="0" applyProtection="0"/>
    <xf numFmtId="0" fontId="20" fillId="0" borderId="0"/>
    <xf numFmtId="175" fontId="32" fillId="0" borderId="0" applyFont="0" applyFill="0" applyBorder="0" applyAlignment="0" applyProtection="0"/>
    <xf numFmtId="186" fontId="3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81"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2" fillId="0" borderId="0" applyFill="0" applyBorder="0" applyAlignment="0"/>
    <xf numFmtId="172" fontId="32" fillId="0" borderId="0" applyFill="0" applyBorder="0" applyAlignment="0"/>
    <xf numFmtId="171" fontId="32" fillId="0" borderId="0" applyFill="0" applyBorder="0" applyAlignment="0"/>
    <xf numFmtId="176" fontId="32" fillId="0" borderId="0" applyFill="0" applyBorder="0" applyAlignment="0"/>
    <xf numFmtId="172" fontId="32" fillId="0" borderId="0" applyFill="0" applyBorder="0" applyAlignment="0"/>
    <xf numFmtId="168" fontId="2" fillId="0" borderId="0"/>
    <xf numFmtId="0" fontId="2" fillId="0" borderId="0"/>
    <xf numFmtId="168" fontId="2" fillId="0" borderId="0"/>
    <xf numFmtId="187" fontId="60" fillId="0" borderId="3" applyNumberFormat="0">
      <alignment horizontal="center" vertical="top" wrapText="1"/>
    </xf>
    <xf numFmtId="0" fontId="82"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3" fillId="0" borderId="0"/>
    <xf numFmtId="0" fontId="20" fillId="0" borderId="0"/>
    <xf numFmtId="0" fontId="84" fillId="0" borderId="0"/>
    <xf numFmtId="0" fontId="84" fillId="0" borderId="0"/>
    <xf numFmtId="168" fontId="20" fillId="0" borderId="0"/>
    <xf numFmtId="168" fontId="20" fillId="0" borderId="0"/>
    <xf numFmtId="0" fontId="85" fillId="0" borderId="0"/>
    <xf numFmtId="0" fontId="86" fillId="0" borderId="0"/>
    <xf numFmtId="0" fontId="85" fillId="0" borderId="0"/>
    <xf numFmtId="0" fontId="85" fillId="0" borderId="0"/>
    <xf numFmtId="0" fontId="85" fillId="0" borderId="0"/>
    <xf numFmtId="0" fontId="85" fillId="0" borderId="0"/>
    <xf numFmtId="0" fontId="85" fillId="0" borderId="0"/>
    <xf numFmtId="49" fontId="41" fillId="0" borderId="0" applyFill="0" applyBorder="0" applyAlignment="0"/>
    <xf numFmtId="189" fontId="32" fillId="0" borderId="0" applyFill="0" applyBorder="0" applyAlignment="0"/>
    <xf numFmtId="190" fontId="32" fillId="0" borderId="0" applyFill="0" applyBorder="0" applyAlignment="0"/>
    <xf numFmtId="0" fontId="87" fillId="0" borderId="0">
      <alignment horizontal="center" vertical="top"/>
    </xf>
    <xf numFmtId="0" fontId="88" fillId="0" borderId="0" applyNumberFormat="0" applyFill="0" applyBorder="0" applyAlignment="0" applyProtection="0"/>
    <xf numFmtId="169" fontId="88" fillId="0" borderId="0" applyNumberFormat="0" applyFill="0" applyBorder="0" applyAlignment="0" applyProtection="0"/>
    <xf numFmtId="0" fontId="88"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9" fontId="88"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9" fontId="88"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9" fontId="88"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9" fontId="88" fillId="0" borderId="0" applyNumberFormat="0" applyFill="0" applyBorder="0" applyAlignment="0" applyProtection="0"/>
    <xf numFmtId="168" fontId="88" fillId="0" borderId="0" applyNumberFormat="0" applyFill="0" applyBorder="0" applyAlignment="0" applyProtection="0"/>
    <xf numFmtId="0" fontId="88" fillId="0" borderId="0" applyNumberFormat="0" applyFill="0" applyBorder="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168" fontId="89"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168" fontId="89"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169" fontId="89"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168" fontId="89" fillId="0" borderId="46" applyNumberFormat="0" applyFill="0" applyAlignment="0" applyProtection="0"/>
    <xf numFmtId="169" fontId="89" fillId="0" borderId="46" applyNumberFormat="0" applyFill="0" applyAlignment="0" applyProtection="0"/>
    <xf numFmtId="168" fontId="89" fillId="0" borderId="46" applyNumberFormat="0" applyFill="0" applyAlignment="0" applyProtection="0"/>
    <xf numFmtId="168" fontId="89" fillId="0" borderId="46" applyNumberFormat="0" applyFill="0" applyAlignment="0" applyProtection="0"/>
    <xf numFmtId="169" fontId="89" fillId="0" borderId="46" applyNumberFormat="0" applyFill="0" applyAlignment="0" applyProtection="0"/>
    <xf numFmtId="168" fontId="89" fillId="0" borderId="46" applyNumberFormat="0" applyFill="0" applyAlignment="0" applyProtection="0"/>
    <xf numFmtId="168" fontId="89" fillId="0" borderId="46" applyNumberFormat="0" applyFill="0" applyAlignment="0" applyProtection="0"/>
    <xf numFmtId="169" fontId="89" fillId="0" borderId="46" applyNumberFormat="0" applyFill="0" applyAlignment="0" applyProtection="0"/>
    <xf numFmtId="168" fontId="89" fillId="0" borderId="46" applyNumberFormat="0" applyFill="0" applyAlignment="0" applyProtection="0"/>
    <xf numFmtId="168" fontId="89" fillId="0" borderId="46" applyNumberFormat="0" applyFill="0" applyAlignment="0" applyProtection="0"/>
    <xf numFmtId="169" fontId="89" fillId="0" borderId="46" applyNumberFormat="0" applyFill="0" applyAlignment="0" applyProtection="0"/>
    <xf numFmtId="168" fontId="89" fillId="0" borderId="46" applyNumberFormat="0" applyFill="0" applyAlignment="0" applyProtection="0"/>
    <xf numFmtId="0" fontId="42" fillId="0" borderId="46" applyNumberFormat="0" applyFill="0" applyAlignment="0" applyProtection="0"/>
    <xf numFmtId="0" fontId="20" fillId="0" borderId="47"/>
    <xf numFmtId="185" fontId="76"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1" fillId="0" borderId="0" applyFont="0" applyFill="0" applyBorder="0" applyAlignment="0" applyProtection="0"/>
    <xf numFmtId="192" fontId="2" fillId="0" borderId="0" applyFont="0" applyFill="0" applyBorder="0" applyAlignment="0" applyProtection="0"/>
    <xf numFmtId="0" fontId="90" fillId="0" borderId="0" applyNumberFormat="0" applyFill="0" applyBorder="0" applyAlignment="0" applyProtection="0"/>
    <xf numFmtId="0" fontId="19"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0" fontId="9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0" fontId="90" fillId="0" borderId="0" applyNumberFormat="0" applyFill="0" applyBorder="0" applyAlignment="0" applyProtection="0"/>
    <xf numFmtId="1" fontId="92" fillId="0" borderId="0" applyFill="0" applyProtection="0">
      <alignment horizontal="right"/>
    </xf>
    <xf numFmtId="42" fontId="93" fillId="0" borderId="0" applyFont="0" applyFill="0" applyBorder="0" applyAlignment="0" applyProtection="0"/>
    <xf numFmtId="44" fontId="93" fillId="0" borderId="0" applyFont="0" applyFill="0" applyBorder="0" applyAlignment="0" applyProtection="0"/>
    <xf numFmtId="0" fontId="94" fillId="0" borderId="0"/>
    <xf numFmtId="0" fontId="95" fillId="0" borderId="0"/>
    <xf numFmtId="38" fontId="21" fillId="0" borderId="0" applyFont="0" applyFill="0" applyBorder="0" applyAlignment="0" applyProtection="0"/>
    <xf numFmtId="40" fontId="21" fillId="0" borderId="0" applyFont="0" applyFill="0" applyBorder="0" applyAlignment="0" applyProtection="0"/>
    <xf numFmtId="41" fontId="93" fillId="0" borderId="0" applyFont="0" applyFill="0" applyBorder="0" applyAlignment="0" applyProtection="0"/>
    <xf numFmtId="43" fontId="93" fillId="0" borderId="0" applyFont="0" applyFill="0" applyBorder="0" applyAlignment="0" applyProtection="0"/>
    <xf numFmtId="0" fontId="2" fillId="0" borderId="0"/>
    <xf numFmtId="9" fontId="1" fillId="0" borderId="0" applyFont="0" applyFill="0" applyBorder="0" applyAlignment="0" applyProtection="0"/>
    <xf numFmtId="0" fontId="42" fillId="0" borderId="102" applyNumberFormat="0" applyFill="0" applyAlignment="0" applyProtection="0"/>
    <xf numFmtId="168" fontId="89" fillId="0" borderId="102" applyNumberFormat="0" applyFill="0" applyAlignment="0" applyProtection="0"/>
    <xf numFmtId="169" fontId="89" fillId="0" borderId="102" applyNumberFormat="0" applyFill="0" applyAlignment="0" applyProtection="0"/>
    <xf numFmtId="168" fontId="89" fillId="0" borderId="102" applyNumberFormat="0" applyFill="0" applyAlignment="0" applyProtection="0"/>
    <xf numFmtId="168" fontId="89" fillId="0" borderId="102" applyNumberFormat="0" applyFill="0" applyAlignment="0" applyProtection="0"/>
    <xf numFmtId="169" fontId="89" fillId="0" borderId="102" applyNumberFormat="0" applyFill="0" applyAlignment="0" applyProtection="0"/>
    <xf numFmtId="168" fontId="89" fillId="0" borderId="102" applyNumberFormat="0" applyFill="0" applyAlignment="0" applyProtection="0"/>
    <xf numFmtId="168" fontId="89" fillId="0" borderId="102" applyNumberFormat="0" applyFill="0" applyAlignment="0" applyProtection="0"/>
    <xf numFmtId="169" fontId="89" fillId="0" borderId="102" applyNumberFormat="0" applyFill="0" applyAlignment="0" applyProtection="0"/>
    <xf numFmtId="168" fontId="89" fillId="0" borderId="102" applyNumberFormat="0" applyFill="0" applyAlignment="0" applyProtection="0"/>
    <xf numFmtId="168" fontId="89" fillId="0" borderId="102" applyNumberFormat="0" applyFill="0" applyAlignment="0" applyProtection="0"/>
    <xf numFmtId="169" fontId="89" fillId="0" borderId="102" applyNumberFormat="0" applyFill="0" applyAlignment="0" applyProtection="0"/>
    <xf numFmtId="168" fontId="89"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169" fontId="89"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168" fontId="89"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168" fontId="89"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0" fontId="42" fillId="0" borderId="102" applyNumberFormat="0" applyFill="0" applyAlignment="0" applyProtection="0"/>
    <xf numFmtId="188" fontId="2" fillId="70" borderId="96" applyFont="0">
      <alignment horizontal="right" vertical="center"/>
    </xf>
    <xf numFmtId="3" fontId="2" fillId="70" borderId="96" applyFont="0">
      <alignment horizontal="right" vertical="center"/>
    </xf>
    <xf numFmtId="0" fontId="78" fillId="64" borderId="101" applyNumberFormat="0" applyAlignment="0" applyProtection="0"/>
    <xf numFmtId="168" fontId="80" fillId="64" borderId="101" applyNumberFormat="0" applyAlignment="0" applyProtection="0"/>
    <xf numFmtId="169" fontId="80" fillId="64" borderId="101" applyNumberFormat="0" applyAlignment="0" applyProtection="0"/>
    <xf numFmtId="168" fontId="80" fillId="64" borderId="101" applyNumberFormat="0" applyAlignment="0" applyProtection="0"/>
    <xf numFmtId="168" fontId="80" fillId="64" borderId="101" applyNumberFormat="0" applyAlignment="0" applyProtection="0"/>
    <xf numFmtId="169" fontId="80" fillId="64" borderId="101" applyNumberFormat="0" applyAlignment="0" applyProtection="0"/>
    <xf numFmtId="168" fontId="80" fillId="64" borderId="101" applyNumberFormat="0" applyAlignment="0" applyProtection="0"/>
    <xf numFmtId="168" fontId="80" fillId="64" borderId="101" applyNumberFormat="0" applyAlignment="0" applyProtection="0"/>
    <xf numFmtId="169" fontId="80" fillId="64" borderId="101" applyNumberFormat="0" applyAlignment="0" applyProtection="0"/>
    <xf numFmtId="168" fontId="80" fillId="64" borderId="101" applyNumberFormat="0" applyAlignment="0" applyProtection="0"/>
    <xf numFmtId="168" fontId="80" fillId="64" borderId="101" applyNumberFormat="0" applyAlignment="0" applyProtection="0"/>
    <xf numFmtId="169" fontId="80" fillId="64" borderId="101" applyNumberFormat="0" applyAlignment="0" applyProtection="0"/>
    <xf numFmtId="168" fontId="80"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169" fontId="80"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168" fontId="80"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168" fontId="80"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0" fontId="78" fillId="64" borderId="101" applyNumberFormat="0" applyAlignment="0" applyProtection="0"/>
    <xf numFmtId="3" fontId="2" fillId="75" borderId="96" applyFont="0">
      <alignment horizontal="right" vertical="center"/>
      <protection locked="0"/>
    </xf>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 fillId="74" borderId="100" applyNumberFormat="0" applyFont="0" applyAlignment="0" applyProtection="0"/>
    <xf numFmtId="0" fontId="22" fillId="74" borderId="100" applyNumberFormat="0" applyFont="0" applyAlignment="0" applyProtection="0"/>
    <xf numFmtId="0" fontId="2" fillId="74" borderId="100" applyNumberFormat="0" applyFont="0" applyAlignment="0" applyProtection="0"/>
    <xf numFmtId="0" fontId="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0" fontId="22" fillId="74" borderId="100" applyNumberFormat="0" applyFont="0" applyAlignment="0" applyProtection="0"/>
    <xf numFmtId="3" fontId="2" fillId="72" borderId="96" applyFont="0">
      <alignment horizontal="right" vertical="center"/>
      <protection locked="0"/>
    </xf>
    <xf numFmtId="0" fontId="61" fillId="43" borderId="99" applyNumberFormat="0" applyAlignment="0" applyProtection="0"/>
    <xf numFmtId="168" fontId="63" fillId="43" borderId="99" applyNumberFormat="0" applyAlignment="0" applyProtection="0"/>
    <xf numFmtId="169" fontId="63" fillId="43" borderId="99" applyNumberFormat="0" applyAlignment="0" applyProtection="0"/>
    <xf numFmtId="168" fontId="63" fillId="43" borderId="99" applyNumberFormat="0" applyAlignment="0" applyProtection="0"/>
    <xf numFmtId="168" fontId="63" fillId="43" borderId="99" applyNumberFormat="0" applyAlignment="0" applyProtection="0"/>
    <xf numFmtId="169" fontId="63" fillId="43" borderId="99" applyNumberFormat="0" applyAlignment="0" applyProtection="0"/>
    <xf numFmtId="168" fontId="63" fillId="43" borderId="99" applyNumberFormat="0" applyAlignment="0" applyProtection="0"/>
    <xf numFmtId="168" fontId="63" fillId="43" borderId="99" applyNumberFormat="0" applyAlignment="0" applyProtection="0"/>
    <xf numFmtId="169" fontId="63" fillId="43" borderId="99" applyNumberFormat="0" applyAlignment="0" applyProtection="0"/>
    <xf numFmtId="168" fontId="63" fillId="43" borderId="99" applyNumberFormat="0" applyAlignment="0" applyProtection="0"/>
    <xf numFmtId="168" fontId="63" fillId="43" borderId="99" applyNumberFormat="0" applyAlignment="0" applyProtection="0"/>
    <xf numFmtId="169" fontId="63" fillId="43" borderId="99" applyNumberFormat="0" applyAlignment="0" applyProtection="0"/>
    <xf numFmtId="168" fontId="63"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169" fontId="63"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168" fontId="63"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168" fontId="63"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61" fillId="43" borderId="99" applyNumberFormat="0" applyAlignment="0" applyProtection="0"/>
    <xf numFmtId="0" fontId="2" fillId="71" borderId="97" applyNumberFormat="0" applyFont="0" applyBorder="0" applyProtection="0">
      <alignment horizontal="left" vertical="center"/>
    </xf>
    <xf numFmtId="9" fontId="2" fillId="71" borderId="96" applyFont="0" applyProtection="0">
      <alignment horizontal="right" vertical="center"/>
    </xf>
    <xf numFmtId="3" fontId="2" fillId="71" borderId="96" applyFont="0" applyProtection="0">
      <alignment horizontal="right" vertical="center"/>
    </xf>
    <xf numFmtId="0" fontId="57" fillId="70" borderId="97" applyFont="0" applyBorder="0">
      <alignment horizontal="center" wrapText="1"/>
    </xf>
    <xf numFmtId="168" fontId="49" fillId="0" borderId="94">
      <alignment horizontal="left" vertical="center"/>
    </xf>
    <xf numFmtId="0" fontId="49" fillId="0" borderId="94">
      <alignment horizontal="left" vertical="center"/>
    </xf>
    <xf numFmtId="0" fontId="49" fillId="0" borderId="94">
      <alignment horizontal="left" vertical="center"/>
    </xf>
    <xf numFmtId="0" fontId="2" fillId="69" borderId="96" applyNumberFormat="0" applyFont="0" applyBorder="0" applyProtection="0">
      <alignment horizontal="center" vertical="center"/>
    </xf>
    <xf numFmtId="0" fontId="31" fillId="0" borderId="96" applyNumberFormat="0" applyAlignment="0">
      <alignment horizontal="right"/>
      <protection locked="0"/>
    </xf>
    <xf numFmtId="0" fontId="31" fillId="0" borderId="96" applyNumberFormat="0" applyAlignment="0">
      <alignment horizontal="right"/>
      <protection locked="0"/>
    </xf>
    <xf numFmtId="0" fontId="31" fillId="0" borderId="96" applyNumberFormat="0" applyAlignment="0">
      <alignment horizontal="right"/>
      <protection locked="0"/>
    </xf>
    <xf numFmtId="0" fontId="31" fillId="0" borderId="96" applyNumberFormat="0" applyAlignment="0">
      <alignment horizontal="right"/>
      <protection locked="0"/>
    </xf>
    <xf numFmtId="0" fontId="31" fillId="0" borderId="96" applyNumberFormat="0" applyAlignment="0">
      <alignment horizontal="right"/>
      <protection locked="0"/>
    </xf>
    <xf numFmtId="0" fontId="31" fillId="0" borderId="96" applyNumberFormat="0" applyAlignment="0">
      <alignment horizontal="right"/>
      <protection locked="0"/>
    </xf>
    <xf numFmtId="0" fontId="31" fillId="0" borderId="96" applyNumberFormat="0" applyAlignment="0">
      <alignment horizontal="right"/>
      <protection locked="0"/>
    </xf>
    <xf numFmtId="0" fontId="31" fillId="0" borderId="96" applyNumberFormat="0" applyAlignment="0">
      <alignment horizontal="right"/>
      <protection locked="0"/>
    </xf>
    <xf numFmtId="0" fontId="31" fillId="0" borderId="96" applyNumberFormat="0" applyAlignment="0">
      <alignment horizontal="right"/>
      <protection locked="0"/>
    </xf>
    <xf numFmtId="0" fontId="31" fillId="0" borderId="96" applyNumberFormat="0" applyAlignment="0">
      <alignment horizontal="right"/>
      <protection locked="0"/>
    </xf>
    <xf numFmtId="0" fontId="33" fillId="64" borderId="99" applyNumberFormat="0" applyAlignment="0" applyProtection="0"/>
    <xf numFmtId="168" fontId="35" fillId="64" borderId="99" applyNumberFormat="0" applyAlignment="0" applyProtection="0"/>
    <xf numFmtId="169" fontId="35" fillId="64" borderId="99" applyNumberFormat="0" applyAlignment="0" applyProtection="0"/>
    <xf numFmtId="168" fontId="35" fillId="64" borderId="99" applyNumberFormat="0" applyAlignment="0" applyProtection="0"/>
    <xf numFmtId="168" fontId="35" fillId="64" borderId="99" applyNumberFormat="0" applyAlignment="0" applyProtection="0"/>
    <xf numFmtId="169" fontId="35" fillId="64" borderId="99" applyNumberFormat="0" applyAlignment="0" applyProtection="0"/>
    <xf numFmtId="168" fontId="35" fillId="64" borderId="99" applyNumberFormat="0" applyAlignment="0" applyProtection="0"/>
    <xf numFmtId="168" fontId="35" fillId="64" borderId="99" applyNumberFormat="0" applyAlignment="0" applyProtection="0"/>
    <xf numFmtId="169" fontId="35" fillId="64" borderId="99" applyNumberFormat="0" applyAlignment="0" applyProtection="0"/>
    <xf numFmtId="168" fontId="35" fillId="64" borderId="99" applyNumberFormat="0" applyAlignment="0" applyProtection="0"/>
    <xf numFmtId="168" fontId="35" fillId="64" borderId="99" applyNumberFormat="0" applyAlignment="0" applyProtection="0"/>
    <xf numFmtId="169" fontId="35" fillId="64" borderId="99" applyNumberFormat="0" applyAlignment="0" applyProtection="0"/>
    <xf numFmtId="168" fontId="35"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169" fontId="35"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168" fontId="35"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168" fontId="35"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33" fillId="64" borderId="99" applyNumberFormat="0" applyAlignment="0" applyProtection="0"/>
    <xf numFmtId="0" fontId="1" fillId="0" borderId="0"/>
    <xf numFmtId="169" fontId="21" fillId="37" borderId="0"/>
    <xf numFmtId="0" fontId="2" fillId="0" borderId="0">
      <alignment vertical="center"/>
    </xf>
    <xf numFmtId="166" fontId="1" fillId="0" borderId="0" applyFont="0" applyFill="0" applyBorder="0" applyAlignment="0" applyProtection="0"/>
    <xf numFmtId="0" fontId="122" fillId="0" borderId="0"/>
  </cellStyleXfs>
  <cellXfs count="850">
    <xf numFmtId="0" fontId="0" fillId="0" borderId="0" xfId="0"/>
    <xf numFmtId="0" fontId="4" fillId="0" borderId="0" xfId="0" applyFont="1"/>
    <xf numFmtId="0" fontId="0" fillId="0" borderId="0" xfId="0" applyAlignment="1">
      <alignment wrapText="1"/>
    </xf>
    <xf numFmtId="167" fontId="0" fillId="0" borderId="0" xfId="0" applyNumberFormat="1" applyAlignment="1">
      <alignment horizontal="center"/>
    </xf>
    <xf numFmtId="0" fontId="4" fillId="0" borderId="3" xfId="0" applyFont="1" applyBorder="1"/>
    <xf numFmtId="0" fontId="11" fillId="0" borderId="0" xfId="0" applyFont="1"/>
    <xf numFmtId="0" fontId="6" fillId="0" borderId="0" xfId="0" applyFont="1"/>
    <xf numFmtId="0" fontId="8" fillId="0" borderId="0" xfId="11" applyFont="1"/>
    <xf numFmtId="0" fontId="8" fillId="0" borderId="0" xfId="0" applyFont="1"/>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1" applyFont="1"/>
    <xf numFmtId="0" fontId="5" fillId="0" borderId="0" xfId="0" applyFont="1" applyAlignment="1">
      <alignment horizontal="center"/>
    </xf>
    <xf numFmtId="0" fontId="4" fillId="0" borderId="20" xfId="0" applyFont="1" applyBorder="1"/>
    <xf numFmtId="0" fontId="18" fillId="0" borderId="0" xfId="0" applyFont="1" applyAlignment="1">
      <alignment horizontal="center" vertical="center"/>
    </xf>
    <xf numFmtId="0" fontId="18"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8" fillId="0" borderId="0" xfId="0" applyFont="1"/>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3"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3" fillId="36" borderId="3" xfId="2" applyNumberFormat="1" applyFont="1" applyFill="1" applyBorder="1" applyAlignment="1" applyProtection="1">
      <alignment horizontal="left" vertical="top" wrapText="1"/>
    </xf>
    <xf numFmtId="0" fontId="13" fillId="36" borderId="3" xfId="13" applyFont="1" applyFill="1" applyBorder="1" applyAlignment="1" applyProtection="1">
      <alignment vertical="center" wrapText="1"/>
      <protection locked="0"/>
    </xf>
    <xf numFmtId="0" fontId="4" fillId="0" borderId="18" xfId="0" applyFont="1" applyBorder="1"/>
    <xf numFmtId="0" fontId="17" fillId="0" borderId="0" xfId="0" applyFont="1"/>
    <xf numFmtId="0" fontId="6"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6" fillId="3" borderId="3" xfId="1" applyNumberFormat="1" applyFont="1" applyFill="1" applyBorder="1" applyAlignment="1" applyProtection="1">
      <alignment horizontal="center" vertical="center" wrapText="1"/>
      <protection locked="0"/>
    </xf>
    <xf numFmtId="164" fontId="6" fillId="3" borderId="18" xfId="1" applyNumberFormat="1" applyFont="1" applyFill="1" applyBorder="1" applyAlignment="1" applyProtection="1">
      <alignment horizontal="center" vertical="center" wrapText="1"/>
      <protection locked="0"/>
    </xf>
    <xf numFmtId="164" fontId="6" fillId="3" borderId="19" xfId="1" applyNumberFormat="1" applyFont="1" applyFill="1" applyBorder="1" applyAlignment="1" applyProtection="1">
      <alignment horizontal="center" vertical="center" wrapText="1"/>
      <protection locked="0"/>
    </xf>
    <xf numFmtId="0" fontId="4" fillId="0" borderId="15" xfId="0" applyFont="1" applyBorder="1"/>
    <xf numFmtId="0" fontId="4" fillId="0" borderId="17" xfId="0" applyFont="1" applyBorder="1"/>
    <xf numFmtId="0" fontId="6" fillId="3" borderId="21" xfId="9" applyFont="1" applyFill="1" applyBorder="1" applyAlignment="1" applyProtection="1">
      <alignment horizontal="left" vertical="center"/>
      <protection locked="0"/>
    </xf>
    <xf numFmtId="0" fontId="13" fillId="3" borderId="23" xfId="16" applyFont="1" applyFill="1" applyBorder="1" applyProtection="1">
      <protection locked="0"/>
    </xf>
    <xf numFmtId="0" fontId="8" fillId="3" borderId="3" xfId="5" applyFont="1" applyFill="1" applyBorder="1" applyProtection="1">
      <protection locked="0"/>
    </xf>
    <xf numFmtId="0" fontId="8" fillId="0" borderId="3" xfId="13" applyFont="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65" fontId="8" fillId="3" borderId="3" xfId="8" applyNumberFormat="1" applyFont="1" applyFill="1" applyBorder="1" applyAlignment="1" applyProtection="1">
      <alignment horizontal="right" wrapText="1"/>
      <protection locked="0"/>
    </xf>
    <xf numFmtId="0" fontId="8" fillId="0" borderId="3" xfId="13" applyFont="1" applyBorder="1" applyAlignment="1" applyProtection="1">
      <alignment horizontal="left" vertical="center" wrapText="1"/>
      <protection locked="0"/>
    </xf>
    <xf numFmtId="165" fontId="8" fillId="4" borderId="3" xfId="8" applyNumberFormat="1" applyFont="1" applyFill="1" applyBorder="1" applyAlignment="1" applyProtection="1">
      <alignment horizontal="right" wrapText="1"/>
      <protection locked="0"/>
    </xf>
    <xf numFmtId="0" fontId="9" fillId="0" borderId="3" xfId="13" applyFont="1" applyBorder="1" applyAlignment="1" applyProtection="1">
      <alignment wrapText="1"/>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0" xfId="11" applyFont="1" applyAlignment="1">
      <alignment vertical="center"/>
    </xf>
    <xf numFmtId="0" fontId="4" fillId="0" borderId="18" xfId="0" applyFont="1" applyBorder="1" applyAlignment="1">
      <alignment vertical="center"/>
    </xf>
    <xf numFmtId="0" fontId="4" fillId="0" borderId="52" xfId="0" applyFont="1" applyBorder="1"/>
    <xf numFmtId="0" fontId="4" fillId="0" borderId="53" xfId="0" applyFont="1" applyBorder="1"/>
    <xf numFmtId="0" fontId="6" fillId="0" borderId="15" xfId="9" applyFont="1" applyBorder="1" applyAlignment="1" applyProtection="1">
      <alignment horizontal="center" vertical="center"/>
      <protection locked="0"/>
    </xf>
    <xf numFmtId="0" fontId="13" fillId="3" borderId="5" xfId="9" applyFont="1" applyFill="1" applyBorder="1" applyAlignment="1" applyProtection="1">
      <alignment horizontal="center" vertical="center" wrapText="1"/>
      <protection locked="0"/>
    </xf>
    <xf numFmtId="164" fontId="6" fillId="3" borderId="17" xfId="2" applyNumberFormat="1" applyFont="1" applyFill="1" applyBorder="1" applyAlignment="1" applyProtection="1">
      <alignment horizontal="center" vertical="center"/>
      <protection locked="0"/>
    </xf>
    <xf numFmtId="0" fontId="6" fillId="0" borderId="18"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8" xfId="9" applyFont="1" applyBorder="1" applyAlignment="1" applyProtection="1">
      <alignment horizontal="center" vertical="center" wrapText="1"/>
      <protection locked="0"/>
    </xf>
    <xf numFmtId="0" fontId="13" fillId="36" borderId="22" xfId="13" applyFont="1" applyFill="1" applyBorder="1" applyAlignment="1" applyProtection="1">
      <alignment vertical="center" wrapText="1"/>
      <protection locked="0"/>
    </xf>
    <xf numFmtId="167" fontId="18" fillId="0" borderId="58" xfId="0" applyNumberFormat="1" applyFont="1" applyBorder="1" applyAlignment="1">
      <alignment horizontal="center"/>
    </xf>
    <xf numFmtId="167" fontId="18" fillId="0" borderId="56" xfId="0" applyNumberFormat="1" applyFont="1" applyBorder="1" applyAlignment="1">
      <alignment horizontal="center"/>
    </xf>
    <xf numFmtId="167" fontId="16" fillId="0" borderId="56" xfId="0" applyNumberFormat="1" applyFont="1" applyBorder="1" applyAlignment="1">
      <alignment horizontal="center"/>
    </xf>
    <xf numFmtId="167" fontId="18" fillId="0" borderId="59" xfId="0" applyNumberFormat="1" applyFont="1" applyBorder="1" applyAlignment="1">
      <alignment horizontal="center"/>
    </xf>
    <xf numFmtId="167" fontId="18" fillId="0" borderId="60"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1" xfId="0" applyFont="1" applyBorder="1"/>
    <xf numFmtId="0" fontId="4" fillId="0" borderId="16" xfId="0" applyFont="1" applyBorder="1"/>
    <xf numFmtId="0" fontId="4" fillId="0" borderId="21" xfId="0" applyFont="1" applyBorder="1"/>
    <xf numFmtId="0" fontId="6" fillId="3" borderId="18" xfId="5" applyFont="1" applyFill="1" applyBorder="1" applyAlignment="1" applyProtection="1">
      <alignment horizontal="right" vertical="center"/>
      <protection locked="0"/>
    </xf>
    <xf numFmtId="0" fontId="4" fillId="0" borderId="16" xfId="0" applyFont="1" applyBorder="1" applyAlignment="1">
      <alignment wrapText="1"/>
    </xf>
    <xf numFmtId="0" fontId="4" fillId="0" borderId="17" xfId="0" applyFont="1" applyBorder="1" applyAlignment="1">
      <alignment wrapText="1"/>
    </xf>
    <xf numFmtId="0" fontId="5" fillId="0" borderId="22" xfId="0" applyFont="1" applyBorder="1"/>
    <xf numFmtId="0" fontId="8" fillId="3" borderId="18" xfId="5" applyFont="1" applyFill="1" applyBorder="1" applyAlignment="1" applyProtection="1">
      <alignment horizontal="left" vertical="center"/>
      <protection locked="0"/>
    </xf>
    <xf numFmtId="0" fontId="8" fillId="3" borderId="19" xfId="13" applyFont="1" applyFill="1" applyBorder="1" applyAlignment="1" applyProtection="1">
      <alignment horizontal="center" vertical="center" wrapText="1"/>
      <protection locked="0"/>
    </xf>
    <xf numFmtId="0" fontId="8" fillId="3" borderId="18" xfId="5" applyFont="1" applyFill="1" applyBorder="1" applyAlignment="1" applyProtection="1">
      <alignment horizontal="right" vertical="center"/>
      <protection locked="0"/>
    </xf>
    <xf numFmtId="3" fontId="8" fillId="36" borderId="19" xfId="5" applyNumberFormat="1" applyFont="1" applyFill="1" applyBorder="1" applyProtection="1">
      <protection locked="0"/>
    </xf>
    <xf numFmtId="0" fontId="8" fillId="3" borderId="21" xfId="9" applyFont="1" applyFill="1" applyBorder="1" applyAlignment="1" applyProtection="1">
      <alignment horizontal="right" vertical="center"/>
      <protection locked="0"/>
    </xf>
    <xf numFmtId="0" fontId="9" fillId="3" borderId="22" xfId="16" applyFont="1" applyFill="1" applyBorder="1" applyProtection="1">
      <protection locked="0"/>
    </xf>
    <xf numFmtId="3" fontId="9" fillId="36" borderId="22" xfId="16" applyNumberFormat="1" applyFont="1" applyFill="1" applyBorder="1" applyProtection="1">
      <protection locked="0"/>
    </xf>
    <xf numFmtId="164" fontId="9" fillId="36" borderId="23" xfId="1" applyNumberFormat="1" applyFont="1" applyFill="1" applyBorder="1" applyAlignment="1" applyProtection="1">
      <protection locked="0"/>
    </xf>
    <xf numFmtId="0" fontId="4" fillId="0" borderId="52" xfId="0" applyFont="1" applyBorder="1" applyAlignment="1">
      <alignment horizontal="center"/>
    </xf>
    <xf numFmtId="0" fontId="4" fillId="0" borderId="53"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19" xfId="0" applyFont="1" applyBorder="1" applyAlignment="1">
      <alignment horizontal="center" vertical="center"/>
    </xf>
    <xf numFmtId="0" fontId="13" fillId="0" borderId="16" xfId="11" applyFont="1" applyBorder="1" applyAlignment="1">
      <alignment horizontal="center" vertical="center"/>
    </xf>
    <xf numFmtId="0" fontId="8" fillId="0" borderId="0" xfId="11" applyFont="1" applyAlignment="1">
      <alignment horizontal="left"/>
    </xf>
    <xf numFmtId="0" fontId="15" fillId="0" borderId="0" xfId="11" applyFont="1" applyAlignment="1">
      <alignment horizontal="right"/>
    </xf>
    <xf numFmtId="0" fontId="0" fillId="0" borderId="15" xfId="0" applyBorder="1" applyAlignment="1">
      <alignment horizontal="center" vertical="center"/>
    </xf>
    <xf numFmtId="0" fontId="5" fillId="36" borderId="26" xfId="0" applyFont="1" applyFill="1" applyBorder="1" applyAlignment="1">
      <alignment wrapText="1"/>
    </xf>
    <xf numFmtId="0" fontId="4" fillId="0" borderId="9" xfId="0" applyFont="1" applyBorder="1" applyAlignment="1">
      <alignment vertical="center" wrapText="1"/>
    </xf>
    <xf numFmtId="0" fontId="5" fillId="36" borderId="9" xfId="0" applyFont="1" applyFill="1" applyBorder="1" applyAlignment="1">
      <alignment wrapText="1"/>
    </xf>
    <xf numFmtId="0" fontId="5" fillId="36" borderId="66" xfId="0" applyFont="1" applyFill="1" applyBorder="1" applyAlignment="1">
      <alignment wrapText="1"/>
    </xf>
    <xf numFmtId="0" fontId="13" fillId="0" borderId="0" xfId="11" applyFont="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1"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5" fillId="0" borderId="0" xfId="0" applyFont="1" applyAlignment="1" applyProtection="1">
      <alignment horizontal="right"/>
      <protection locked="0"/>
    </xf>
    <xf numFmtId="0" fontId="13" fillId="0" borderId="1" xfId="0" applyFont="1" applyBorder="1" applyAlignment="1">
      <alignment horizontal="center" vertical="center"/>
    </xf>
    <xf numFmtId="0" fontId="4" fillId="0" borderId="67" xfId="0" applyFont="1" applyBorder="1" applyAlignment="1">
      <alignment vertical="center" wrapText="1"/>
    </xf>
    <xf numFmtId="0" fontId="5" fillId="0" borderId="7" xfId="0" applyFont="1" applyBorder="1" applyAlignment="1">
      <alignment vertical="center" wrapText="1"/>
    </xf>
    <xf numFmtId="0" fontId="4" fillId="0" borderId="1" xfId="0" applyFont="1" applyBorder="1"/>
    <xf numFmtId="0" fontId="5" fillId="0" borderId="1" xfId="0" applyFont="1" applyBorder="1" applyAlignment="1">
      <alignment horizontal="center"/>
    </xf>
    <xf numFmtId="0" fontId="4" fillId="0" borderId="21" xfId="0" applyFont="1" applyBorder="1" applyAlignment="1">
      <alignment horizontal="center" vertical="center"/>
    </xf>
    <xf numFmtId="0" fontId="99" fillId="0" borderId="0" xfId="0" applyFont="1"/>
    <xf numFmtId="49" fontId="99" fillId="0" borderId="7" xfId="0" applyNumberFormat="1" applyFont="1" applyBorder="1" applyAlignment="1">
      <alignment horizontal="right" vertical="center"/>
    </xf>
    <xf numFmtId="49" fontId="99" fillId="0" borderId="74" xfId="0" applyNumberFormat="1" applyFont="1" applyBorder="1" applyAlignment="1">
      <alignment horizontal="right" vertical="center"/>
    </xf>
    <xf numFmtId="49" fontId="99" fillId="0" borderId="77" xfId="0" applyNumberFormat="1" applyFont="1" applyBorder="1" applyAlignment="1">
      <alignment horizontal="right" vertical="center"/>
    </xf>
    <xf numFmtId="49" fontId="99" fillId="0" borderId="82" xfId="0" applyNumberFormat="1" applyFont="1" applyBorder="1" applyAlignment="1">
      <alignment horizontal="right" vertical="center"/>
    </xf>
    <xf numFmtId="0" fontId="99" fillId="0" borderId="0" xfId="0" applyFont="1" applyAlignment="1">
      <alignment horizontal="left"/>
    </xf>
    <xf numFmtId="0" fontId="99" fillId="0" borderId="82" xfId="0" applyFont="1" applyBorder="1" applyAlignment="1">
      <alignment horizontal="right" vertical="center"/>
    </xf>
    <xf numFmtId="49" fontId="99" fillId="0" borderId="0" xfId="0" applyNumberFormat="1" applyFont="1" applyAlignment="1">
      <alignment horizontal="right" vertical="center"/>
    </xf>
    <xf numFmtId="0" fontId="99" fillId="0" borderId="0" xfId="0" applyFont="1" applyAlignment="1">
      <alignment vertical="center" wrapText="1"/>
    </xf>
    <xf numFmtId="0" fontId="99" fillId="0" borderId="0" xfId="0" applyFont="1" applyAlignment="1">
      <alignment horizontal="left" vertical="center" wrapText="1"/>
    </xf>
    <xf numFmtId="0" fontId="8" fillId="0" borderId="1" xfId="11" applyFont="1" applyBorder="1"/>
    <xf numFmtId="0" fontId="13"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193" fontId="6" fillId="36" borderId="19" xfId="2" applyNumberFormat="1" applyFont="1" applyFill="1" applyBorder="1" applyAlignment="1" applyProtection="1">
      <alignment vertical="top"/>
    </xf>
    <xf numFmtId="193" fontId="6" fillId="3" borderId="19" xfId="2" applyNumberFormat="1" applyFont="1" applyFill="1" applyBorder="1" applyAlignment="1" applyProtection="1">
      <alignment vertical="top"/>
      <protection locked="0"/>
    </xf>
    <xf numFmtId="193" fontId="6" fillId="36" borderId="19" xfId="2" applyNumberFormat="1" applyFont="1" applyFill="1" applyBorder="1" applyAlignment="1" applyProtection="1">
      <alignment vertical="top" wrapText="1"/>
    </xf>
    <xf numFmtId="193" fontId="6" fillId="3" borderId="19" xfId="2" applyNumberFormat="1" applyFont="1" applyFill="1" applyBorder="1" applyAlignment="1" applyProtection="1">
      <alignment vertical="top" wrapText="1"/>
      <protection locked="0"/>
    </xf>
    <xf numFmtId="193" fontId="6" fillId="36" borderId="19" xfId="2" applyNumberFormat="1" applyFont="1" applyFill="1" applyBorder="1" applyAlignment="1" applyProtection="1">
      <alignment vertical="top" wrapText="1"/>
      <protection locked="0"/>
    </xf>
    <xf numFmtId="193" fontId="6" fillId="36" borderId="23" xfId="2" applyNumberFormat="1" applyFont="1" applyFill="1" applyBorder="1" applyAlignment="1" applyProtection="1">
      <alignment vertical="top" wrapText="1"/>
    </xf>
    <xf numFmtId="193" fontId="4" fillId="0" borderId="3" xfId="0" applyNumberFormat="1" applyFont="1" applyBorder="1"/>
    <xf numFmtId="193" fontId="4" fillId="36" borderId="22" xfId="0" applyNumberFormat="1" applyFont="1" applyFill="1" applyBorder="1"/>
    <xf numFmtId="193" fontId="4" fillId="0" borderId="18" xfId="0" applyNumberFormat="1" applyFont="1" applyBorder="1"/>
    <xf numFmtId="193" fontId="4" fillId="0" borderId="19" xfId="0" applyNumberFormat="1" applyFont="1" applyBorder="1"/>
    <xf numFmtId="193" fontId="4" fillId="36" borderId="49" xfId="0" applyNumberFormat="1" applyFont="1" applyFill="1" applyBorder="1"/>
    <xf numFmtId="193" fontId="4" fillId="36" borderId="21" xfId="0" applyNumberFormat="1" applyFont="1" applyFill="1" applyBorder="1"/>
    <xf numFmtId="193" fontId="4" fillId="36" borderId="23" xfId="0" applyNumberFormat="1" applyFont="1" applyFill="1" applyBorder="1"/>
    <xf numFmtId="193" fontId="4" fillId="36" borderId="50" xfId="0" applyNumberFormat="1" applyFont="1" applyFill="1" applyBorder="1"/>
    <xf numFmtId="193" fontId="8" fillId="36" borderId="3" xfId="5" applyNumberFormat="1" applyFont="1" applyFill="1" applyBorder="1" applyProtection="1">
      <protection locked="0"/>
    </xf>
    <xf numFmtId="193" fontId="8" fillId="3" borderId="3" xfId="5" applyNumberFormat="1" applyFont="1" applyFill="1" applyBorder="1" applyProtection="1">
      <protection locked="0"/>
    </xf>
    <xf numFmtId="193" fontId="9" fillId="36" borderId="22" xfId="16" applyNumberFormat="1" applyFont="1" applyFill="1" applyBorder="1" applyProtection="1">
      <protection locked="0"/>
    </xf>
    <xf numFmtId="193" fontId="8" fillId="36" borderId="3" xfId="1" applyNumberFormat="1" applyFont="1" applyFill="1" applyBorder="1" applyProtection="1">
      <protection locked="0"/>
    </xf>
    <xf numFmtId="193" fontId="8" fillId="0" borderId="3" xfId="1" applyNumberFormat="1" applyFont="1" applyFill="1" applyBorder="1" applyProtection="1">
      <protection locked="0"/>
    </xf>
    <xf numFmtId="193" fontId="9" fillId="36" borderId="22" xfId="1" applyNumberFormat="1" applyFont="1" applyFill="1" applyBorder="1" applyAlignment="1" applyProtection="1">
      <protection locked="0"/>
    </xf>
    <xf numFmtId="193" fontId="8" fillId="3" borderId="22" xfId="5" applyNumberFormat="1" applyFont="1" applyFill="1" applyBorder="1" applyProtection="1">
      <protection locked="0"/>
    </xf>
    <xf numFmtId="193" fontId="18" fillId="0" borderId="0" xfId="0" applyNumberFormat="1" applyFont="1"/>
    <xf numFmtId="0" fontId="4" fillId="0" borderId="25" xfId="0" applyFont="1" applyBorder="1" applyAlignment="1">
      <alignment horizontal="center" vertical="center"/>
    </xf>
    <xf numFmtId="0" fontId="4" fillId="0" borderId="25" xfId="0" applyFont="1" applyBorder="1" applyAlignment="1">
      <alignment wrapText="1"/>
    </xf>
    <xf numFmtId="193" fontId="4" fillId="0" borderId="20" xfId="0" applyNumberFormat="1" applyFont="1" applyBorder="1"/>
    <xf numFmtId="193" fontId="4" fillId="0" borderId="20" xfId="0" applyNumberFormat="1" applyFont="1" applyBorder="1" applyAlignment="1">
      <alignment wrapText="1"/>
    </xf>
    <xf numFmtId="0" fontId="4" fillId="0" borderId="3" xfId="0" applyFont="1" applyBorder="1" applyAlignment="1">
      <alignment horizontal="center" vertical="center" wrapText="1"/>
    </xf>
    <xf numFmtId="9" fontId="100" fillId="0" borderId="3" xfId="0" applyNumberFormat="1" applyFont="1" applyBorder="1" applyAlignment="1">
      <alignment horizontal="center" vertical="center"/>
    </xf>
    <xf numFmtId="0" fontId="5" fillId="0" borderId="0" xfId="0" applyFont="1" applyAlignment="1">
      <alignment horizontal="center" wrapText="1"/>
    </xf>
    <xf numFmtId="9" fontId="4" fillId="0" borderId="19" xfId="20961" applyFont="1" applyBorder="1"/>
    <xf numFmtId="9" fontId="4" fillId="36" borderId="23" xfId="20961" applyFont="1" applyFill="1" applyBorder="1"/>
    <xf numFmtId="167" fontId="5" fillId="36" borderId="22" xfId="0" applyNumberFormat="1" applyFont="1" applyFill="1" applyBorder="1" applyAlignment="1">
      <alignment horizontal="center" vertical="center"/>
    </xf>
    <xf numFmtId="0" fontId="6" fillId="0" borderId="16" xfId="0" applyFont="1" applyBorder="1" applyAlignment="1">
      <alignment vertical="center" wrapText="1"/>
    </xf>
    <xf numFmtId="0" fontId="4" fillId="0" borderId="7" xfId="0" applyFont="1" applyBorder="1" applyAlignment="1">
      <alignment vertical="center"/>
    </xf>
    <xf numFmtId="0" fontId="4" fillId="0" borderId="96" xfId="0" applyFont="1" applyBorder="1" applyAlignment="1">
      <alignment vertical="center"/>
    </xf>
    <xf numFmtId="0" fontId="5" fillId="0" borderId="96" xfId="0" applyFont="1" applyBorder="1" applyAlignment="1">
      <alignment vertical="center"/>
    </xf>
    <xf numFmtId="0" fontId="4" fillId="0" borderId="16" xfId="0" applyFont="1" applyBorder="1" applyAlignment="1">
      <alignment vertical="center"/>
    </xf>
    <xf numFmtId="0" fontId="4" fillId="0" borderId="92" xfId="0" applyFont="1" applyBorder="1" applyAlignment="1">
      <alignment vertical="center"/>
    </xf>
    <xf numFmtId="0" fontId="4" fillId="0" borderId="93" xfId="0" applyFont="1" applyBorder="1" applyAlignment="1">
      <alignment vertical="center"/>
    </xf>
    <xf numFmtId="0" fontId="4" fillId="0" borderId="15" xfId="0" applyFont="1" applyBorder="1" applyAlignment="1">
      <alignment horizontal="center" vertical="center"/>
    </xf>
    <xf numFmtId="0" fontId="4" fillId="0" borderId="104" xfId="0" applyFont="1" applyBorder="1" applyAlignment="1">
      <alignment horizontal="center" vertical="center"/>
    </xf>
    <xf numFmtId="0" fontId="4" fillId="0" borderId="106" xfId="0" applyFont="1" applyBorder="1" applyAlignment="1">
      <alignment horizontal="center" vertical="center"/>
    </xf>
    <xf numFmtId="169" fontId="21" fillId="37" borderId="28" xfId="20" applyBorder="1"/>
    <xf numFmtId="169" fontId="21" fillId="37" borderId="108" xfId="20" applyBorder="1"/>
    <xf numFmtId="169" fontId="21" fillId="37" borderId="98" xfId="20" applyBorder="1"/>
    <xf numFmtId="169" fontId="21" fillId="37" borderId="53" xfId="20" applyBorder="1"/>
    <xf numFmtId="0" fontId="4" fillId="3" borderId="61" xfId="0" applyFont="1" applyFill="1" applyBorder="1" applyAlignment="1">
      <alignment horizontal="center" vertical="center"/>
    </xf>
    <xf numFmtId="0" fontId="4" fillId="3" borderId="0" xfId="0" applyFont="1" applyFill="1" applyAlignment="1">
      <alignment vertical="center"/>
    </xf>
    <xf numFmtId="0" fontId="4" fillId="0" borderId="67" xfId="0" applyFont="1" applyBorder="1" applyAlignment="1">
      <alignment horizontal="center" vertical="center"/>
    </xf>
    <xf numFmtId="0" fontId="4" fillId="3" borderId="94" xfId="0" applyFont="1" applyFill="1" applyBorder="1" applyAlignment="1">
      <alignment vertical="center"/>
    </xf>
    <xf numFmtId="0" fontId="12" fillId="3" borderId="109" xfId="0" applyFont="1" applyFill="1" applyBorder="1" applyAlignment="1">
      <alignment horizontal="left"/>
    </xf>
    <xf numFmtId="0" fontId="12" fillId="3" borderId="110" xfId="0" applyFont="1" applyFill="1" applyBorder="1" applyAlignment="1">
      <alignment horizontal="left"/>
    </xf>
    <xf numFmtId="0" fontId="4" fillId="0" borderId="96" xfId="0" applyFont="1" applyBorder="1" applyAlignment="1">
      <alignment horizontal="center" vertical="center" wrapText="1"/>
    </xf>
    <xf numFmtId="0" fontId="99" fillId="0" borderId="84" xfId="0" applyFont="1" applyBorder="1" applyAlignment="1">
      <alignment horizontal="right" vertical="center"/>
    </xf>
    <xf numFmtId="0" fontId="4" fillId="0" borderId="111" xfId="0" applyFont="1" applyBorder="1" applyAlignment="1">
      <alignment horizontal="center" vertical="center" wrapText="1"/>
    </xf>
    <xf numFmtId="0" fontId="5" fillId="3" borderId="112" xfId="0" applyFont="1" applyFill="1" applyBorder="1" applyAlignment="1">
      <alignment vertical="center"/>
    </xf>
    <xf numFmtId="0" fontId="4" fillId="3" borderId="20" xfId="0" applyFont="1" applyFill="1" applyBorder="1" applyAlignment="1">
      <alignment vertical="center"/>
    </xf>
    <xf numFmtId="0" fontId="4" fillId="0" borderId="113" xfId="0" applyFont="1" applyBorder="1" applyAlignment="1">
      <alignment horizontal="center" vertical="center"/>
    </xf>
    <xf numFmtId="0" fontId="5" fillId="0" borderId="22" xfId="0" applyFont="1" applyBorder="1" applyAlignment="1">
      <alignment vertical="center"/>
    </xf>
    <xf numFmtId="169" fontId="21" fillId="37" borderId="24" xfId="20" applyBorder="1"/>
    <xf numFmtId="0" fontId="4" fillId="0" borderId="7" xfId="0" applyFont="1" applyBorder="1" applyAlignment="1">
      <alignment horizontal="center" vertical="center" wrapText="1"/>
    </xf>
    <xf numFmtId="0" fontId="4" fillId="0" borderId="62" xfId="0" applyFont="1" applyBorder="1" applyAlignment="1">
      <alignment horizontal="center" vertical="center" wrapText="1"/>
    </xf>
    <xf numFmtId="0" fontId="6" fillId="0" borderId="15" xfId="11" applyFont="1" applyBorder="1" applyAlignment="1">
      <alignment vertical="center"/>
    </xf>
    <xf numFmtId="0" fontId="6" fillId="0" borderId="16" xfId="11" applyFont="1" applyBorder="1" applyAlignment="1">
      <alignment vertical="center"/>
    </xf>
    <xf numFmtId="0" fontId="13" fillId="0" borderId="17" xfId="11" applyFont="1" applyBorder="1" applyAlignment="1">
      <alignment horizontal="center" vertical="center"/>
    </xf>
    <xf numFmtId="0" fontId="0" fillId="0" borderId="113" xfId="0" applyBorder="1"/>
    <xf numFmtId="0" fontId="0" fillId="0" borderId="21" xfId="0" applyBorder="1"/>
    <xf numFmtId="0" fontId="5" fillId="36" borderId="114" xfId="0" applyFont="1" applyFill="1" applyBorder="1" applyAlignment="1">
      <alignment vertical="center" wrapText="1"/>
    </xf>
    <xf numFmtId="0" fontId="6" fillId="0" borderId="0" xfId="0" applyFont="1" applyAlignment="1">
      <alignment wrapText="1"/>
    </xf>
    <xf numFmtId="0" fontId="5" fillId="36" borderId="16" xfId="0" applyFont="1" applyFill="1" applyBorder="1" applyAlignment="1">
      <alignment horizontal="center" vertical="center" wrapText="1"/>
    </xf>
    <xf numFmtId="0" fontId="5" fillId="36" borderId="17" xfId="0" applyFont="1" applyFill="1" applyBorder="1" applyAlignment="1">
      <alignment horizontal="center" vertical="center" wrapText="1"/>
    </xf>
    <xf numFmtId="0" fontId="5" fillId="36" borderId="113" xfId="0" applyFont="1" applyFill="1" applyBorder="1" applyAlignment="1">
      <alignment horizontal="left" vertical="center" wrapText="1"/>
    </xf>
    <xf numFmtId="0" fontId="5" fillId="36" borderId="96" xfId="0" applyFont="1" applyFill="1" applyBorder="1" applyAlignment="1">
      <alignment horizontal="left" vertical="center" wrapText="1"/>
    </xf>
    <xf numFmtId="0" fontId="5" fillId="36" borderId="111" xfId="0" applyFont="1" applyFill="1" applyBorder="1" applyAlignment="1">
      <alignment horizontal="left" vertical="center" wrapText="1"/>
    </xf>
    <xf numFmtId="0" fontId="4" fillId="0" borderId="113" xfId="0" applyFont="1" applyBorder="1" applyAlignment="1">
      <alignment horizontal="right" vertical="center" wrapText="1"/>
    </xf>
    <xf numFmtId="0" fontId="4" fillId="0" borderId="96" xfId="0" applyFont="1" applyBorder="1" applyAlignment="1">
      <alignment horizontal="left" vertical="center" wrapText="1"/>
    </xf>
    <xf numFmtId="0" fontId="102" fillId="0" borderId="113" xfId="0" applyFont="1" applyBorder="1" applyAlignment="1">
      <alignment horizontal="right" vertical="center" wrapText="1"/>
    </xf>
    <xf numFmtId="0" fontId="102" fillId="0" borderId="96" xfId="0" applyFont="1" applyBorder="1" applyAlignment="1">
      <alignment horizontal="left" vertical="center" wrapText="1"/>
    </xf>
    <xf numFmtId="0" fontId="5" fillId="0" borderId="113"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2" fillId="0" borderId="0" xfId="0" applyFont="1" applyAlignment="1">
      <alignment horizontal="left" vertical="center"/>
    </xf>
    <xf numFmtId="49" fontId="103" fillId="0" borderId="21" xfId="5" applyNumberFormat="1" applyFont="1" applyBorder="1" applyAlignment="1" applyProtection="1">
      <alignment horizontal="left" vertical="center"/>
      <protection locked="0"/>
    </xf>
    <xf numFmtId="0" fontId="104" fillId="0" borderId="22" xfId="9" applyFont="1" applyBorder="1" applyAlignment="1" applyProtection="1">
      <alignment horizontal="left" vertical="center" wrapText="1"/>
      <protection locked="0"/>
    </xf>
    <xf numFmtId="14" fontId="6" fillId="3" borderId="96" xfId="8" quotePrefix="1" applyNumberFormat="1" applyFont="1" applyFill="1" applyBorder="1" applyAlignment="1" applyProtection="1">
      <alignment horizontal="left" vertical="center" wrapText="1" indent="2"/>
      <protection locked="0"/>
    </xf>
    <xf numFmtId="14" fontId="6" fillId="3" borderId="96" xfId="8" quotePrefix="1" applyNumberFormat="1" applyFont="1" applyFill="1" applyBorder="1" applyAlignment="1" applyProtection="1">
      <alignment horizontal="left" vertical="center" wrapText="1" indent="3"/>
      <protection locked="0"/>
    </xf>
    <xf numFmtId="49" fontId="102" fillId="0" borderId="113" xfId="0" applyNumberFormat="1" applyFont="1" applyBorder="1" applyAlignment="1">
      <alignment horizontal="right" vertical="center" wrapText="1"/>
    </xf>
    <xf numFmtId="0" fontId="6" fillId="3" borderId="96" xfId="20960" applyFont="1" applyFill="1" applyBorder="1"/>
    <xf numFmtId="0" fontId="4" fillId="0" borderId="96" xfId="0" applyFont="1" applyBorder="1"/>
    <xf numFmtId="0" fontId="105" fillId="78" borderId="97" xfId="21412" applyFont="1" applyFill="1" applyBorder="1" applyAlignment="1" applyProtection="1">
      <alignment vertical="center" wrapText="1"/>
      <protection locked="0"/>
    </xf>
    <xf numFmtId="0" fontId="106" fillId="70" borderId="92" xfId="21412" applyFont="1" applyFill="1" applyBorder="1" applyAlignment="1" applyProtection="1">
      <alignment horizontal="center" vertical="center"/>
      <protection locked="0"/>
    </xf>
    <xf numFmtId="0" fontId="105" fillId="79" borderId="96" xfId="21412" applyFont="1" applyFill="1" applyBorder="1" applyAlignment="1" applyProtection="1">
      <alignment horizontal="center" vertical="center"/>
      <protection locked="0"/>
    </xf>
    <xf numFmtId="0" fontId="105" fillId="78" borderId="97" xfId="21412" applyFont="1" applyFill="1" applyBorder="1" applyProtection="1">
      <alignment vertical="center"/>
      <protection locked="0"/>
    </xf>
    <xf numFmtId="0" fontId="107" fillId="70" borderId="92" xfId="21412" applyFont="1" applyFill="1" applyBorder="1" applyAlignment="1" applyProtection="1">
      <alignment horizontal="center" vertical="center"/>
      <protection locked="0"/>
    </xf>
    <xf numFmtId="0" fontId="107" fillId="3" borderId="92" xfId="21412" applyFont="1" applyFill="1" applyBorder="1" applyAlignment="1" applyProtection="1">
      <alignment horizontal="center" vertical="center"/>
      <protection locked="0"/>
    </xf>
    <xf numFmtId="0" fontId="107" fillId="0" borderId="92" xfId="21412" applyFont="1" applyBorder="1" applyAlignment="1" applyProtection="1">
      <alignment horizontal="center" vertical="center"/>
      <protection locked="0"/>
    </xf>
    <xf numFmtId="0" fontId="108" fillId="79" borderId="96" xfId="21412" applyFont="1" applyFill="1" applyBorder="1" applyAlignment="1" applyProtection="1">
      <alignment horizontal="center" vertical="center"/>
      <protection locked="0"/>
    </xf>
    <xf numFmtId="0" fontId="105" fillId="78" borderId="97" xfId="21412" applyFont="1" applyFill="1" applyBorder="1" applyAlignment="1" applyProtection="1">
      <alignment horizontal="center" vertical="center"/>
      <protection locked="0"/>
    </xf>
    <xf numFmtId="0" fontId="57" fillId="78" borderId="97" xfId="21412" applyFont="1" applyFill="1" applyBorder="1" applyProtection="1">
      <alignment vertical="center"/>
      <protection locked="0"/>
    </xf>
    <xf numFmtId="0" fontId="107" fillId="70" borderId="96" xfId="21412" applyFont="1" applyFill="1" applyBorder="1" applyAlignment="1" applyProtection="1">
      <alignment horizontal="center" vertical="center"/>
      <protection locked="0"/>
    </xf>
    <xf numFmtId="0" fontId="31" fillId="70" borderId="96" xfId="21412" applyFont="1" applyFill="1" applyBorder="1" applyAlignment="1" applyProtection="1">
      <alignment horizontal="center" vertical="center"/>
      <protection locked="0"/>
    </xf>
    <xf numFmtId="0" fontId="57" fillId="78" borderId="95" xfId="21412" applyFont="1" applyFill="1" applyBorder="1" applyProtection="1">
      <alignment vertical="center"/>
      <protection locked="0"/>
    </xf>
    <xf numFmtId="0" fontId="106" fillId="0" borderId="95" xfId="21412" applyFont="1" applyBorder="1" applyAlignment="1" applyProtection="1">
      <alignment horizontal="left" vertical="center" wrapText="1"/>
      <protection locked="0"/>
    </xf>
    <xf numFmtId="164" fontId="106" fillId="0" borderId="96" xfId="948" applyNumberFormat="1" applyFont="1" applyFill="1" applyBorder="1" applyAlignment="1" applyProtection="1">
      <alignment horizontal="right" vertical="center"/>
      <protection locked="0"/>
    </xf>
    <xf numFmtId="0" fontId="105" fillId="79" borderId="95" xfId="21412" applyFont="1" applyFill="1" applyBorder="1" applyAlignment="1" applyProtection="1">
      <alignment vertical="top" wrapText="1"/>
      <protection locked="0"/>
    </xf>
    <xf numFmtId="164" fontId="106" fillId="79" borderId="96" xfId="948" applyNumberFormat="1" applyFont="1" applyFill="1" applyBorder="1" applyAlignment="1" applyProtection="1">
      <alignment horizontal="right" vertical="center"/>
    </xf>
    <xf numFmtId="164" fontId="57" fillId="78" borderId="95" xfId="948" applyNumberFormat="1" applyFont="1" applyFill="1" applyBorder="1" applyAlignment="1" applyProtection="1">
      <alignment horizontal="right" vertical="center"/>
      <protection locked="0"/>
    </xf>
    <xf numFmtId="0" fontId="106" fillId="70" borderId="95" xfId="21412" applyFont="1" applyFill="1" applyBorder="1" applyAlignment="1" applyProtection="1">
      <alignment vertical="center" wrapText="1"/>
      <protection locked="0"/>
    </xf>
    <xf numFmtId="0" fontId="106" fillId="70" borderId="95" xfId="21412" applyFont="1" applyFill="1" applyBorder="1" applyAlignment="1" applyProtection="1">
      <alignment horizontal="left" vertical="center" wrapText="1"/>
      <protection locked="0"/>
    </xf>
    <xf numFmtId="0" fontId="106" fillId="0" borderId="95" xfId="21412" applyFont="1" applyBorder="1" applyAlignment="1" applyProtection="1">
      <alignment vertical="center" wrapText="1"/>
      <protection locked="0"/>
    </xf>
    <xf numFmtId="0" fontId="106" fillId="3" borderId="95" xfId="21412" applyFont="1" applyFill="1" applyBorder="1" applyAlignment="1" applyProtection="1">
      <alignment horizontal="left" vertical="center" wrapText="1"/>
      <protection locked="0"/>
    </xf>
    <xf numFmtId="0" fontId="105" fillId="79" borderId="95" xfId="21412" applyFont="1" applyFill="1" applyBorder="1" applyAlignment="1" applyProtection="1">
      <alignment vertical="center" wrapText="1"/>
      <protection locked="0"/>
    </xf>
    <xf numFmtId="164" fontId="105" fillId="78" borderId="95" xfId="948" applyNumberFormat="1" applyFont="1" applyFill="1" applyBorder="1" applyAlignment="1" applyProtection="1">
      <alignment horizontal="right" vertical="center"/>
      <protection locked="0"/>
    </xf>
    <xf numFmtId="164" fontId="106" fillId="3" borderId="96" xfId="948" applyNumberFormat="1" applyFont="1" applyFill="1" applyBorder="1" applyAlignment="1" applyProtection="1">
      <alignment horizontal="right" vertical="center"/>
      <protection locked="0"/>
    </xf>
    <xf numFmtId="10" fontId="5" fillId="36" borderId="96" xfId="0" applyNumberFormat="1" applyFont="1" applyFill="1" applyBorder="1" applyAlignment="1">
      <alignment horizontal="center" vertical="center" wrapText="1"/>
    </xf>
    <xf numFmtId="43" fontId="6" fillId="0" borderId="0" xfId="7" applyFont="1"/>
    <xf numFmtId="0" fontId="100" fillId="0" borderId="0" xfId="0" applyFont="1" applyAlignment="1">
      <alignment wrapText="1"/>
    </xf>
    <xf numFmtId="0" fontId="6" fillId="0" borderId="96" xfId="0" applyFont="1" applyBorder="1" applyAlignment="1">
      <alignment vertical="center" wrapText="1"/>
    </xf>
    <xf numFmtId="0" fontId="4" fillId="0" borderId="96" xfId="0" applyFont="1" applyBorder="1" applyAlignment="1">
      <alignment vertical="center" wrapText="1"/>
    </xf>
    <xf numFmtId="0" fontId="4" fillId="0" borderId="96" xfId="0" applyFont="1" applyBorder="1" applyAlignment="1">
      <alignment horizontal="left" vertical="center" wrapText="1" indent="2"/>
    </xf>
    <xf numFmtId="0" fontId="5" fillId="0" borderId="22" xfId="0" applyFont="1" applyBorder="1" applyAlignment="1">
      <alignment vertical="center" wrapText="1"/>
    </xf>
    <xf numFmtId="0" fontId="4" fillId="0" borderId="111" xfId="0" applyFont="1" applyBorder="1"/>
    <xf numFmtId="0" fontId="4" fillId="0" borderId="23" xfId="0" applyFont="1" applyBorder="1"/>
    <xf numFmtId="0" fontId="13" fillId="0" borderId="96" xfId="0" applyFont="1" applyBorder="1" applyAlignment="1">
      <alignment horizontal="center" vertical="center" wrapText="1"/>
    </xf>
    <xf numFmtId="0" fontId="14" fillId="0" borderId="96" xfId="0" applyFont="1" applyBorder="1" applyAlignment="1">
      <alignment horizontal="left" vertical="center" wrapText="1"/>
    </xf>
    <xf numFmtId="193" fontId="6" fillId="0" borderId="96" xfId="0" applyNumberFormat="1" applyFont="1" applyBorder="1" applyAlignment="1" applyProtection="1">
      <alignment vertical="center" wrapText="1"/>
      <protection locked="0"/>
    </xf>
    <xf numFmtId="193" fontId="6" fillId="0" borderId="96" xfId="0" applyNumberFormat="1" applyFont="1" applyBorder="1" applyAlignment="1" applyProtection="1">
      <alignment horizontal="right" vertical="center" wrapText="1"/>
      <protection locked="0"/>
    </xf>
    <xf numFmtId="0" fontId="13" fillId="0" borderId="113" xfId="0" applyFont="1" applyBorder="1" applyAlignment="1">
      <alignment horizontal="center" vertical="center" wrapText="1"/>
    </xf>
    <xf numFmtId="14" fontId="4" fillId="0" borderId="0" xfId="0" applyNumberFormat="1" applyFont="1"/>
    <xf numFmtId="10" fontId="4" fillId="0" borderId="96" xfId="20961" applyNumberFormat="1" applyFont="1" applyBorder="1" applyAlignment="1" applyProtection="1">
      <alignment vertical="center" wrapText="1"/>
      <protection locked="0"/>
    </xf>
    <xf numFmtId="0" fontId="4" fillId="3" borderId="52" xfId="0" applyFont="1" applyFill="1" applyBorder="1"/>
    <xf numFmtId="0" fontId="4" fillId="3" borderId="116" xfId="0" applyFont="1" applyFill="1" applyBorder="1" applyAlignment="1">
      <alignment wrapText="1"/>
    </xf>
    <xf numFmtId="0" fontId="4" fillId="3" borderId="117" xfId="0" applyFont="1" applyFill="1" applyBorder="1"/>
    <xf numFmtId="0" fontId="5" fillId="3" borderId="11" xfId="0" applyFont="1" applyFill="1" applyBorder="1" applyAlignment="1">
      <alignment horizontal="center" wrapText="1"/>
    </xf>
    <xf numFmtId="0" fontId="4" fillId="3" borderId="61" xfId="0" applyFont="1" applyFill="1" applyBorder="1"/>
    <xf numFmtId="0" fontId="4" fillId="3" borderId="90" xfId="0" applyFont="1" applyFill="1" applyBorder="1" applyAlignment="1">
      <alignment horizontal="center" vertical="center" wrapText="1"/>
    </xf>
    <xf numFmtId="164" fontId="4" fillId="0" borderId="96" xfId="7" applyNumberFormat="1" applyFont="1" applyBorder="1" applyAlignment="1">
      <alignment vertical="center"/>
    </xf>
    <xf numFmtId="0" fontId="3" fillId="3" borderId="61"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90" xfId="7" applyNumberFormat="1" applyFont="1" applyFill="1" applyBorder="1"/>
    <xf numFmtId="0" fontId="4" fillId="3" borderId="90" xfId="0" applyFont="1" applyFill="1" applyBorder="1"/>
    <xf numFmtId="0" fontId="5" fillId="0" borderId="22" xfId="0" applyFont="1" applyBorder="1" applyAlignment="1">
      <alignment wrapText="1"/>
    </xf>
    <xf numFmtId="169" fontId="21" fillId="37" borderId="114" xfId="20" applyBorder="1"/>
    <xf numFmtId="0" fontId="99" fillId="0" borderId="84" xfId="0" applyFont="1" applyBorder="1" applyAlignment="1">
      <alignment horizontal="left" vertical="center"/>
    </xf>
    <xf numFmtId="0" fontId="99" fillId="0" borderId="82" xfId="0" applyFont="1" applyBorder="1" applyAlignment="1">
      <alignment vertical="center" wrapText="1"/>
    </xf>
    <xf numFmtId="0" fontId="99" fillId="0" borderId="82" xfId="0" applyFont="1" applyBorder="1" applyAlignment="1">
      <alignment horizontal="left" vertical="center" wrapText="1"/>
    </xf>
    <xf numFmtId="0" fontId="109" fillId="0" borderId="0" xfId="11" applyFont="1"/>
    <xf numFmtId="0" fontId="110" fillId="0" borderId="0" xfId="0" applyFont="1"/>
    <xf numFmtId="0" fontId="111" fillId="0" borderId="0" xfId="11" applyFont="1"/>
    <xf numFmtId="0" fontId="110" fillId="0" borderId="0" xfId="0" applyFont="1" applyAlignment="1">
      <alignment wrapText="1"/>
    </xf>
    <xf numFmtId="0" fontId="113" fillId="0" borderId="0" xfId="0" applyFont="1"/>
    <xf numFmtId="0" fontId="110" fillId="0" borderId="0" xfId="0" applyFont="1" applyAlignment="1">
      <alignment horizontal="left"/>
    </xf>
    <xf numFmtId="0" fontId="112" fillId="0" borderId="127" xfId="0" applyFont="1" applyBorder="1" applyAlignment="1">
      <alignment horizontal="left" vertical="center" wrapText="1"/>
    </xf>
    <xf numFmtId="0" fontId="118" fillId="0" borderId="0" xfId="0" applyFont="1"/>
    <xf numFmtId="49" fontId="99" fillId="0" borderId="96" xfId="0" applyNumberFormat="1" applyFont="1" applyBorder="1" applyAlignment="1">
      <alignment horizontal="right" vertical="center"/>
    </xf>
    <xf numFmtId="0" fontId="119" fillId="0" borderId="0" xfId="0" applyFont="1"/>
    <xf numFmtId="0" fontId="110" fillId="0" borderId="0" xfId="0" applyFont="1" applyAlignment="1">
      <alignment horizontal="left" indent="1"/>
    </xf>
    <xf numFmtId="0" fontId="110" fillId="0" borderId="0" xfId="0" applyFont="1" applyAlignment="1">
      <alignment horizontal="left" indent="2"/>
    </xf>
    <xf numFmtId="49" fontId="110" fillId="0" borderId="0" xfId="0" applyNumberFormat="1" applyFont="1" applyAlignment="1">
      <alignment horizontal="left" indent="3"/>
    </xf>
    <xf numFmtId="49" fontId="110" fillId="0" borderId="0" xfId="0" applyNumberFormat="1" applyFont="1" applyAlignment="1">
      <alignment horizontal="left" indent="1"/>
    </xf>
    <xf numFmtId="49" fontId="110" fillId="0" borderId="0" xfId="0" applyNumberFormat="1" applyFont="1" applyAlignment="1">
      <alignment horizontal="left" wrapText="1" indent="2"/>
    </xf>
    <xf numFmtId="49" fontId="110" fillId="0" borderId="0" xfId="0" applyNumberFormat="1" applyFont="1" applyAlignment="1">
      <alignment horizontal="left" wrapText="1" indent="3"/>
    </xf>
    <xf numFmtId="0" fontId="110" fillId="0" borderId="0" xfId="0" applyFont="1" applyAlignment="1">
      <alignment horizontal="left" wrapText="1" indent="1"/>
    </xf>
    <xf numFmtId="0" fontId="110" fillId="0" borderId="0" xfId="0" applyFont="1" applyAlignment="1">
      <alignment horizontal="left" vertical="top" wrapText="1"/>
    </xf>
    <xf numFmtId="0" fontId="8" fillId="0" borderId="96" xfId="0" applyFont="1" applyBorder="1" applyAlignment="1">
      <alignment horizontal="center" vertical="center" wrapText="1"/>
    </xf>
    <xf numFmtId="0" fontId="3" fillId="0" borderId="96" xfId="0" applyFont="1" applyBorder="1" applyAlignment="1">
      <alignment horizontal="center" vertical="center"/>
    </xf>
    <xf numFmtId="0" fontId="123" fillId="3" borderId="96" xfId="21414" applyFont="1" applyFill="1" applyBorder="1" applyAlignment="1">
      <alignment horizontal="left" vertical="center" wrapText="1"/>
    </xf>
    <xf numFmtId="0" fontId="124" fillId="0" borderId="96" xfId="21414" applyFont="1" applyBorder="1" applyAlignment="1">
      <alignment horizontal="left" vertical="center" wrapText="1" indent="1"/>
    </xf>
    <xf numFmtId="0" fontId="125" fillId="3" borderId="96" xfId="21414" applyFont="1" applyFill="1" applyBorder="1" applyAlignment="1">
      <alignment horizontal="left" vertical="center" wrapText="1"/>
    </xf>
    <xf numFmtId="0" fontId="124" fillId="3" borderId="96" xfId="21414" applyFont="1" applyFill="1" applyBorder="1" applyAlignment="1">
      <alignment horizontal="left" vertical="center" wrapText="1" indent="1"/>
    </xf>
    <xf numFmtId="0" fontId="123" fillId="0" borderId="134" xfId="0" applyFont="1" applyBorder="1" applyAlignment="1">
      <alignment horizontal="left" vertical="center" wrapText="1"/>
    </xf>
    <xf numFmtId="0" fontId="125" fillId="0" borderId="134" xfId="0" applyFont="1" applyBorder="1" applyAlignment="1">
      <alignment horizontal="left" vertical="center" wrapText="1"/>
    </xf>
    <xf numFmtId="0" fontId="126" fillId="3" borderId="134" xfId="0" applyFont="1" applyFill="1" applyBorder="1" applyAlignment="1">
      <alignment horizontal="left" vertical="center" wrapText="1" indent="1"/>
    </xf>
    <xf numFmtId="0" fontId="125" fillId="3" borderId="134" xfId="0" applyFont="1" applyFill="1" applyBorder="1" applyAlignment="1">
      <alignment horizontal="left" vertical="center" wrapText="1"/>
    </xf>
    <xf numFmtId="0" fontId="125" fillId="3" borderId="135" xfId="0" applyFont="1" applyFill="1" applyBorder="1" applyAlignment="1">
      <alignment horizontal="left" vertical="center" wrapText="1"/>
    </xf>
    <xf numFmtId="0" fontId="126" fillId="0" borderId="134" xfId="0" applyFont="1" applyBorder="1" applyAlignment="1">
      <alignment horizontal="left" vertical="center" wrapText="1" indent="1"/>
    </xf>
    <xf numFmtId="0" fontId="126" fillId="0" borderId="96" xfId="21414" applyFont="1" applyBorder="1" applyAlignment="1">
      <alignment horizontal="left" vertical="center" wrapText="1" indent="1"/>
    </xf>
    <xf numFmtId="0" fontId="125" fillId="0" borderId="96" xfId="21414" applyFont="1" applyBorder="1" applyAlignment="1">
      <alignment horizontal="left" vertical="center" wrapText="1"/>
    </xf>
    <xf numFmtId="0" fontId="127" fillId="0" borderId="96" xfId="21414" applyFont="1" applyBorder="1" applyAlignment="1">
      <alignment horizontal="center" vertical="center" wrapText="1"/>
    </xf>
    <xf numFmtId="0" fontId="125" fillId="3" borderId="136" xfId="0" applyFont="1" applyFill="1" applyBorder="1" applyAlignment="1">
      <alignment horizontal="left" vertical="center" wrapText="1"/>
    </xf>
    <xf numFmtId="0" fontId="124" fillId="3" borderId="137" xfId="21414" applyFont="1" applyFill="1" applyBorder="1" applyAlignment="1">
      <alignment horizontal="left" vertical="center" wrapText="1" indent="1"/>
    </xf>
    <xf numFmtId="0" fontId="124" fillId="3" borderId="134" xfId="0" applyFont="1" applyFill="1" applyBorder="1" applyAlignment="1">
      <alignment horizontal="left" vertical="center" wrapText="1" indent="1"/>
    </xf>
    <xf numFmtId="0" fontId="124" fillId="0" borderId="137" xfId="21414" applyFont="1" applyBorder="1" applyAlignment="1">
      <alignment horizontal="left" vertical="center" wrapText="1" indent="1"/>
    </xf>
    <xf numFmtId="0" fontId="124" fillId="0" borderId="134" xfId="0" applyFont="1" applyBorder="1" applyAlignment="1">
      <alignment horizontal="left" vertical="center" wrapText="1" indent="1"/>
    </xf>
    <xf numFmtId="0" fontId="124" fillId="0" borderId="135" xfId="0" applyFont="1" applyBorder="1" applyAlignment="1">
      <alignment horizontal="left" vertical="center" wrapText="1" indent="1"/>
    </xf>
    <xf numFmtId="0" fontId="125" fillId="0" borderId="137" xfId="21414" applyFont="1" applyBorder="1" applyAlignment="1">
      <alignment horizontal="left" vertical="center" wrapText="1"/>
    </xf>
    <xf numFmtId="0" fontId="125" fillId="3" borderId="137" xfId="21414" applyFont="1" applyFill="1" applyBorder="1" applyAlignment="1">
      <alignment horizontal="left" vertical="center" wrapText="1"/>
    </xf>
    <xf numFmtId="0" fontId="127" fillId="0" borderId="137" xfId="21414" applyFont="1" applyBorder="1" applyAlignment="1">
      <alignment horizontal="center" vertical="center" wrapText="1"/>
    </xf>
    <xf numFmtId="0" fontId="128" fillId="0" borderId="137" xfId="0" applyFont="1" applyBorder="1" applyAlignment="1">
      <alignment horizontal="left"/>
    </xf>
    <xf numFmtId="0" fontId="125" fillId="0" borderId="137" xfId="0" applyFont="1" applyBorder="1" applyAlignment="1">
      <alignment horizontal="left" vertical="center" wrapText="1"/>
    </xf>
    <xf numFmtId="0" fontId="0" fillId="0" borderId="0" xfId="0" applyAlignment="1">
      <alignment horizontal="left" vertical="center"/>
    </xf>
    <xf numFmtId="0" fontId="8" fillId="0" borderId="137" xfId="0" applyFont="1" applyBorder="1" applyAlignment="1">
      <alignment horizontal="center" vertical="center" wrapText="1"/>
    </xf>
    <xf numFmtId="0" fontId="125" fillId="0" borderId="142" xfId="0" applyFont="1" applyBorder="1" applyAlignment="1">
      <alignment horizontal="justify" vertical="center" wrapText="1"/>
    </xf>
    <xf numFmtId="0" fontId="124" fillId="0" borderId="136" xfId="0" applyFont="1" applyBorder="1" applyAlignment="1">
      <alignment horizontal="left" vertical="center" wrapText="1" indent="1"/>
    </xf>
    <xf numFmtId="0" fontId="125" fillId="0" borderId="134" xfId="0" applyFont="1" applyBorder="1" applyAlignment="1">
      <alignment horizontal="justify" vertical="center" wrapText="1"/>
    </xf>
    <xf numFmtId="0" fontId="123" fillId="0" borderId="134" xfId="0" applyFont="1" applyBorder="1" applyAlignment="1">
      <alignment horizontal="justify" vertical="center" wrapText="1"/>
    </xf>
    <xf numFmtId="0" fontId="125" fillId="3" borderId="134" xfId="0" applyFont="1" applyFill="1" applyBorder="1" applyAlignment="1">
      <alignment horizontal="justify" vertical="center" wrapText="1"/>
    </xf>
    <xf numFmtId="0" fontId="125" fillId="0" borderId="135" xfId="0" applyFont="1" applyBorder="1" applyAlignment="1">
      <alignment horizontal="justify" vertical="center" wrapText="1"/>
    </xf>
    <xf numFmtId="0" fontId="125" fillId="0" borderId="136" xfId="0" applyFont="1" applyBorder="1" applyAlignment="1">
      <alignment horizontal="justify" vertical="center" wrapText="1"/>
    </xf>
    <xf numFmtId="0" fontId="125" fillId="0" borderId="137" xfId="21414" applyFont="1" applyBorder="1" applyAlignment="1">
      <alignment horizontal="justify" vertical="center" wrapText="1"/>
    </xf>
    <xf numFmtId="0" fontId="126" fillId="0" borderId="128" xfId="0" applyFont="1" applyBorder="1" applyAlignment="1">
      <alignment horizontal="left" vertical="center" wrapText="1" indent="1"/>
    </xf>
    <xf numFmtId="0" fontId="123" fillId="0" borderId="134" xfId="0" applyFont="1" applyBorder="1" applyAlignment="1">
      <alignment vertical="center" wrapText="1"/>
    </xf>
    <xf numFmtId="0" fontId="125" fillId="0" borderId="134" xfId="0" applyFont="1" applyBorder="1" applyAlignment="1">
      <alignment vertical="center" wrapText="1"/>
    </xf>
    <xf numFmtId="0" fontId="125" fillId="0" borderId="137" xfId="21414" applyFont="1" applyBorder="1" applyAlignment="1">
      <alignment vertical="center" wrapText="1"/>
    </xf>
    <xf numFmtId="0" fontId="0" fillId="0" borderId="137" xfId="0" applyBorder="1" applyAlignment="1">
      <alignment horizontal="center"/>
    </xf>
    <xf numFmtId="0" fontId="13" fillId="0" borderId="137" xfId="0" applyFont="1" applyBorder="1" applyAlignment="1">
      <alignment vertical="center" wrapText="1"/>
    </xf>
    <xf numFmtId="0" fontId="6" fillId="0" borderId="137" xfId="0" applyFont="1" applyBorder="1" applyAlignment="1">
      <alignment horizontal="left" vertical="center" wrapText="1" indent="1"/>
    </xf>
    <xf numFmtId="0" fontId="0" fillId="0" borderId="0" xfId="0" applyAlignment="1">
      <alignment horizontal="center"/>
    </xf>
    <xf numFmtId="49" fontId="99" fillId="0" borderId="137" xfId="0" applyNumberFormat="1" applyFont="1" applyBorder="1" applyAlignment="1">
      <alignment horizontal="right" vertical="center"/>
    </xf>
    <xf numFmtId="0" fontId="0" fillId="0" borderId="137" xfId="0" applyBorder="1" applyAlignment="1">
      <alignment horizontal="center" vertical="center"/>
    </xf>
    <xf numFmtId="43" fontId="4" fillId="0" borderId="137" xfId="7" applyFont="1" applyFill="1" applyBorder="1" applyAlignment="1">
      <alignment vertical="center" wrapText="1"/>
    </xf>
    <xf numFmtId="43" fontId="4" fillId="0" borderId="137" xfId="7" applyFont="1" applyBorder="1" applyAlignment="1">
      <alignment vertical="center"/>
    </xf>
    <xf numFmtId="0" fontId="0" fillId="0" borderId="141" xfId="0" applyBorder="1" applyAlignment="1">
      <alignment horizontal="center"/>
    </xf>
    <xf numFmtId="0" fontId="124" fillId="0" borderId="141" xfId="21414" applyFont="1" applyBorder="1" applyAlignment="1">
      <alignment horizontal="left" vertical="center" wrapText="1" indent="1"/>
    </xf>
    <xf numFmtId="0" fontId="124" fillId="3" borderId="137" xfId="0" applyFont="1" applyFill="1" applyBorder="1" applyAlignment="1">
      <alignment horizontal="left" vertical="center" wrapText="1" indent="1"/>
    </xf>
    <xf numFmtId="167" fontId="18" fillId="0" borderId="137" xfId="0" applyNumberFormat="1" applyFont="1" applyBorder="1" applyAlignment="1">
      <alignment horizontal="center"/>
    </xf>
    <xf numFmtId="0" fontId="18" fillId="0" borderId="137" xfId="0" applyFont="1" applyBorder="1"/>
    <xf numFmtId="0" fontId="124" fillId="0" borderId="137" xfId="0" applyFont="1" applyBorder="1" applyAlignment="1">
      <alignment horizontal="left" vertical="center" wrapText="1" indent="1"/>
    </xf>
    <xf numFmtId="0" fontId="126" fillId="3" borderId="137" xfId="0" applyFont="1" applyFill="1" applyBorder="1" applyAlignment="1">
      <alignment horizontal="left" vertical="center" wrapText="1" indent="1"/>
    </xf>
    <xf numFmtId="0" fontId="126" fillId="0" borderId="137" xfId="0" applyFont="1" applyBorder="1" applyAlignment="1">
      <alignment horizontal="left" vertical="center" wrapText="1" indent="1"/>
    </xf>
    <xf numFmtId="167" fontId="17" fillId="0" borderId="54" xfId="0" applyNumberFormat="1" applyFont="1" applyBorder="1" applyAlignment="1">
      <alignment horizontal="center"/>
    </xf>
    <xf numFmtId="167" fontId="15" fillId="0" borderId="56" xfId="0" applyNumberFormat="1" applyFont="1" applyBorder="1" applyAlignment="1">
      <alignment horizontal="center"/>
    </xf>
    <xf numFmtId="0" fontId="113" fillId="0" borderId="137" xfId="0" applyFont="1" applyBorder="1"/>
    <xf numFmtId="49" fontId="115" fillId="0" borderId="137" xfId="5" applyNumberFormat="1" applyFont="1" applyBorder="1" applyAlignment="1" applyProtection="1">
      <alignment horizontal="right" vertical="center"/>
      <protection locked="0"/>
    </xf>
    <xf numFmtId="0" fontId="114" fillId="3" borderId="137" xfId="13" applyFont="1" applyFill="1" applyBorder="1" applyAlignment="1" applyProtection="1">
      <alignment horizontal="left" vertical="center" wrapText="1"/>
      <protection locked="0"/>
    </xf>
    <xf numFmtId="49" fontId="114" fillId="3" borderId="137" xfId="5" applyNumberFormat="1" applyFont="1" applyFill="1" applyBorder="1" applyAlignment="1" applyProtection="1">
      <alignment horizontal="right" vertical="center"/>
      <protection locked="0"/>
    </xf>
    <xf numFmtId="0" fontId="114" fillId="0" borderId="137" xfId="13" applyFont="1" applyBorder="1" applyAlignment="1" applyProtection="1">
      <alignment horizontal="left" vertical="center" wrapText="1"/>
      <protection locked="0"/>
    </xf>
    <xf numFmtId="49" fontId="114" fillId="0" borderId="137" xfId="5" applyNumberFormat="1" applyFont="1" applyBorder="1" applyAlignment="1" applyProtection="1">
      <alignment horizontal="right" vertical="center"/>
      <protection locked="0"/>
    </xf>
    <xf numFmtId="0" fontId="116" fillId="0" borderId="137" xfId="13" applyFont="1" applyBorder="1" applyAlignment="1" applyProtection="1">
      <alignment horizontal="left" vertical="center" wrapText="1"/>
      <protection locked="0"/>
    </xf>
    <xf numFmtId="0" fontId="113" fillId="0" borderId="137" xfId="0" applyFont="1" applyBorder="1" applyAlignment="1">
      <alignment horizontal="center" vertical="center" wrapText="1"/>
    </xf>
    <xf numFmtId="0" fontId="109" fillId="0" borderId="145" xfId="0" applyFont="1" applyBorder="1"/>
    <xf numFmtId="0" fontId="109" fillId="0" borderId="145" xfId="0" applyFont="1" applyBorder="1" applyAlignment="1">
      <alignment horizontal="left" indent="8"/>
    </xf>
    <xf numFmtId="0" fontId="109" fillId="0" borderId="145" xfId="0" applyFont="1" applyBorder="1" applyAlignment="1">
      <alignment wrapText="1"/>
    </xf>
    <xf numFmtId="0" fontId="112" fillId="0" borderId="145" xfId="0" applyFont="1" applyBorder="1"/>
    <xf numFmtId="49" fontId="115" fillId="0" borderId="145" xfId="5" applyNumberFormat="1" applyFont="1" applyBorder="1" applyAlignment="1" applyProtection="1">
      <alignment horizontal="right" vertical="center" wrapText="1"/>
      <protection locked="0"/>
    </xf>
    <xf numFmtId="49" fontId="114" fillId="3" borderId="145" xfId="5" applyNumberFormat="1" applyFont="1" applyFill="1" applyBorder="1" applyAlignment="1" applyProtection="1">
      <alignment horizontal="right" vertical="center" wrapText="1"/>
      <protection locked="0"/>
    </xf>
    <xf numFmtId="49" fontId="114" fillId="0" borderId="145" xfId="5" applyNumberFormat="1" applyFont="1" applyBorder="1" applyAlignment="1" applyProtection="1">
      <alignment horizontal="right" vertical="center" wrapText="1"/>
      <protection locked="0"/>
    </xf>
    <xf numFmtId="0" fontId="109" fillId="0" borderId="145" xfId="0" applyFont="1" applyBorder="1" applyAlignment="1">
      <alignment horizontal="center" vertical="center" wrapText="1"/>
    </xf>
    <xf numFmtId="0" fontId="109" fillId="0" borderId="146" xfId="0" applyFont="1" applyBorder="1" applyAlignment="1">
      <alignment horizontal="center" vertical="center" wrapText="1"/>
    </xf>
    <xf numFmtId="0" fontId="109" fillId="0" borderId="145" xfId="0" applyFont="1" applyBorder="1" applyAlignment="1">
      <alignment horizontal="center" vertical="center"/>
    </xf>
    <xf numFmtId="0" fontId="109" fillId="0" borderId="0" xfId="0" applyFont="1"/>
    <xf numFmtId="0" fontId="109" fillId="0" borderId="0" xfId="0" applyFont="1" applyAlignment="1">
      <alignment wrapText="1"/>
    </xf>
    <xf numFmtId="14" fontId="109" fillId="0" borderId="0" xfId="0" applyNumberFormat="1" applyFont="1"/>
    <xf numFmtId="0" fontId="109" fillId="0" borderId="145" xfId="0" applyFont="1" applyBorder="1" applyAlignment="1">
      <alignment horizontal="left" vertical="center" wrapText="1"/>
    </xf>
    <xf numFmtId="0" fontId="112" fillId="0" borderId="145" xfId="0" applyFont="1" applyBorder="1" applyAlignment="1">
      <alignment horizontal="left" wrapText="1" indent="1"/>
    </xf>
    <xf numFmtId="0" fontId="112" fillId="0" borderId="145" xfId="0" applyFont="1" applyBorder="1" applyAlignment="1">
      <alignment horizontal="left" vertical="center" indent="1"/>
    </xf>
    <xf numFmtId="0" fontId="109" fillId="0" borderId="145" xfId="0" applyFont="1" applyBorder="1" applyAlignment="1">
      <alignment horizontal="left" wrapText="1" indent="1"/>
    </xf>
    <xf numFmtId="0" fontId="109" fillId="0" borderId="145" xfId="0" applyFont="1" applyBorder="1" applyAlignment="1">
      <alignment horizontal="left" indent="1"/>
    </xf>
    <xf numFmtId="0" fontId="109" fillId="0" borderId="145" xfId="0" applyFont="1" applyBorder="1" applyAlignment="1">
      <alignment horizontal="left" wrapText="1" indent="4"/>
    </xf>
    <xf numFmtId="0" fontId="109" fillId="0" borderId="145" xfId="0" applyFont="1" applyBorder="1" applyAlignment="1">
      <alignment horizontal="left" indent="3"/>
    </xf>
    <xf numFmtId="0" fontId="112" fillId="0" borderId="145" xfId="0" applyFont="1" applyBorder="1" applyAlignment="1">
      <alignment horizontal="left" indent="1"/>
    </xf>
    <xf numFmtId="0" fontId="113" fillId="0" borderId="145" xfId="0" applyFont="1" applyBorder="1" applyAlignment="1">
      <alignment horizontal="center" vertical="center" wrapText="1"/>
    </xf>
    <xf numFmtId="0" fontId="112" fillId="0" borderId="7" xfId="0" applyFont="1" applyBorder="1"/>
    <xf numFmtId="0" fontId="109" fillId="0" borderId="145" xfId="0" applyFont="1" applyBorder="1" applyAlignment="1">
      <alignment horizontal="left" wrapText="1" indent="2"/>
    </xf>
    <xf numFmtId="0" fontId="109" fillId="0" borderId="145" xfId="0" applyFont="1" applyBorder="1" applyAlignment="1">
      <alignment horizontal="left" wrapText="1"/>
    </xf>
    <xf numFmtId="0" fontId="109" fillId="0" borderId="145" xfId="0" applyFont="1" applyBorder="1" applyAlignment="1">
      <alignment horizontal="center"/>
    </xf>
    <xf numFmtId="0" fontId="109" fillId="0" borderId="0" xfId="0" applyFont="1" applyAlignment="1">
      <alignment horizontal="center" vertical="center"/>
    </xf>
    <xf numFmtId="0" fontId="109" fillId="0" borderId="7" xfId="0" applyFont="1" applyBorder="1" applyAlignment="1">
      <alignment horizontal="center" vertical="center" wrapText="1"/>
    </xf>
    <xf numFmtId="0" fontId="109" fillId="0" borderId="11" xfId="0" applyFont="1" applyBorder="1" applyAlignment="1">
      <alignment horizontal="center" vertical="center" wrapText="1"/>
    </xf>
    <xf numFmtId="0" fontId="109" fillId="0" borderId="51" xfId="0" applyFont="1" applyBorder="1" applyAlignment="1">
      <alignment wrapText="1"/>
    </xf>
    <xf numFmtId="0" fontId="109" fillId="0" borderId="7" xfId="0" applyFont="1" applyBorder="1" applyAlignment="1">
      <alignment wrapText="1"/>
    </xf>
    <xf numFmtId="0" fontId="109" fillId="0" borderId="0" xfId="0" applyFont="1" applyAlignment="1">
      <alignment horizontal="center" vertical="center" wrapText="1"/>
    </xf>
    <xf numFmtId="0" fontId="109" fillId="0" borderId="144" xfId="0" applyFont="1" applyBorder="1" applyAlignment="1">
      <alignment horizontal="center" vertical="center" wrapText="1"/>
    </xf>
    <xf numFmtId="0" fontId="109" fillId="0" borderId="147" xfId="0" applyFont="1" applyBorder="1" applyAlignment="1">
      <alignment horizontal="center" vertical="center" wrapText="1"/>
    </xf>
    <xf numFmtId="0" fontId="109" fillId="0" borderId="143" xfId="0" applyFont="1" applyBorder="1" applyAlignment="1">
      <alignment horizontal="center" vertical="center" wrapText="1"/>
    </xf>
    <xf numFmtId="0" fontId="109" fillId="0" borderId="152" xfId="0" applyFont="1" applyBorder="1" applyAlignment="1">
      <alignment horizontal="left" wrapText="1" indent="1"/>
    </xf>
    <xf numFmtId="0" fontId="109" fillId="0" borderId="154" xfId="0" applyFont="1" applyBorder="1" applyAlignment="1">
      <alignment horizontal="left" wrapText="1" indent="1"/>
    </xf>
    <xf numFmtId="49" fontId="109" fillId="0" borderId="154" xfId="0" applyNumberFormat="1" applyFont="1" applyBorder="1" applyAlignment="1">
      <alignment horizontal="left" wrapText="1" indent="3"/>
    </xf>
    <xf numFmtId="49" fontId="109" fillId="0" borderId="154" xfId="0" applyNumberFormat="1" applyFont="1" applyBorder="1" applyAlignment="1">
      <alignment horizontal="left" wrapText="1" indent="2"/>
    </xf>
    <xf numFmtId="0" fontId="109" fillId="0" borderId="154" xfId="0" applyFont="1" applyBorder="1" applyAlignment="1">
      <alignment horizontal="left" indent="1"/>
    </xf>
    <xf numFmtId="49" fontId="109" fillId="0" borderId="154" xfId="0" applyNumberFormat="1" applyFont="1" applyBorder="1" applyAlignment="1">
      <alignment horizontal="left" indent="1"/>
    </xf>
    <xf numFmtId="49" fontId="109" fillId="0" borderId="154" xfId="0" applyNumberFormat="1" applyFont="1" applyBorder="1" applyAlignment="1">
      <alignment horizontal="left" indent="3"/>
    </xf>
    <xf numFmtId="0" fontId="109" fillId="0" borderId="154" xfId="0" applyFont="1" applyBorder="1" applyAlignment="1">
      <alignment horizontal="left" indent="2"/>
    </xf>
    <xf numFmtId="0" fontId="109" fillId="0" borderId="0" xfId="0" applyFont="1" applyAlignment="1">
      <alignment horizontal="left"/>
    </xf>
    <xf numFmtId="0" fontId="112" fillId="0" borderId="145" xfId="0" applyFont="1" applyBorder="1" applyAlignment="1">
      <alignment horizontal="left" vertical="center" wrapText="1"/>
    </xf>
    <xf numFmtId="0" fontId="8" fillId="0" borderId="0" xfId="0" applyFont="1" applyAlignment="1">
      <alignment wrapText="1"/>
    </xf>
    <xf numFmtId="0" fontId="112" fillId="0" borderId="145" xfId="0" applyFont="1" applyBorder="1" applyAlignment="1">
      <alignment horizontal="center" vertical="center" wrapText="1"/>
    </xf>
    <xf numFmtId="0" fontId="114" fillId="0" borderId="0" xfId="0" applyFont="1" applyAlignment="1">
      <alignment horizontal="center" vertical="center"/>
    </xf>
    <xf numFmtId="0" fontId="114" fillId="0" borderId="0" xfId="0" applyFont="1"/>
    <xf numFmtId="0" fontId="129" fillId="0" borderId="0" xfId="0" applyFont="1"/>
    <xf numFmtId="0" fontId="109" fillId="0" borderId="132" xfId="0" applyFont="1" applyBorder="1" applyAlignment="1">
      <alignment horizontal="left" vertical="center" wrapText="1" indent="1" readingOrder="1"/>
    </xf>
    <xf numFmtId="0" fontId="114" fillId="0" borderId="145" xfId="0" applyFont="1" applyBorder="1" applyAlignment="1">
      <alignment horizontal="left" indent="3"/>
    </xf>
    <xf numFmtId="0" fontId="112" fillId="0" borderId="145" xfId="0" applyFont="1" applyBorder="1" applyAlignment="1">
      <alignment vertical="center" wrapText="1" readingOrder="1"/>
    </xf>
    <xf numFmtId="0" fontId="114" fillId="0" borderId="145" xfId="0" applyFont="1" applyBorder="1" applyAlignment="1">
      <alignment horizontal="left" indent="2"/>
    </xf>
    <xf numFmtId="0" fontId="109" fillId="0" borderId="133" xfId="0" applyFont="1" applyBorder="1" applyAlignment="1">
      <alignment vertical="center" wrapText="1" readingOrder="1"/>
    </xf>
    <xf numFmtId="0" fontId="114" fillId="0" borderId="146" xfId="0" applyFont="1" applyBorder="1" applyAlignment="1">
      <alignment horizontal="left" indent="2"/>
    </xf>
    <xf numFmtId="0" fontId="109" fillId="0" borderId="132" xfId="0" applyFont="1" applyBorder="1" applyAlignment="1">
      <alignment vertical="center" wrapText="1" readingOrder="1"/>
    </xf>
    <xf numFmtId="0" fontId="109" fillId="0" borderId="131" xfId="0" applyFont="1" applyBorder="1" applyAlignment="1">
      <alignment vertical="center" wrapText="1" readingOrder="1"/>
    </xf>
    <xf numFmtId="0" fontId="129" fillId="0" borderId="7" xfId="0" applyFont="1" applyBorder="1"/>
    <xf numFmtId="0" fontId="99" fillId="0" borderId="145" xfId="0" applyFont="1" applyBorder="1" applyAlignment="1">
      <alignment vertical="center" wrapText="1"/>
    </xf>
    <xf numFmtId="0" fontId="99" fillId="0" borderId="145" xfId="0" applyFont="1" applyBorder="1" applyAlignment="1">
      <alignment horizontal="left" vertical="center" wrapText="1"/>
    </xf>
    <xf numFmtId="0" fontId="99" fillId="0" borderId="145" xfId="0" applyFont="1" applyBorder="1" applyAlignment="1">
      <alignment horizontal="left" indent="2"/>
    </xf>
    <xf numFmtId="0" fontId="99" fillId="0" borderId="145" xfId="0" applyFont="1" applyBorder="1" applyAlignment="1">
      <alignment horizontal="left" vertical="center" indent="1"/>
    </xf>
    <xf numFmtId="0" fontId="99" fillId="0" borderId="145" xfId="0" applyFont="1" applyBorder="1" applyAlignment="1">
      <alignment horizontal="left" vertical="center" wrapText="1" indent="1"/>
    </xf>
    <xf numFmtId="0" fontId="99" fillId="0" borderId="145" xfId="0" applyFont="1" applyBorder="1" applyAlignment="1">
      <alignment horizontal="right" vertical="center"/>
    </xf>
    <xf numFmtId="49" fontId="99" fillId="0" borderId="145" xfId="0" applyNumberFormat="1" applyFont="1" applyBorder="1" applyAlignment="1">
      <alignment horizontal="right" vertical="center"/>
    </xf>
    <xf numFmtId="0" fontId="99" fillId="0" borderId="146" xfId="0" applyFont="1" applyBorder="1" applyAlignment="1">
      <alignment horizontal="left" vertical="top" wrapText="1"/>
    </xf>
    <xf numFmtId="49" fontId="99" fillId="0" borderId="145" xfId="0" applyNumberFormat="1" applyFont="1" applyBorder="1" applyAlignment="1">
      <alignment vertical="top" wrapText="1"/>
    </xf>
    <xf numFmtId="49" fontId="99" fillId="0" borderId="145" xfId="0" applyNumberFormat="1" applyFont="1" applyBorder="1" applyAlignment="1">
      <alignment horizontal="left" vertical="top" wrapText="1" indent="2"/>
    </xf>
    <xf numFmtId="49" fontId="99" fillId="0" borderId="145" xfId="0" applyNumberFormat="1" applyFont="1" applyBorder="1" applyAlignment="1">
      <alignment horizontal="left" vertical="center" wrapText="1" indent="3"/>
    </xf>
    <xf numFmtId="49" fontId="99" fillId="0" borderId="145" xfId="0" applyNumberFormat="1" applyFont="1" applyBorder="1" applyAlignment="1">
      <alignment horizontal="left" wrapText="1" indent="2"/>
    </xf>
    <xf numFmtId="49" fontId="99" fillId="0" borderId="145" xfId="0" applyNumberFormat="1" applyFont="1" applyBorder="1" applyAlignment="1">
      <alignment horizontal="left" vertical="top" wrapText="1"/>
    </xf>
    <xf numFmtId="49" fontId="99" fillId="0" borderId="145" xfId="0" applyNumberFormat="1" applyFont="1" applyBorder="1" applyAlignment="1">
      <alignment horizontal="left" wrapText="1" indent="3"/>
    </xf>
    <xf numFmtId="49" fontId="99" fillId="0" borderId="145" xfId="0" applyNumberFormat="1" applyFont="1" applyBorder="1" applyAlignment="1">
      <alignment vertical="center"/>
    </xf>
    <xf numFmtId="49" fontId="99" fillId="0" borderId="145" xfId="0" applyNumberFormat="1" applyFont="1" applyBorder="1" applyAlignment="1">
      <alignment horizontal="left" indent="3"/>
    </xf>
    <xf numFmtId="0" fontId="99" fillId="0" borderId="145" xfId="0" applyFont="1" applyBorder="1" applyAlignment="1">
      <alignment horizontal="left" indent="1"/>
    </xf>
    <xf numFmtId="0" fontId="99" fillId="0" borderId="145" xfId="0" applyFont="1" applyBorder="1" applyAlignment="1">
      <alignment horizontal="left" wrapText="1" indent="2"/>
    </xf>
    <xf numFmtId="0" fontId="99" fillId="0" borderId="145" xfId="0" applyFont="1" applyBorder="1" applyAlignment="1">
      <alignment horizontal="left" vertical="top" wrapText="1"/>
    </xf>
    <xf numFmtId="0" fontId="98" fillId="0" borderId="7" xfId="0" applyFont="1" applyBorder="1" applyAlignment="1">
      <alignment wrapText="1"/>
    </xf>
    <xf numFmtId="0" fontId="99" fillId="0" borderId="145" xfId="0" applyFont="1" applyBorder="1" applyAlignment="1">
      <alignment horizontal="left" vertical="top" wrapText="1" indent="2"/>
    </xf>
    <xf numFmtId="0" fontId="99" fillId="0" borderId="145" xfId="0" applyFont="1" applyBorder="1" applyAlignment="1">
      <alignment horizontal="left" wrapText="1"/>
    </xf>
    <xf numFmtId="0" fontId="99" fillId="0" borderId="145" xfId="12672" applyFont="1" applyBorder="1" applyAlignment="1">
      <alignment horizontal="left" vertical="center" wrapText="1" indent="2"/>
    </xf>
    <xf numFmtId="0" fontId="99" fillId="0" borderId="145" xfId="0" applyFont="1" applyBorder="1" applyAlignment="1">
      <alignment wrapText="1"/>
    </xf>
    <xf numFmtId="0" fontId="99" fillId="0" borderId="145" xfId="0" applyFont="1" applyBorder="1"/>
    <xf numFmtId="0" fontId="99" fillId="0" borderId="145" xfId="12672" applyFont="1" applyBorder="1" applyAlignment="1">
      <alignment horizontal="left" vertical="center" wrapText="1"/>
    </xf>
    <xf numFmtId="0" fontId="98" fillId="0" borderId="145" xfId="0" applyFont="1" applyBorder="1" applyAlignment="1">
      <alignment wrapText="1"/>
    </xf>
    <xf numFmtId="0" fontId="99" fillId="0" borderId="147" xfId="0" applyFont="1" applyBorder="1" applyAlignment="1">
      <alignment horizontal="left" vertical="center" wrapText="1"/>
    </xf>
    <xf numFmtId="0" fontId="99" fillId="3" borderId="145" xfId="5" applyFont="1" applyFill="1" applyBorder="1" applyAlignment="1" applyProtection="1">
      <alignment horizontal="right" vertical="center"/>
      <protection locked="0"/>
    </xf>
    <xf numFmtId="2" fontId="99" fillId="3" borderId="145" xfId="5" applyNumberFormat="1" applyFont="1" applyFill="1" applyBorder="1" applyAlignment="1" applyProtection="1">
      <alignment horizontal="right" vertical="center"/>
      <protection locked="0"/>
    </xf>
    <xf numFmtId="0" fontId="99" fillId="0" borderId="145" xfId="0" applyFont="1" applyBorder="1" applyAlignment="1">
      <alignment vertical="center"/>
    </xf>
    <xf numFmtId="0" fontId="99" fillId="0" borderId="147" xfId="13" applyFont="1" applyBorder="1" applyAlignment="1" applyProtection="1">
      <alignment horizontal="left" vertical="top" wrapText="1"/>
      <protection locked="0"/>
    </xf>
    <xf numFmtId="0" fontId="99" fillId="0" borderId="148" xfId="13" applyFont="1" applyBorder="1" applyAlignment="1" applyProtection="1">
      <alignment horizontal="left" vertical="top" wrapText="1"/>
      <protection locked="0"/>
    </xf>
    <xf numFmtId="0" fontId="99" fillId="0" borderId="146" xfId="0" applyFont="1" applyBorder="1" applyAlignment="1">
      <alignment vertical="center" wrapText="1"/>
    </xf>
    <xf numFmtId="0" fontId="118" fillId="0" borderId="0" xfId="0" applyFont="1" applyAlignment="1">
      <alignment horizontal="left" indent="2"/>
    </xf>
    <xf numFmtId="0" fontId="109" fillId="0" borderId="0" xfId="0" applyFont="1" applyAlignment="1">
      <alignment horizontal="left" vertical="center" indent="1"/>
    </xf>
    <xf numFmtId="0" fontId="109" fillId="0" borderId="0" xfId="0" applyFont="1" applyAlignment="1">
      <alignment vertical="center" wrapText="1"/>
    </xf>
    <xf numFmtId="0" fontId="120" fillId="0" borderId="0" xfId="0" applyFont="1" applyAlignment="1">
      <alignment horizontal="left" vertical="center" wrapText="1" readingOrder="1"/>
    </xf>
    <xf numFmtId="0" fontId="118" fillId="0" borderId="0" xfId="0" applyFont="1" applyAlignment="1">
      <alignment horizontal="left" vertical="center" wrapText="1"/>
    </xf>
    <xf numFmtId="0" fontId="109" fillId="0" borderId="0" xfId="0" applyFont="1" applyAlignment="1">
      <alignment horizontal="left" vertical="center" wrapText="1"/>
    </xf>
    <xf numFmtId="0" fontId="99" fillId="0" borderId="146" xfId="0" applyFont="1" applyBorder="1" applyAlignment="1">
      <alignment horizontal="left" indent="2"/>
    </xf>
    <xf numFmtId="0" fontId="99" fillId="0" borderId="133" xfId="0" applyFont="1" applyBorder="1" applyAlignment="1">
      <alignment horizontal="left" vertical="center" wrapText="1" readingOrder="1"/>
    </xf>
    <xf numFmtId="0" fontId="99" fillId="0" borderId="145" xfId="0" applyFont="1" applyBorder="1" applyAlignment="1">
      <alignment horizontal="left" vertical="center" wrapText="1" readingOrder="1"/>
    </xf>
    <xf numFmtId="167" fontId="16" fillId="85" borderId="55" xfId="0" applyNumberFormat="1" applyFont="1" applyFill="1" applyBorder="1" applyAlignment="1">
      <alignment horizontal="center"/>
    </xf>
    <xf numFmtId="0" fontId="6" fillId="83" borderId="145" xfId="13" applyFont="1" applyFill="1" applyBorder="1" applyAlignment="1" applyProtection="1">
      <alignment wrapText="1"/>
      <protection locked="0"/>
    </xf>
    <xf numFmtId="0" fontId="6" fillId="83" borderId="3" xfId="13" applyFont="1" applyFill="1" applyBorder="1" applyAlignment="1" applyProtection="1">
      <alignment vertical="center" wrapText="1"/>
      <protection locked="0"/>
    </xf>
    <xf numFmtId="0" fontId="99" fillId="0" borderId="0" xfId="0" applyFont="1" applyAlignment="1">
      <alignment wrapText="1"/>
    </xf>
    <xf numFmtId="164" fontId="0" fillId="0" borderId="96" xfId="7" applyNumberFormat="1" applyFont="1" applyBorder="1"/>
    <xf numFmtId="164" fontId="0" fillId="36" borderId="96" xfId="7" applyNumberFormat="1" applyFont="1" applyFill="1" applyBorder="1"/>
    <xf numFmtId="164" fontId="0" fillId="0" borderId="137" xfId="7" applyNumberFormat="1" applyFont="1" applyBorder="1"/>
    <xf numFmtId="164" fontId="0" fillId="36" borderId="137" xfId="7" applyNumberFormat="1" applyFont="1" applyFill="1" applyBorder="1"/>
    <xf numFmtId="164" fontId="0" fillId="0" borderId="0" xfId="0" applyNumberFormat="1"/>
    <xf numFmtId="9" fontId="4" fillId="0" borderId="20" xfId="20961" applyFont="1" applyBorder="1"/>
    <xf numFmtId="9" fontId="4" fillId="0" borderId="111" xfId="20961" applyFont="1" applyBorder="1"/>
    <xf numFmtId="164" fontId="6" fillId="3" borderId="21" xfId="7" applyNumberFormat="1" applyFont="1" applyFill="1" applyBorder="1" applyAlignment="1" applyProtection="1">
      <alignment horizontal="left" vertical="center"/>
      <protection locked="0"/>
    </xf>
    <xf numFmtId="164" fontId="13" fillId="3" borderId="22" xfId="7" applyNumberFormat="1" applyFont="1" applyFill="1" applyBorder="1" applyProtection="1">
      <protection locked="0"/>
    </xf>
    <xf numFmtId="164" fontId="4" fillId="36" borderId="22" xfId="7" applyNumberFormat="1" applyFont="1" applyFill="1" applyBorder="1"/>
    <xf numFmtId="164" fontId="4" fillId="36" borderId="23" xfId="7" applyNumberFormat="1" applyFont="1" applyFill="1" applyBorder="1"/>
    <xf numFmtId="164" fontId="11" fillId="0" borderId="0" xfId="7" applyNumberFormat="1" applyFont="1"/>
    <xf numFmtId="10" fontId="106" fillId="79" borderId="96" xfId="20961" applyNumberFormat="1" applyFont="1" applyFill="1" applyBorder="1" applyAlignment="1" applyProtection="1">
      <alignment horizontal="right" vertical="center"/>
    </xf>
    <xf numFmtId="164" fontId="110" fillId="0" borderId="145" xfId="7" applyNumberFormat="1" applyFont="1" applyBorder="1"/>
    <xf numFmtId="164" fontId="113" fillId="0" borderId="145" xfId="7" applyNumberFormat="1" applyFont="1" applyBorder="1"/>
    <xf numFmtId="164" fontId="109" fillId="0" borderId="145" xfId="7" applyNumberFormat="1" applyFont="1" applyBorder="1"/>
    <xf numFmtId="164" fontId="109" fillId="80" borderId="145" xfId="7" applyNumberFormat="1" applyFont="1" applyFill="1" applyBorder="1"/>
    <xf numFmtId="164" fontId="112" fillId="0" borderId="145" xfId="7" applyNumberFormat="1" applyFont="1" applyBorder="1"/>
    <xf numFmtId="164" fontId="109" fillId="0" borderId="145" xfId="7" applyNumberFormat="1" applyFont="1" applyBorder="1" applyAlignment="1">
      <alignment horizontal="left" indent="1"/>
    </xf>
    <xf numFmtId="164" fontId="112" fillId="84" borderId="145" xfId="7" applyNumberFormat="1" applyFont="1" applyFill="1" applyBorder="1"/>
    <xf numFmtId="164" fontId="112" fillId="0" borderId="145" xfId="7" applyNumberFormat="1" applyFont="1" applyBorder="1" applyAlignment="1">
      <alignment horizontal="left" vertical="center" wrapText="1"/>
    </xf>
    <xf numFmtId="164" fontId="114" fillId="0" borderId="145" xfId="7" applyNumberFormat="1" applyFont="1" applyBorder="1"/>
    <xf numFmtId="14" fontId="4" fillId="0" borderId="0" xfId="0" applyNumberFormat="1" applyFont="1" applyAlignment="1">
      <alignment horizontal="left"/>
    </xf>
    <xf numFmtId="193" fontId="0" fillId="0" borderId="0" xfId="0" applyNumberFormat="1"/>
    <xf numFmtId="43" fontId="0" fillId="0" borderId="0" xfId="0" applyNumberFormat="1"/>
    <xf numFmtId="164" fontId="4" fillId="0" borderId="111" xfId="7" applyNumberFormat="1" applyFont="1" applyBorder="1" applyAlignment="1">
      <alignment horizontal="right" vertical="center" wrapText="1"/>
    </xf>
    <xf numFmtId="164" fontId="5" fillId="36" borderId="111" xfId="7" applyNumberFormat="1" applyFont="1" applyFill="1" applyBorder="1" applyAlignment="1">
      <alignment horizontal="right" vertical="center" wrapText="1"/>
    </xf>
    <xf numFmtId="164" fontId="5" fillId="36" borderId="111" xfId="7" applyNumberFormat="1" applyFont="1" applyFill="1" applyBorder="1" applyAlignment="1">
      <alignment horizontal="center" vertical="center" wrapText="1"/>
    </xf>
    <xf numFmtId="43" fontId="4" fillId="0" borderId="0" xfId="7" applyFont="1" applyAlignment="1">
      <alignment horizontal="left" vertical="center"/>
    </xf>
    <xf numFmtId="164" fontId="18" fillId="0" borderId="12" xfId="7" applyNumberFormat="1" applyFont="1" applyBorder="1" applyAlignment="1">
      <alignment horizontal="center" vertical="center"/>
    </xf>
    <xf numFmtId="164" fontId="17" fillId="0" borderId="12" xfId="7" applyNumberFormat="1" applyFont="1" applyBorder="1" applyAlignment="1">
      <alignment horizontal="center" vertical="center"/>
    </xf>
    <xf numFmtId="164" fontId="97" fillId="0" borderId="12" xfId="7" applyNumberFormat="1" applyFont="1" applyBorder="1" applyAlignment="1">
      <alignment horizontal="center" vertical="center"/>
    </xf>
    <xf numFmtId="164" fontId="17" fillId="0" borderId="14" xfId="7" applyNumberFormat="1" applyFont="1" applyBorder="1" applyAlignment="1">
      <alignment horizontal="center" vertical="center"/>
    </xf>
    <xf numFmtId="164" fontId="17" fillId="0" borderId="13" xfId="7" applyNumberFormat="1" applyFont="1" applyBorder="1" applyAlignment="1">
      <alignment horizontal="center" vertical="center"/>
    </xf>
    <xf numFmtId="164" fontId="16" fillId="0" borderId="13" xfId="7" applyNumberFormat="1" applyFont="1" applyBorder="1" applyAlignment="1">
      <alignment vertical="center"/>
    </xf>
    <xf numFmtId="0" fontId="6" fillId="3" borderId="3" xfId="20960" applyFont="1" applyFill="1" applyBorder="1" applyAlignment="1">
      <alignment horizontal="left" wrapText="1" indent="1"/>
    </xf>
    <xf numFmtId="0" fontId="6" fillId="0" borderId="3" xfId="20960" applyFont="1" applyBorder="1" applyAlignment="1">
      <alignment horizontal="left" wrapText="1" indent="1"/>
    </xf>
    <xf numFmtId="0" fontId="6" fillId="0" borderId="2" xfId="20960" applyFont="1" applyBorder="1" applyAlignment="1">
      <alignment horizontal="left" wrapText="1" indent="1"/>
    </xf>
    <xf numFmtId="0" fontId="131" fillId="0" borderId="0" xfId="0" applyFont="1" applyAlignment="1">
      <alignment wrapText="1"/>
    </xf>
    <xf numFmtId="0" fontId="132" fillId="0" borderId="96" xfId="17" applyFont="1" applyFill="1" applyBorder="1" applyAlignment="1" applyProtection="1"/>
    <xf numFmtId="0" fontId="132" fillId="0" borderId="96" xfId="17" applyFont="1" applyFill="1" applyBorder="1" applyAlignment="1" applyProtection="1">
      <alignment horizontal="left" vertical="center" wrapText="1"/>
    </xf>
    <xf numFmtId="49" fontId="4" fillId="0" borderId="96" xfId="0" applyNumberFormat="1" applyFont="1" applyBorder="1" applyAlignment="1">
      <alignment horizontal="right" vertical="center" wrapText="1"/>
    </xf>
    <xf numFmtId="0" fontId="132" fillId="0" borderId="96" xfId="17" applyFont="1" applyFill="1" applyBorder="1" applyAlignment="1" applyProtection="1">
      <alignment horizontal="left" vertical="center"/>
    </xf>
    <xf numFmtId="0" fontId="132" fillId="0" borderId="96" xfId="17" applyFont="1" applyFill="1" applyBorder="1" applyAlignment="1" applyProtection="1">
      <alignment horizontal="left" vertical="top" wrapText="1"/>
    </xf>
    <xf numFmtId="0" fontId="13" fillId="0" borderId="3" xfId="20960" applyFont="1" applyBorder="1" applyAlignment="1">
      <alignment horizontal="center" vertical="center"/>
    </xf>
    <xf numFmtId="0" fontId="13" fillId="0" borderId="96" xfId="20960" applyFont="1" applyBorder="1" applyAlignment="1">
      <alignment horizontal="center" vertical="center"/>
    </xf>
    <xf numFmtId="0" fontId="6" fillId="0" borderId="0" xfId="11" applyFont="1"/>
    <xf numFmtId="0" fontId="6" fillId="0" borderId="1" xfId="0" applyFont="1" applyBorder="1"/>
    <xf numFmtId="0" fontId="13" fillId="0" borderId="1" xfId="0" applyFont="1" applyBorder="1" applyAlignment="1">
      <alignment horizontal="center"/>
    </xf>
    <xf numFmtId="0" fontId="6" fillId="0" borderId="15" xfId="0" applyFont="1" applyBorder="1" applyAlignment="1">
      <alignment horizontal="righ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3" xfId="0" applyFont="1" applyBorder="1" applyAlignment="1">
      <alignment horizontal="center" vertical="center" wrapText="1"/>
    </xf>
    <xf numFmtId="169" fontId="6" fillId="37" borderId="0" xfId="20" applyFont="1"/>
    <xf numFmtId="169" fontId="6" fillId="37" borderId="90" xfId="20" applyFont="1" applyBorder="1"/>
    <xf numFmtId="0" fontId="6" fillId="0" borderId="113" xfId="0" applyFont="1" applyBorder="1" applyAlignment="1">
      <alignment horizontal="right" vertical="center" wrapText="1"/>
    </xf>
    <xf numFmtId="0" fontId="6" fillId="2" borderId="113" xfId="0" applyFont="1" applyFill="1" applyBorder="1" applyAlignment="1">
      <alignment horizontal="right" vertical="center"/>
    </xf>
    <xf numFmtId="0" fontId="6" fillId="2" borderId="96" xfId="0" applyFont="1" applyFill="1" applyBorder="1" applyAlignment="1">
      <alignment vertical="center"/>
    </xf>
    <xf numFmtId="10" fontId="6" fillId="2" borderId="96" xfId="20961" applyNumberFormat="1" applyFont="1" applyFill="1" applyBorder="1" applyAlignment="1" applyProtection="1">
      <alignment vertical="center"/>
      <protection locked="0"/>
    </xf>
    <xf numFmtId="10" fontId="6" fillId="37" borderId="0" xfId="20961" applyNumberFormat="1" applyFont="1" applyFill="1"/>
    <xf numFmtId="10" fontId="6" fillId="37" borderId="90" xfId="20961" applyNumberFormat="1" applyFont="1" applyFill="1" applyBorder="1"/>
    <xf numFmtId="193" fontId="6" fillId="2" borderId="96" xfId="0" applyNumberFormat="1" applyFont="1" applyFill="1" applyBorder="1" applyAlignment="1" applyProtection="1">
      <alignment vertical="center"/>
      <protection locked="0"/>
    </xf>
    <xf numFmtId="0" fontId="6" fillId="0" borderId="96" xfId="0" applyFont="1" applyBorder="1" applyAlignment="1">
      <alignment horizontal="left" vertical="center" wrapText="1"/>
    </xf>
    <xf numFmtId="0" fontId="6" fillId="2" borderId="104" xfId="0" applyFont="1" applyFill="1" applyBorder="1" applyAlignment="1">
      <alignment horizontal="right" vertical="center"/>
    </xf>
    <xf numFmtId="0" fontId="6" fillId="2" borderId="92" xfId="0" applyFont="1" applyFill="1" applyBorder="1" applyAlignment="1">
      <alignment vertical="center"/>
    </xf>
    <xf numFmtId="0" fontId="6" fillId="2" borderId="21" xfId="0" applyFont="1" applyFill="1" applyBorder="1" applyAlignment="1">
      <alignment horizontal="right" vertical="center"/>
    </xf>
    <xf numFmtId="193" fontId="6" fillId="2" borderId="22" xfId="0" applyNumberFormat="1" applyFont="1" applyFill="1" applyBorder="1" applyAlignment="1" applyProtection="1">
      <alignment vertical="center"/>
      <protection locked="0"/>
    </xf>
    <xf numFmtId="0" fontId="6" fillId="0" borderId="0" xfId="0" applyFont="1" applyAlignment="1">
      <alignment horizontal="right"/>
    </xf>
    <xf numFmtId="0" fontId="4" fillId="0" borderId="0" xfId="0" applyFont="1" applyAlignment="1">
      <alignment horizontal="center"/>
    </xf>
    <xf numFmtId="43" fontId="4" fillId="0" borderId="0" xfId="7" applyFont="1"/>
    <xf numFmtId="0" fontId="4" fillId="0" borderId="137" xfId="0" applyFont="1" applyBorder="1" applyAlignment="1">
      <alignment horizontal="center"/>
    </xf>
    <xf numFmtId="164" fontId="4" fillId="0" borderId="0" xfId="0" applyNumberFormat="1" applyFont="1"/>
    <xf numFmtId="0" fontId="6" fillId="0" borderId="137" xfId="0" applyFont="1" applyBorder="1" applyAlignment="1">
      <alignment horizontal="center" vertical="center" wrapText="1"/>
    </xf>
    <xf numFmtId="0" fontId="13" fillId="0" borderId="17" xfId="0" applyFont="1" applyBorder="1" applyAlignment="1">
      <alignment horizontal="center"/>
    </xf>
    <xf numFmtId="0" fontId="6" fillId="0" borderId="111" xfId="0" applyFont="1" applyBorder="1" applyAlignment="1">
      <alignment horizontal="center" vertical="center" wrapText="1"/>
    </xf>
    <xf numFmtId="164" fontId="6" fillId="0" borderId="137" xfId="7" applyNumberFormat="1" applyFont="1" applyBorder="1" applyAlignment="1">
      <alignment horizontal="right"/>
    </xf>
    <xf numFmtId="164" fontId="6" fillId="36" borderId="137" xfId="7" applyNumberFormat="1" applyFont="1" applyFill="1" applyBorder="1" applyAlignment="1">
      <alignment horizontal="right"/>
    </xf>
    <xf numFmtId="193" fontId="6" fillId="0" borderId="0" xfId="0" applyNumberFormat="1" applyFont="1" applyAlignment="1">
      <alignment horizontal="right"/>
    </xf>
    <xf numFmtId="0" fontId="5" fillId="0" borderId="137" xfId="0" applyFont="1" applyBorder="1" applyAlignment="1">
      <alignment vertical="center"/>
    </xf>
    <xf numFmtId="0" fontId="6" fillId="0" borderId="137" xfId="0" applyFont="1" applyBorder="1" applyAlignment="1" applyProtection="1">
      <alignment horizontal="left" vertical="center" indent="1"/>
      <protection locked="0"/>
    </xf>
    <xf numFmtId="0" fontId="133" fillId="0" borderId="137" xfId="0" applyFont="1" applyBorder="1" applyAlignment="1" applyProtection="1">
      <alignment horizontal="left" vertical="center" indent="3"/>
      <protection locked="0"/>
    </xf>
    <xf numFmtId="0" fontId="5" fillId="0" borderId="137" xfId="0" applyFont="1" applyBorder="1"/>
    <xf numFmtId="0" fontId="133" fillId="0" borderId="1" xfId="0" applyFont="1" applyBorder="1" applyAlignment="1">
      <alignment horizontal="center"/>
    </xf>
    <xf numFmtId="0" fontId="6" fillId="0" borderId="16" xfId="0" applyFont="1" applyBorder="1" applyAlignment="1">
      <alignment horizontal="left" vertical="center" wrapText="1" indent="1"/>
    </xf>
    <xf numFmtId="0" fontId="4" fillId="0" borderId="113" xfId="0" applyFont="1" applyBorder="1" applyAlignment="1">
      <alignment horizontal="center" vertical="center" wrapText="1"/>
    </xf>
    <xf numFmtId="3" fontId="4" fillId="36" borderId="96" xfId="0" applyNumberFormat="1" applyFont="1" applyFill="1" applyBorder="1" applyAlignment="1">
      <alignment vertical="center" wrapText="1"/>
    </xf>
    <xf numFmtId="3" fontId="4" fillId="36" borderId="97" xfId="0" applyNumberFormat="1" applyFont="1" applyFill="1" applyBorder="1" applyAlignment="1">
      <alignment vertical="center" wrapText="1"/>
    </xf>
    <xf numFmtId="3" fontId="4" fillId="36" borderId="20" xfId="0" applyNumberFormat="1" applyFont="1" applyFill="1" applyBorder="1" applyAlignment="1">
      <alignment vertical="center" wrapText="1"/>
    </xf>
    <xf numFmtId="3" fontId="4" fillId="0" borderId="96" xfId="0" applyNumberFormat="1" applyFont="1" applyBorder="1" applyAlignment="1">
      <alignment vertical="center" wrapText="1"/>
    </xf>
    <xf numFmtId="3" fontId="4" fillId="36" borderId="22" xfId="0" applyNumberFormat="1" applyFont="1" applyFill="1" applyBorder="1" applyAlignment="1">
      <alignment vertical="center" wrapText="1"/>
    </xf>
    <xf numFmtId="3" fontId="4" fillId="36" borderId="24" xfId="0" applyNumberFormat="1" applyFont="1" applyFill="1" applyBorder="1" applyAlignment="1">
      <alignment vertical="center" wrapText="1"/>
    </xf>
    <xf numFmtId="3" fontId="4" fillId="36" borderId="35" xfId="0" applyNumberFormat="1" applyFont="1" applyFill="1" applyBorder="1" applyAlignment="1">
      <alignment vertical="center" wrapText="1"/>
    </xf>
    <xf numFmtId="3" fontId="4" fillId="0" borderId="0" xfId="0" applyNumberFormat="1" applyFont="1"/>
    <xf numFmtId="0" fontId="6" fillId="0" borderId="0" xfId="0" applyFont="1" applyAlignment="1">
      <alignment horizontal="left" wrapText="1"/>
    </xf>
    <xf numFmtId="0" fontId="13" fillId="0" borderId="0" xfId="0" applyFont="1" applyAlignment="1">
      <alignment horizontal="center" wrapText="1"/>
    </xf>
    <xf numFmtId="0" fontId="6" fillId="0" borderId="0" xfId="0" applyFont="1" applyAlignment="1">
      <alignment horizontal="right" wrapText="1"/>
    </xf>
    <xf numFmtId="0" fontId="6" fillId="0" borderId="15" xfId="0" applyFont="1" applyBorder="1"/>
    <xf numFmtId="0" fontId="13" fillId="0" borderId="25" xfId="0" applyFont="1" applyBorder="1" applyAlignment="1">
      <alignment horizontal="center" wrapText="1"/>
    </xf>
    <xf numFmtId="0" fontId="6" fillId="0" borderId="18" xfId="0" applyFont="1" applyBorder="1" applyAlignment="1">
      <alignment vertical="center"/>
    </xf>
    <xf numFmtId="0" fontId="6" fillId="0" borderId="8" xfId="0" applyFont="1" applyBorder="1" applyAlignment="1">
      <alignment wrapText="1"/>
    </xf>
    <xf numFmtId="0" fontId="13" fillId="0" borderId="8" xfId="0" applyFont="1" applyBorder="1" applyAlignment="1">
      <alignment horizontal="center" vertical="center" wrapText="1"/>
    </xf>
    <xf numFmtId="0" fontId="13" fillId="0" borderId="111" xfId="0" applyFont="1" applyBorder="1" applyAlignment="1">
      <alignment horizontal="center" vertical="center" wrapText="1"/>
    </xf>
    <xf numFmtId="0" fontId="6" fillId="0" borderId="111" xfId="0" applyFont="1" applyBorder="1"/>
    <xf numFmtId="0" fontId="6" fillId="0" borderId="111" xfId="0" applyFont="1" applyBorder="1" applyAlignment="1">
      <alignment wrapText="1"/>
    </xf>
    <xf numFmtId="0" fontId="6" fillId="0" borderId="20" xfId="0" applyFont="1" applyBorder="1" applyAlignment="1">
      <alignment wrapText="1"/>
    </xf>
    <xf numFmtId="0" fontId="6" fillId="0" borderId="21" xfId="0" applyFont="1" applyBorder="1"/>
    <xf numFmtId="0" fontId="6" fillId="0" borderId="24" xfId="0" applyFont="1" applyBorder="1" applyAlignment="1">
      <alignment wrapText="1"/>
    </xf>
    <xf numFmtId="10" fontId="6" fillId="0" borderId="96" xfId="20961" applyNumberFormat="1" applyFont="1" applyFill="1" applyBorder="1" applyAlignment="1">
      <alignment horizontal="center" vertical="center" wrapText="1"/>
    </xf>
    <xf numFmtId="10" fontId="5" fillId="36" borderId="96" xfId="20961" applyNumberFormat="1" applyFont="1" applyFill="1" applyBorder="1" applyAlignment="1">
      <alignment horizontal="center" vertical="center" wrapText="1"/>
    </xf>
    <xf numFmtId="164" fontId="4" fillId="0" borderId="3" xfId="7" applyNumberFormat="1" applyFont="1" applyBorder="1"/>
    <xf numFmtId="164" fontId="4" fillId="0" borderId="8" xfId="7" applyNumberFormat="1" applyFont="1" applyBorder="1"/>
    <xf numFmtId="164" fontId="21" fillId="37" borderId="0" xfId="7" applyNumberFormat="1" applyFont="1" applyFill="1"/>
    <xf numFmtId="164" fontId="4" fillId="0" borderId="51" xfId="7" applyNumberFormat="1" applyFont="1" applyBorder="1" applyAlignment="1">
      <alignment vertical="center"/>
    </xf>
    <xf numFmtId="164" fontId="4" fillId="3" borderId="94" xfId="7" applyNumberFormat="1" applyFont="1" applyFill="1" applyBorder="1" applyAlignment="1">
      <alignment vertical="center"/>
    </xf>
    <xf numFmtId="164" fontId="4" fillId="3" borderId="20" xfId="7" applyNumberFormat="1" applyFont="1" applyFill="1" applyBorder="1" applyAlignment="1">
      <alignment vertical="center"/>
    </xf>
    <xf numFmtId="14" fontId="110" fillId="0" borderId="0" xfId="0" applyNumberFormat="1" applyFont="1" applyAlignment="1">
      <alignment horizontal="left"/>
    </xf>
    <xf numFmtId="164" fontId="110" fillId="0" borderId="0" xfId="0" applyNumberFormat="1" applyFont="1"/>
    <xf numFmtId="164" fontId="109" fillId="36" borderId="145" xfId="7" applyNumberFormat="1" applyFont="1" applyFill="1" applyBorder="1"/>
    <xf numFmtId="164" fontId="109" fillId="0" borderId="0" xfId="0" applyNumberFormat="1" applyFont="1"/>
    <xf numFmtId="164" fontId="109" fillId="84" borderId="145" xfId="7" applyNumberFormat="1" applyFont="1" applyFill="1" applyBorder="1"/>
    <xf numFmtId="164" fontId="109" fillId="81" borderId="145" xfId="7" applyNumberFormat="1" applyFont="1" applyFill="1" applyBorder="1" applyAlignment="1">
      <alignment vertical="center"/>
    </xf>
    <xf numFmtId="164" fontId="109" fillId="81" borderId="153" xfId="7" applyNumberFormat="1" applyFont="1" applyFill="1" applyBorder="1" applyAlignment="1">
      <alignment vertical="center"/>
    </xf>
    <xf numFmtId="164" fontId="109" fillId="0" borderId="0" xfId="0" applyNumberFormat="1" applyFont="1" applyAlignment="1">
      <alignment horizontal="left"/>
    </xf>
    <xf numFmtId="164" fontId="118" fillId="0" borderId="0" xfId="0" applyNumberFormat="1" applyFont="1"/>
    <xf numFmtId="9" fontId="114" fillId="0" borderId="145" xfId="20961" applyFont="1" applyBorder="1"/>
    <xf numFmtId="164" fontId="129" fillId="0" borderId="0" xfId="0" applyNumberFormat="1" applyFont="1"/>
    <xf numFmtId="164" fontId="0" fillId="36" borderId="17" xfId="7" applyNumberFormat="1" applyFont="1" applyFill="1" applyBorder="1" applyAlignment="1">
      <alignment horizontal="center" vertical="center"/>
    </xf>
    <xf numFmtId="164" fontId="0" fillId="0" borderId="19" xfId="7" applyNumberFormat="1" applyFont="1" applyBorder="1"/>
    <xf numFmtId="164" fontId="0" fillId="36" borderId="19" xfId="7" applyNumberFormat="1" applyFont="1" applyFill="1" applyBorder="1" applyAlignment="1">
      <alignment horizontal="center" vertical="center" wrapText="1"/>
    </xf>
    <xf numFmtId="164" fontId="0" fillId="36" borderId="23" xfId="7" applyNumberFormat="1" applyFont="1" applyFill="1" applyBorder="1" applyAlignment="1">
      <alignment horizontal="center" vertical="center" wrapText="1"/>
    </xf>
    <xf numFmtId="164" fontId="134" fillId="0" borderId="145" xfId="7" applyNumberFormat="1" applyFont="1" applyBorder="1"/>
    <xf numFmtId="9" fontId="134" fillId="0" borderId="145" xfId="20961" applyFont="1" applyBorder="1"/>
    <xf numFmtId="164" fontId="112" fillId="36" borderId="145" xfId="7" applyNumberFormat="1" applyFont="1" applyFill="1" applyBorder="1"/>
    <xf numFmtId="164" fontId="17" fillId="0" borderId="158" xfId="7" applyNumberFormat="1" applyFont="1" applyBorder="1" applyAlignment="1">
      <alignment horizontal="center" vertical="center"/>
    </xf>
    <xf numFmtId="164" fontId="17" fillId="0" borderId="145" xfId="7" applyNumberFormat="1" applyFont="1" applyBorder="1" applyAlignment="1">
      <alignment horizontal="center"/>
    </xf>
    <xf numFmtId="164" fontId="17" fillId="0" borderId="145" xfId="7" applyNumberFormat="1" applyFont="1" applyBorder="1" applyAlignment="1">
      <alignment horizontal="center" vertical="center"/>
    </xf>
    <xf numFmtId="164" fontId="8" fillId="0" borderId="145" xfId="7" applyNumberFormat="1" applyFont="1" applyBorder="1" applyAlignment="1">
      <alignment horizontal="right"/>
    </xf>
    <xf numFmtId="164" fontId="1" fillId="0" borderId="137" xfId="7" applyNumberFormat="1" applyFont="1" applyBorder="1"/>
    <xf numFmtId="164" fontId="1" fillId="36" borderId="137" xfId="7" applyNumberFormat="1" applyFont="1" applyFill="1" applyBorder="1"/>
    <xf numFmtId="164" fontId="4" fillId="0" borderId="25" xfId="7" applyNumberFormat="1" applyFont="1" applyFill="1" applyBorder="1" applyAlignment="1">
      <alignment vertical="center"/>
    </xf>
    <xf numFmtId="164" fontId="4" fillId="0" borderId="17" xfId="7" applyNumberFormat="1" applyFont="1" applyFill="1" applyBorder="1" applyAlignment="1">
      <alignment vertical="center"/>
    </xf>
    <xf numFmtId="164" fontId="4" fillId="0" borderId="144" xfId="7" applyNumberFormat="1" applyFont="1" applyFill="1" applyBorder="1" applyAlignment="1">
      <alignment vertical="center"/>
    </xf>
    <xf numFmtId="164" fontId="4" fillId="0" borderId="105" xfId="7" applyNumberFormat="1" applyFont="1" applyFill="1" applyBorder="1" applyAlignment="1">
      <alignment vertical="center"/>
    </xf>
    <xf numFmtId="10" fontId="4" fillId="0" borderId="91" xfId="20961" applyNumberFormat="1" applyFont="1" applyFill="1" applyBorder="1" applyAlignment="1">
      <alignment vertical="center"/>
    </xf>
    <xf numFmtId="10" fontId="4" fillId="0" borderId="107" xfId="20961" applyNumberFormat="1" applyFont="1" applyFill="1" applyBorder="1" applyAlignment="1">
      <alignment vertical="center"/>
    </xf>
    <xf numFmtId="43" fontId="0" fillId="0" borderId="0" xfId="7" applyFont="1"/>
    <xf numFmtId="164" fontId="11" fillId="0" borderId="0" xfId="0" applyNumberFormat="1" applyFont="1"/>
    <xf numFmtId="43" fontId="11" fillId="0" borderId="0" xfId="7" applyFont="1"/>
    <xf numFmtId="43" fontId="11" fillId="0" borderId="0" xfId="7" applyFont="1" applyAlignment="1">
      <alignment horizontal="center"/>
    </xf>
    <xf numFmtId="164" fontId="5" fillId="0" borderId="145" xfId="7" applyNumberFormat="1" applyFont="1" applyBorder="1"/>
    <xf numFmtId="164" fontId="5" fillId="0" borderId="145" xfId="7" applyNumberFormat="1" applyFont="1" applyBorder="1" applyAlignment="1">
      <alignment horizontal="center" vertical="center"/>
    </xf>
    <xf numFmtId="164" fontId="5" fillId="0" borderId="153" xfId="7" applyNumberFormat="1" applyFont="1" applyBorder="1" applyAlignment="1">
      <alignment horizontal="center" vertical="center"/>
    </xf>
    <xf numFmtId="164" fontId="1" fillId="0" borderId="96" xfId="7" applyNumberFormat="1" applyFont="1" applyBorder="1" applyAlignment="1">
      <alignment vertical="center"/>
    </xf>
    <xf numFmtId="164" fontId="1" fillId="36" borderId="96" xfId="7" applyNumberFormat="1" applyFont="1" applyFill="1" applyBorder="1" applyAlignment="1">
      <alignment vertical="center"/>
    </xf>
    <xf numFmtId="164" fontId="1" fillId="0" borderId="96" xfId="7" applyNumberFormat="1" applyFont="1" applyBorder="1"/>
    <xf numFmtId="164" fontId="1" fillId="36" borderId="96" xfId="7" applyNumberFormat="1" applyFont="1" applyFill="1" applyBorder="1"/>
    <xf numFmtId="43" fontId="6" fillId="0" borderId="137" xfId="7" applyFont="1" applyBorder="1" applyAlignment="1">
      <alignment horizontal="right"/>
    </xf>
    <xf numFmtId="43" fontId="6" fillId="36" borderId="137" xfId="7" applyFont="1" applyFill="1" applyBorder="1" applyAlignment="1">
      <alignment horizontal="right"/>
    </xf>
    <xf numFmtId="43" fontId="114" fillId="0" borderId="145" xfId="7" applyFont="1" applyBorder="1"/>
    <xf numFmtId="194" fontId="4" fillId="0" borderId="0" xfId="7" applyNumberFormat="1" applyFont="1" applyAlignment="1">
      <alignment horizontal="left" vertical="center"/>
    </xf>
    <xf numFmtId="194" fontId="11" fillId="0" borderId="0" xfId="7" applyNumberFormat="1" applyFont="1"/>
    <xf numFmtId="0" fontId="109" fillId="0" borderId="128" xfId="0" applyFont="1" applyBorder="1" applyAlignment="1">
      <alignment horizontal="center" vertical="center" wrapText="1"/>
    </xf>
    <xf numFmtId="0" fontId="131" fillId="0" borderId="64" xfId="0" applyFont="1" applyBorder="1" applyAlignment="1">
      <alignment horizontal="left" vertical="center" wrapText="1"/>
    </xf>
    <xf numFmtId="0" fontId="131" fillId="0" borderId="63" xfId="0" applyFont="1" applyBorder="1" applyAlignment="1">
      <alignment horizontal="left" vertical="center" wrapText="1"/>
    </xf>
    <xf numFmtId="0" fontId="131" fillId="0" borderId="156" xfId="0" applyFont="1" applyBorder="1" applyAlignment="1">
      <alignment horizontal="center" vertical="center"/>
    </xf>
    <xf numFmtId="0" fontId="131" fillId="0" borderId="28" xfId="0" applyFont="1" applyBorder="1" applyAlignment="1">
      <alignment horizontal="center" vertical="center"/>
    </xf>
    <xf numFmtId="0" fontId="131" fillId="0" borderId="157" xfId="0" applyFont="1" applyBorder="1" applyAlignment="1">
      <alignment horizontal="center" vertical="center"/>
    </xf>
    <xf numFmtId="164" fontId="1" fillId="0" borderId="97" xfId="7" applyNumberFormat="1" applyFont="1" applyBorder="1" applyAlignment="1">
      <alignment horizontal="center"/>
    </xf>
    <xf numFmtId="164" fontId="1" fillId="0" borderId="94" xfId="7" applyNumberFormat="1" applyFont="1" applyBorder="1" applyAlignment="1">
      <alignment horizontal="center"/>
    </xf>
    <xf numFmtId="164" fontId="1" fillId="0" borderId="95" xfId="7" applyNumberFormat="1" applyFont="1" applyBorder="1" applyAlignment="1">
      <alignment horizontal="center"/>
    </xf>
    <xf numFmtId="164" fontId="0" fillId="0" borderId="138" xfId="7" applyNumberFormat="1" applyFont="1" applyBorder="1" applyAlignment="1">
      <alignment horizontal="center"/>
    </xf>
    <xf numFmtId="164" fontId="0" fillId="0" borderId="139" xfId="7" applyNumberFormat="1" applyFont="1" applyBorder="1" applyAlignment="1">
      <alignment horizontal="center"/>
    </xf>
    <xf numFmtId="164" fontId="0" fillId="0" borderId="140" xfId="7" applyNumberFormat="1" applyFont="1" applyBorder="1" applyAlignment="1">
      <alignment horizontal="center"/>
    </xf>
    <xf numFmtId="0" fontId="0" fillId="0" borderId="137" xfId="0" applyBorder="1" applyAlignment="1">
      <alignment horizontal="center" vertical="center"/>
    </xf>
    <xf numFmtId="0" fontId="121" fillId="0" borderId="92" xfId="0" applyFont="1" applyBorder="1" applyAlignment="1">
      <alignment horizontal="center" vertical="center"/>
    </xf>
    <xf numFmtId="0" fontId="121" fillId="0" borderId="7"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0" fillId="0" borderId="97" xfId="0" applyBorder="1" applyAlignment="1">
      <alignment horizontal="center"/>
    </xf>
    <xf numFmtId="0" fontId="0" fillId="0" borderId="94" xfId="0" applyBorder="1" applyAlignment="1">
      <alignment horizontal="center"/>
    </xf>
    <xf numFmtId="0" fontId="0" fillId="0" borderId="95" xfId="0" applyBorder="1" applyAlignment="1">
      <alignment horizontal="center"/>
    </xf>
    <xf numFmtId="0" fontId="121" fillId="0" borderId="141"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7" xfId="0" applyBorder="1" applyAlignment="1">
      <alignment horizontal="center" vertical="center"/>
    </xf>
    <xf numFmtId="0" fontId="0" fillId="0" borderId="11" xfId="0" applyBorder="1" applyAlignment="1">
      <alignment horizontal="center" vertical="center"/>
    </xf>
    <xf numFmtId="0" fontId="4" fillId="0" borderId="137" xfId="0" applyFont="1" applyBorder="1" applyAlignment="1">
      <alignment horizontal="center" vertical="center"/>
    </xf>
    <xf numFmtId="0" fontId="4" fillId="0" borderId="137" xfId="0" applyFont="1" applyBorder="1" applyAlignment="1">
      <alignment horizontal="center" vertical="center" wrapText="1"/>
    </xf>
    <xf numFmtId="0" fontId="13" fillId="0" borderId="16" xfId="0" applyFont="1" applyBorder="1" applyAlignment="1">
      <alignment horizontal="center"/>
    </xf>
    <xf numFmtId="0" fontId="13" fillId="0" borderId="17" xfId="0" applyFont="1" applyBorder="1" applyAlignment="1">
      <alignment horizontal="center"/>
    </xf>
    <xf numFmtId="0" fontId="6" fillId="0" borderId="3" xfId="0" applyFont="1" applyBorder="1" applyAlignment="1">
      <alignment wrapText="1"/>
    </xf>
    <xf numFmtId="0" fontId="4" fillId="0" borderId="19" xfId="0" applyFont="1" applyBorder="1"/>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4" fillId="0" borderId="96" xfId="0" applyFont="1" applyBorder="1" applyAlignment="1">
      <alignment horizontal="center" vertical="center" wrapText="1"/>
    </xf>
    <xf numFmtId="0" fontId="4" fillId="0" borderId="97" xfId="0" applyFont="1" applyBorder="1" applyAlignment="1">
      <alignment horizontal="center"/>
    </xf>
    <xf numFmtId="0" fontId="4" fillId="0" borderId="20" xfId="0" applyFont="1" applyBorder="1" applyAlignment="1">
      <alignment horizontal="center"/>
    </xf>
    <xf numFmtId="0" fontId="5" fillId="36" borderId="115" xfId="0" applyFont="1" applyFill="1" applyBorder="1" applyAlignment="1">
      <alignment horizontal="center" vertical="center" wrapText="1"/>
    </xf>
    <xf numFmtId="0" fontId="5" fillId="36" borderId="27" xfId="0" applyFont="1" applyFill="1" applyBorder="1" applyAlignment="1">
      <alignment horizontal="center" vertical="center" wrapText="1"/>
    </xf>
    <xf numFmtId="0" fontId="5" fillId="36" borderId="112" xfId="0" applyFont="1" applyFill="1" applyBorder="1" applyAlignment="1">
      <alignment horizontal="center" vertical="center" wrapText="1"/>
    </xf>
    <xf numFmtId="0" fontId="5" fillId="36" borderId="95" xfId="0" applyFont="1" applyFill="1" applyBorder="1" applyAlignment="1">
      <alignment horizontal="center" vertical="center" wrapText="1"/>
    </xf>
    <xf numFmtId="0" fontId="96" fillId="3" borderId="65" xfId="13" applyFont="1" applyFill="1" applyBorder="1" applyAlignment="1" applyProtection="1">
      <alignment horizontal="center" vertical="center" wrapText="1"/>
      <protection locked="0"/>
    </xf>
    <xf numFmtId="0" fontId="96" fillId="3" borderId="62"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3" fillId="3" borderId="15" xfId="1" applyNumberFormat="1" applyFont="1" applyFill="1" applyBorder="1" applyAlignment="1" applyProtection="1">
      <alignment horizontal="center"/>
      <protection locked="0"/>
    </xf>
    <xf numFmtId="164" fontId="13" fillId="3" borderId="16" xfId="1" applyNumberFormat="1" applyFont="1" applyFill="1" applyBorder="1" applyAlignment="1" applyProtection="1">
      <alignment horizontal="center"/>
      <protection locked="0"/>
    </xf>
    <xf numFmtId="164" fontId="13" fillId="3" borderId="17" xfId="1" applyNumberFormat="1" applyFont="1" applyFill="1" applyBorder="1" applyAlignment="1" applyProtection="1">
      <alignment horizontal="center"/>
      <protection locked="0"/>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164" fontId="13" fillId="0" borderId="88" xfId="1" applyNumberFormat="1" applyFont="1" applyFill="1" applyBorder="1" applyAlignment="1" applyProtection="1">
      <alignment horizontal="center" vertical="center" wrapText="1"/>
      <protection locked="0"/>
    </xf>
    <xf numFmtId="164" fontId="13" fillId="0" borderId="89" xfId="1" applyNumberFormat="1" applyFont="1" applyFill="1" applyBorder="1" applyAlignment="1" applyProtection="1">
      <alignment horizontal="center" vertical="center" wrapText="1"/>
      <protection locked="0"/>
    </xf>
    <xf numFmtId="0" fontId="4" fillId="0" borderId="6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7"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03" xfId="0" applyFont="1" applyBorder="1" applyAlignment="1">
      <alignment horizontal="center" vertical="center" wrapText="1"/>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4" fillId="0" borderId="16" xfId="0" applyFont="1" applyBorder="1" applyAlignment="1">
      <alignment horizontal="center"/>
    </xf>
    <xf numFmtId="0" fontId="4" fillId="0" borderId="17" xfId="0" applyFont="1" applyBorder="1" applyAlignment="1">
      <alignment horizontal="center" vertical="center" wrapText="1"/>
    </xf>
    <xf numFmtId="0" fontId="112" fillId="0" borderId="118" xfId="0" applyFont="1" applyBorder="1" applyAlignment="1">
      <alignment horizontal="left" vertical="center" wrapText="1"/>
    </xf>
    <xf numFmtId="0" fontId="112" fillId="0" borderId="119" xfId="0" applyFont="1" applyBorder="1" applyAlignment="1">
      <alignment horizontal="left" vertical="center" wrapText="1"/>
    </xf>
    <xf numFmtId="0" fontId="112" fillId="0" borderId="121" xfId="0" applyFont="1" applyBorder="1" applyAlignment="1">
      <alignment horizontal="left" vertical="center" wrapText="1"/>
    </xf>
    <xf numFmtId="0" fontId="112" fillId="0" borderId="122" xfId="0" applyFont="1" applyBorder="1" applyAlignment="1">
      <alignment horizontal="left" vertical="center" wrapText="1"/>
    </xf>
    <xf numFmtId="0" fontId="112" fillId="0" borderId="124" xfId="0" applyFont="1" applyBorder="1" applyAlignment="1">
      <alignment horizontal="left" vertical="center" wrapText="1"/>
    </xf>
    <xf numFmtId="0" fontId="112" fillId="0" borderId="125" xfId="0" applyFont="1" applyBorder="1" applyAlignment="1">
      <alignment horizontal="left" vertical="center" wrapText="1"/>
    </xf>
    <xf numFmtId="0" fontId="113" fillId="0" borderId="144" xfId="0" applyFont="1" applyBorder="1" applyAlignment="1">
      <alignment horizontal="center" vertical="center" wrapText="1"/>
    </xf>
    <xf numFmtId="0" fontId="113" fillId="0" borderId="143" xfId="0" applyFont="1" applyBorder="1" applyAlignment="1">
      <alignment horizontal="center" vertical="center" wrapText="1"/>
    </xf>
    <xf numFmtId="0" fontId="113" fillId="0" borderId="120" xfId="0" applyFont="1" applyBorder="1" applyAlignment="1">
      <alignment horizontal="center" vertical="center" wrapText="1"/>
    </xf>
    <xf numFmtId="0" fontId="113" fillId="0" borderId="51" xfId="0" applyFont="1" applyBorder="1" applyAlignment="1">
      <alignment horizontal="center" vertical="center" wrapText="1"/>
    </xf>
    <xf numFmtId="0" fontId="113" fillId="0" borderId="123" xfId="0" applyFont="1" applyBorder="1" applyAlignment="1">
      <alignment horizontal="center" vertical="center" wrapText="1"/>
    </xf>
    <xf numFmtId="0" fontId="113" fillId="0" borderId="11" xfId="0" applyFont="1" applyBorder="1" applyAlignment="1">
      <alignment horizontal="center" vertical="center" wrapText="1"/>
    </xf>
    <xf numFmtId="0" fontId="109" fillId="0" borderId="146" xfId="0" applyFont="1" applyBorder="1" applyAlignment="1">
      <alignment horizontal="center" vertical="center" wrapText="1"/>
    </xf>
    <xf numFmtId="0" fontId="109" fillId="0" borderId="7" xfId="0" applyFont="1" applyBorder="1" applyAlignment="1">
      <alignment horizontal="center" vertical="center" wrapText="1"/>
    </xf>
    <xf numFmtId="0" fontId="109" fillId="0" borderId="145" xfId="0" applyFont="1" applyBorder="1" applyAlignment="1">
      <alignment horizontal="center" vertical="center" wrapText="1"/>
    </xf>
    <xf numFmtId="0" fontId="109" fillId="0" borderId="148" xfId="0" applyFont="1" applyBorder="1" applyAlignment="1">
      <alignment horizontal="center" vertical="center" wrapText="1"/>
    </xf>
    <xf numFmtId="0" fontId="109" fillId="0" borderId="147" xfId="0" applyFont="1" applyBorder="1" applyAlignment="1">
      <alignment horizontal="center" vertical="center" wrapText="1"/>
    </xf>
    <xf numFmtId="0" fontId="117" fillId="0" borderId="145" xfId="0" applyFont="1" applyBorder="1" applyAlignment="1">
      <alignment horizontal="center" vertical="center"/>
    </xf>
    <xf numFmtId="0" fontId="111" fillId="0" borderId="144" xfId="0" applyFont="1" applyBorder="1" applyAlignment="1">
      <alignment horizontal="center" vertical="center"/>
    </xf>
    <xf numFmtId="0" fontId="111" fillId="0" borderId="149" xfId="0" applyFont="1" applyBorder="1" applyAlignment="1">
      <alignment horizontal="center" vertical="center"/>
    </xf>
    <xf numFmtId="0" fontId="111" fillId="0" borderId="51" xfId="0" applyFont="1" applyBorder="1" applyAlignment="1">
      <alignment horizontal="center" vertical="center"/>
    </xf>
    <xf numFmtId="0" fontId="111" fillId="0" borderId="11" xfId="0" applyFont="1" applyBorder="1" applyAlignment="1">
      <alignment horizontal="center" vertical="center"/>
    </xf>
    <xf numFmtId="0" fontId="112" fillId="0" borderId="145" xfId="0" applyFont="1" applyBorder="1" applyAlignment="1">
      <alignment horizontal="center" vertical="center" wrapText="1"/>
    </xf>
    <xf numFmtId="0" fontId="112" fillId="0" borderId="144" xfId="0" applyFont="1" applyBorder="1" applyAlignment="1">
      <alignment horizontal="center" vertical="center" wrapText="1"/>
    </xf>
    <xf numFmtId="0" fontId="112" fillId="0" borderId="149" xfId="0" applyFont="1" applyBorder="1" applyAlignment="1">
      <alignment horizontal="center" vertical="center" wrapText="1"/>
    </xf>
    <xf numFmtId="0" fontId="112" fillId="0" borderId="126" xfId="0" applyFont="1" applyBorder="1" applyAlignment="1">
      <alignment horizontal="center" vertical="center" wrapText="1"/>
    </xf>
    <xf numFmtId="0" fontId="112" fillId="0" borderId="127" xfId="0" applyFont="1" applyBorder="1" applyAlignment="1">
      <alignment horizontal="center" vertical="center" wrapText="1"/>
    </xf>
    <xf numFmtId="0" fontId="112" fillId="0" borderId="51" xfId="0" applyFont="1" applyBorder="1" applyAlignment="1">
      <alignment horizontal="center" vertical="center" wrapText="1"/>
    </xf>
    <xf numFmtId="0" fontId="112" fillId="0" borderId="11" xfId="0" applyFont="1" applyBorder="1" applyAlignment="1">
      <alignment horizontal="center" vertical="center" wrapText="1"/>
    </xf>
    <xf numFmtId="0" fontId="109" fillId="0" borderId="150" xfId="0" applyFont="1" applyBorder="1" applyAlignment="1">
      <alignment horizontal="center" vertical="center" wrapText="1"/>
    </xf>
    <xf numFmtId="0" fontId="112" fillId="0" borderId="128" xfId="0" applyFont="1" applyBorder="1" applyAlignment="1">
      <alignment horizontal="center" vertical="center" wrapText="1"/>
    </xf>
    <xf numFmtId="0" fontId="112" fillId="0" borderId="7" xfId="0" applyFont="1" applyBorder="1" applyAlignment="1">
      <alignment horizontal="center" vertical="center" wrapText="1"/>
    </xf>
    <xf numFmtId="0" fontId="109" fillId="0" borderId="128" xfId="0" applyFont="1" applyBorder="1" applyAlignment="1">
      <alignment horizontal="center" vertical="center" wrapText="1"/>
    </xf>
    <xf numFmtId="0" fontId="109" fillId="0" borderId="144" xfId="0" applyFont="1" applyBorder="1" applyAlignment="1">
      <alignment horizontal="center" vertical="center" wrapText="1"/>
    </xf>
    <xf numFmtId="0" fontId="109" fillId="0" borderId="143" xfId="0" applyFont="1" applyBorder="1" applyAlignment="1">
      <alignment horizontal="center" vertical="center" wrapText="1"/>
    </xf>
    <xf numFmtId="0" fontId="109" fillId="0" borderId="149" xfId="0" applyFont="1" applyBorder="1" applyAlignment="1">
      <alignment horizontal="center" vertical="center" wrapText="1"/>
    </xf>
    <xf numFmtId="0" fontId="109" fillId="0" borderId="11" xfId="0" applyFont="1" applyBorder="1" applyAlignment="1">
      <alignment horizontal="center" vertical="center" wrapText="1"/>
    </xf>
    <xf numFmtId="0" fontId="109" fillId="0" borderId="153" xfId="0" applyFont="1" applyBorder="1" applyAlignment="1">
      <alignment horizontal="center" vertical="center" wrapText="1"/>
    </xf>
    <xf numFmtId="0" fontId="109" fillId="0" borderId="52" xfId="0" applyFont="1" applyBorder="1" applyAlignment="1">
      <alignment horizontal="center" vertical="center" wrapText="1"/>
    </xf>
    <xf numFmtId="0" fontId="109" fillId="0" borderId="53" xfId="0" applyFont="1" applyBorder="1" applyAlignment="1">
      <alignment horizontal="center" vertical="center" wrapText="1"/>
    </xf>
    <xf numFmtId="0" fontId="109" fillId="0" borderId="103" xfId="0" applyFont="1" applyBorder="1" applyAlignment="1">
      <alignment horizontal="center" vertical="center" wrapText="1"/>
    </xf>
    <xf numFmtId="0" fontId="112" fillId="0" borderId="52" xfId="0" applyFont="1" applyBorder="1" applyAlignment="1">
      <alignment horizontal="left" vertical="top" wrapText="1"/>
    </xf>
    <xf numFmtId="0" fontId="112" fillId="0" borderId="103" xfId="0" applyFont="1" applyBorder="1" applyAlignment="1">
      <alignment horizontal="left" vertical="top" wrapText="1"/>
    </xf>
    <xf numFmtId="0" fontId="112" fillId="0" borderId="61" xfId="0" applyFont="1" applyBorder="1" applyAlignment="1">
      <alignment horizontal="left" vertical="top" wrapText="1"/>
    </xf>
    <xf numFmtId="0" fontId="112" fillId="0" borderId="90" xfId="0" applyFont="1" applyBorder="1" applyAlignment="1">
      <alignment horizontal="left" vertical="top" wrapText="1"/>
    </xf>
    <xf numFmtId="0" fontId="112" fillId="0" borderId="155" xfId="0" applyFont="1" applyBorder="1" applyAlignment="1">
      <alignment horizontal="center" vertical="center" wrapText="1"/>
    </xf>
    <xf numFmtId="0" fontId="109" fillId="0" borderId="144" xfId="0" applyFont="1" applyBorder="1" applyAlignment="1">
      <alignment horizontal="center" vertical="top" wrapText="1"/>
    </xf>
    <xf numFmtId="0" fontId="109" fillId="0" borderId="143" xfId="0" applyFont="1" applyBorder="1" applyAlignment="1">
      <alignment horizontal="center" vertical="top" wrapText="1"/>
    </xf>
    <xf numFmtId="0" fontId="109" fillId="0" borderId="150" xfId="0" applyFont="1" applyBorder="1" applyAlignment="1">
      <alignment horizontal="center" vertical="top" wrapText="1"/>
    </xf>
    <xf numFmtId="0" fontId="109" fillId="0" borderId="147" xfId="0" applyFont="1" applyBorder="1" applyAlignment="1">
      <alignment horizontal="center" vertical="top" wrapText="1"/>
    </xf>
    <xf numFmtId="0" fontId="98" fillId="0" borderId="129" xfId="0" applyFont="1" applyBorder="1" applyAlignment="1">
      <alignment horizontal="left" vertical="top" wrapText="1"/>
    </xf>
    <xf numFmtId="0" fontId="98" fillId="0" borderId="130" xfId="0" applyFont="1" applyBorder="1" applyAlignment="1">
      <alignment horizontal="left" vertical="top" wrapText="1"/>
    </xf>
    <xf numFmtId="0" fontId="115" fillId="0" borderId="145" xfId="0" applyFont="1" applyBorder="1" applyAlignment="1">
      <alignment horizontal="center" vertical="center"/>
    </xf>
    <xf numFmtId="0" fontId="114" fillId="0" borderId="145" xfId="0" applyFont="1" applyBorder="1" applyAlignment="1">
      <alignment horizontal="center" vertical="center" wrapText="1"/>
    </xf>
    <xf numFmtId="0" fontId="114" fillId="0" borderId="146" xfId="0" applyFont="1" applyBorder="1" applyAlignment="1">
      <alignment horizontal="center" vertical="center" wrapText="1"/>
    </xf>
    <xf numFmtId="0" fontId="98" fillId="0" borderId="68" xfId="0" applyFont="1" applyBorder="1" applyAlignment="1">
      <alignment horizontal="center" vertical="center"/>
    </xf>
    <xf numFmtId="0" fontId="98" fillId="0" borderId="69" xfId="0" applyFont="1" applyBorder="1" applyAlignment="1">
      <alignment horizontal="center" vertical="center"/>
    </xf>
    <xf numFmtId="0" fontId="98" fillId="0" borderId="70" xfId="0" applyFont="1" applyBorder="1" applyAlignment="1">
      <alignment horizontal="center" vertical="center"/>
    </xf>
    <xf numFmtId="0" fontId="99" fillId="0" borderId="96" xfId="0" applyFont="1" applyBorder="1" applyAlignment="1">
      <alignment horizontal="left" vertical="center" wrapText="1"/>
    </xf>
    <xf numFmtId="0" fontId="98" fillId="76" borderId="71" xfId="0" applyFont="1" applyFill="1" applyBorder="1" applyAlignment="1">
      <alignment horizontal="center" vertical="center" wrapText="1"/>
    </xf>
    <xf numFmtId="0" fontId="98" fillId="76" borderId="72" xfId="0" applyFont="1" applyFill="1" applyBorder="1" applyAlignment="1">
      <alignment horizontal="center" vertical="center" wrapText="1"/>
    </xf>
    <xf numFmtId="0" fontId="98" fillId="76" borderId="73" xfId="0" applyFont="1" applyFill="1" applyBorder="1" applyAlignment="1">
      <alignment horizontal="center" vertical="center" wrapText="1"/>
    </xf>
    <xf numFmtId="0" fontId="99" fillId="0" borderId="51" xfId="0" applyFont="1" applyBorder="1" applyAlignment="1">
      <alignment horizontal="left" vertical="center" wrapText="1"/>
    </xf>
    <xf numFmtId="0" fontId="99" fillId="0" borderId="11" xfId="0" applyFont="1" applyBorder="1" applyAlignment="1">
      <alignment horizontal="left" vertical="center" wrapText="1"/>
    </xf>
    <xf numFmtId="0" fontId="99" fillId="0" borderId="97" xfId="0" applyFont="1" applyBorder="1" applyAlignment="1">
      <alignment horizontal="left" vertical="center" wrapText="1"/>
    </xf>
    <xf numFmtId="0" fontId="99" fillId="0" borderId="95" xfId="0" applyFont="1" applyBorder="1" applyAlignment="1">
      <alignment horizontal="left" vertical="center" wrapText="1"/>
    </xf>
    <xf numFmtId="0" fontId="99" fillId="3" borderId="97" xfId="0" applyFont="1" applyFill="1" applyBorder="1" applyAlignment="1">
      <alignment vertical="center" wrapText="1"/>
    </xf>
    <xf numFmtId="0" fontId="99" fillId="3" borderId="95" xfId="0" applyFont="1" applyFill="1" applyBorder="1" applyAlignment="1">
      <alignment vertical="center" wrapText="1"/>
    </xf>
    <xf numFmtId="0" fontId="119" fillId="3" borderId="97" xfId="0" applyFont="1" applyFill="1" applyBorder="1" applyAlignment="1">
      <alignment vertical="center" wrapText="1"/>
    </xf>
    <xf numFmtId="0" fontId="119" fillId="3" borderId="95" xfId="0" applyFont="1" applyFill="1" applyBorder="1" applyAlignment="1">
      <alignment vertical="center" wrapText="1"/>
    </xf>
    <xf numFmtId="0" fontId="99" fillId="0" borderId="97" xfId="0" applyFont="1" applyBorder="1" applyAlignment="1">
      <alignment horizontal="left"/>
    </xf>
    <xf numFmtId="0" fontId="99" fillId="0" borderId="95" xfId="0" applyFont="1" applyBorder="1" applyAlignment="1">
      <alignment horizontal="left"/>
    </xf>
    <xf numFmtId="0" fontId="99" fillId="82" borderId="97" xfId="0" applyFont="1" applyFill="1" applyBorder="1" applyAlignment="1">
      <alignment vertical="center" wrapText="1"/>
    </xf>
    <xf numFmtId="0" fontId="99" fillId="82" borderId="95" xfId="0" applyFont="1" applyFill="1" applyBorder="1" applyAlignment="1">
      <alignment vertical="center" wrapText="1"/>
    </xf>
    <xf numFmtId="0" fontId="99" fillId="82" borderId="138" xfId="0" applyFont="1" applyFill="1" applyBorder="1" applyAlignment="1">
      <alignment horizontal="left" vertical="center" wrapText="1"/>
    </xf>
    <xf numFmtId="0" fontId="99" fillId="82" borderId="139" xfId="0" applyFont="1" applyFill="1" applyBorder="1" applyAlignment="1">
      <alignment horizontal="left" vertical="center" wrapText="1"/>
    </xf>
    <xf numFmtId="0" fontId="99" fillId="82" borderId="140" xfId="0" applyFont="1" applyFill="1" applyBorder="1" applyAlignment="1">
      <alignment horizontal="left" vertical="center" wrapText="1"/>
    </xf>
    <xf numFmtId="0" fontId="99" fillId="3" borderId="75" xfId="0" applyFont="1" applyFill="1" applyBorder="1" applyAlignment="1">
      <alignment horizontal="left" vertical="center" wrapText="1"/>
    </xf>
    <xf numFmtId="0" fontId="99" fillId="3" borderId="76" xfId="0" applyFont="1" applyFill="1" applyBorder="1" applyAlignment="1">
      <alignment horizontal="left" vertical="center" wrapText="1"/>
    </xf>
    <xf numFmtId="0" fontId="99" fillId="82" borderId="78" xfId="0" applyFont="1" applyFill="1" applyBorder="1" applyAlignment="1">
      <alignment horizontal="left" vertical="center" wrapText="1"/>
    </xf>
    <xf numFmtId="0" fontId="99" fillId="82" borderId="79" xfId="0" applyFont="1" applyFill="1" applyBorder="1" applyAlignment="1">
      <alignment horizontal="left" vertical="center" wrapText="1"/>
    </xf>
    <xf numFmtId="0" fontId="99" fillId="82" borderId="51" xfId="0" applyFont="1" applyFill="1" applyBorder="1" applyAlignment="1">
      <alignment vertical="center" wrapText="1"/>
    </xf>
    <xf numFmtId="0" fontId="99" fillId="82" borderId="11" xfId="0" applyFont="1" applyFill="1" applyBorder="1" applyAlignment="1">
      <alignment vertical="center" wrapText="1"/>
    </xf>
    <xf numFmtId="0" fontId="99" fillId="0" borderId="75" xfId="0" applyFont="1" applyBorder="1" applyAlignment="1">
      <alignment horizontal="left" vertical="center" wrapText="1"/>
    </xf>
    <xf numFmtId="0" fontId="99" fillId="0" borderId="76" xfId="0" applyFont="1" applyBorder="1" applyAlignment="1">
      <alignment horizontal="left" vertical="center" wrapText="1"/>
    </xf>
    <xf numFmtId="0" fontId="99" fillId="3" borderId="97" xfId="0" applyFont="1" applyFill="1" applyBorder="1" applyAlignment="1">
      <alignment horizontal="left" vertical="center" wrapText="1"/>
    </xf>
    <xf numFmtId="0" fontId="99" fillId="3" borderId="95" xfId="0" applyFont="1" applyFill="1" applyBorder="1" applyAlignment="1">
      <alignment horizontal="left" vertical="center" wrapText="1"/>
    </xf>
    <xf numFmtId="0" fontId="98" fillId="76" borderId="80" xfId="0" applyFont="1" applyFill="1" applyBorder="1" applyAlignment="1">
      <alignment horizontal="center" vertical="center" wrapText="1"/>
    </xf>
    <xf numFmtId="0" fontId="98" fillId="76" borderId="0" xfId="0" applyFont="1" applyFill="1" applyAlignment="1">
      <alignment horizontal="center" vertical="center" wrapText="1"/>
    </xf>
    <xf numFmtId="0" fontId="98" fillId="76" borderId="81" xfId="0" applyFont="1" applyFill="1" applyBorder="1" applyAlignment="1">
      <alignment horizontal="center" vertical="center" wrapText="1"/>
    </xf>
    <xf numFmtId="0" fontId="99" fillId="77" borderId="97" xfId="0" applyFont="1" applyFill="1" applyBorder="1" applyAlignment="1">
      <alignment vertical="center" wrapText="1"/>
    </xf>
    <xf numFmtId="0" fontId="99" fillId="77" borderId="95" xfId="0" applyFont="1" applyFill="1" applyBorder="1" applyAlignment="1">
      <alignment vertical="center" wrapText="1"/>
    </xf>
    <xf numFmtId="0" fontId="99" fillId="0" borderId="97" xfId="0" applyFont="1" applyBorder="1" applyAlignment="1">
      <alignment vertical="center" wrapText="1"/>
    </xf>
    <xf numFmtId="0" fontId="99" fillId="0" borderId="95" xfId="0" applyFont="1" applyBorder="1" applyAlignment="1">
      <alignment vertical="center" wrapText="1"/>
    </xf>
    <xf numFmtId="0" fontId="98" fillId="76" borderId="85" xfId="0" applyFont="1" applyFill="1" applyBorder="1" applyAlignment="1">
      <alignment horizontal="center" vertical="center"/>
    </xf>
    <xf numFmtId="0" fontId="98" fillId="76" borderId="86" xfId="0" applyFont="1" applyFill="1" applyBorder="1" applyAlignment="1">
      <alignment horizontal="center" vertical="center"/>
    </xf>
    <xf numFmtId="0" fontId="98" fillId="76" borderId="87" xfId="0" applyFont="1" applyFill="1" applyBorder="1" applyAlignment="1">
      <alignment horizontal="center" vertical="center"/>
    </xf>
    <xf numFmtId="0" fontId="98" fillId="76" borderId="145" xfId="0" applyFont="1" applyFill="1" applyBorder="1" applyAlignment="1">
      <alignment horizontal="center" vertical="center" wrapText="1"/>
    </xf>
    <xf numFmtId="0" fontId="98" fillId="0" borderId="145" xfId="0" applyFont="1" applyBorder="1" applyAlignment="1">
      <alignment horizontal="center" vertical="center"/>
    </xf>
    <xf numFmtId="0" fontId="99" fillId="0" borderId="148" xfId="13" applyFont="1" applyBorder="1" applyAlignment="1" applyProtection="1">
      <alignment horizontal="left" vertical="top" wrapText="1"/>
      <protection locked="0"/>
    </xf>
    <xf numFmtId="0" fontId="99" fillId="0" borderId="147" xfId="13" applyFont="1" applyBorder="1" applyAlignment="1" applyProtection="1">
      <alignment horizontal="left" vertical="top" wrapText="1"/>
      <protection locked="0"/>
    </xf>
    <xf numFmtId="0" fontId="99" fillId="3" borderId="148" xfId="13" applyFont="1" applyFill="1" applyBorder="1" applyAlignment="1" applyProtection="1">
      <alignment horizontal="left" vertical="top" wrapText="1"/>
      <protection locked="0"/>
    </xf>
    <xf numFmtId="0" fontId="99" fillId="3" borderId="147" xfId="13" applyFont="1" applyFill="1" applyBorder="1" applyAlignment="1" applyProtection="1">
      <alignment horizontal="left" vertical="top" wrapText="1"/>
      <protection locked="0"/>
    </xf>
    <xf numFmtId="0" fontId="98" fillId="0" borderId="83" xfId="0" applyFont="1" applyBorder="1" applyAlignment="1">
      <alignment horizontal="center" vertical="center"/>
    </xf>
    <xf numFmtId="49" fontId="99" fillId="0" borderId="0" xfId="0" applyNumberFormat="1" applyFont="1" applyAlignment="1">
      <alignment horizontal="center" vertical="center"/>
    </xf>
    <xf numFmtId="0" fontId="98" fillId="76" borderId="148" xfId="0" applyFont="1" applyFill="1" applyBorder="1" applyAlignment="1">
      <alignment horizontal="center" vertical="center" wrapText="1"/>
    </xf>
    <xf numFmtId="0" fontId="98" fillId="76" borderId="147" xfId="0" applyFont="1" applyFill="1" applyBorder="1" applyAlignment="1">
      <alignment horizontal="center" vertical="center" wrapText="1"/>
    </xf>
    <xf numFmtId="0" fontId="99" fillId="0" borderId="148" xfId="0" applyFont="1" applyBorder="1" applyAlignment="1">
      <alignment horizontal="left" vertical="center" wrapText="1"/>
    </xf>
    <xf numFmtId="0" fontId="99" fillId="0" borderId="147" xfId="0" applyFont="1" applyBorder="1" applyAlignment="1">
      <alignment horizontal="left" vertical="center" wrapText="1"/>
    </xf>
    <xf numFmtId="0" fontId="99" fillId="0" borderId="145" xfId="0" applyFont="1" applyBorder="1" applyAlignment="1">
      <alignment horizontal="left" vertical="top" wrapText="1"/>
    </xf>
    <xf numFmtId="0" fontId="99" fillId="0" borderId="148" xfId="0" applyFont="1" applyBorder="1" applyAlignment="1">
      <alignment horizontal="left" vertical="top" wrapText="1"/>
    </xf>
    <xf numFmtId="0" fontId="99" fillId="0" borderId="145" xfId="0" applyFont="1" applyBorder="1" applyAlignment="1">
      <alignment horizontal="left" vertical="center" wrapText="1"/>
    </xf>
    <xf numFmtId="0" fontId="99" fillId="0" borderId="145" xfId="0" applyFont="1" applyBorder="1" applyAlignment="1">
      <alignment horizontal="center"/>
    </xf>
    <xf numFmtId="0" fontId="99" fillId="0" borderId="147" xfId="0" applyFont="1" applyBorder="1" applyAlignment="1">
      <alignment horizontal="left" vertical="top" wrapText="1"/>
    </xf>
    <xf numFmtId="164" fontId="129" fillId="0" borderId="19" xfId="7" applyNumberFormat="1" applyFont="1" applyBorder="1"/>
    <xf numFmtId="0" fontId="109" fillId="0" borderId="128" xfId="0" applyFont="1" applyBorder="1" applyAlignment="1">
      <alignment wrapText="1"/>
    </xf>
    <xf numFmtId="164" fontId="112" fillId="0" borderId="145" xfId="7" applyNumberFormat="1" applyFont="1" applyBorder="1" applyAlignment="1">
      <alignment vertical="center"/>
    </xf>
    <xf numFmtId="164" fontId="109" fillId="0" borderId="145" xfId="7" applyNumberFormat="1" applyFont="1" applyBorder="1" applyAlignment="1">
      <alignment horizontal="left" vertical="center"/>
    </xf>
    <xf numFmtId="0" fontId="109" fillId="0" borderId="145" xfId="0" applyFont="1" applyBorder="1" applyAlignment="1">
      <alignment horizontal="left" indent="2"/>
    </xf>
    <xf numFmtId="49" fontId="109" fillId="0" borderId="145" xfId="0" applyNumberFormat="1" applyFont="1" applyBorder="1" applyAlignment="1">
      <alignment horizontal="left" indent="3"/>
    </xf>
    <xf numFmtId="49" fontId="109" fillId="0" borderId="145" xfId="0" applyNumberFormat="1" applyFont="1" applyBorder="1" applyAlignment="1">
      <alignment horizontal="left" indent="1"/>
    </xf>
    <xf numFmtId="49" fontId="109" fillId="0" borderId="145" xfId="0" applyNumberFormat="1" applyFont="1" applyBorder="1" applyAlignment="1">
      <alignment horizontal="left" wrapText="1" indent="2"/>
    </xf>
    <xf numFmtId="49" fontId="109" fillId="0" borderId="145" xfId="0" applyNumberFormat="1" applyFont="1" applyBorder="1" applyAlignment="1">
      <alignment horizontal="left" vertical="top" wrapText="1" indent="2"/>
    </xf>
    <xf numFmtId="49" fontId="109" fillId="0" borderId="145" xfId="0" applyNumberFormat="1" applyFont="1" applyBorder="1" applyAlignment="1">
      <alignment horizontal="left" wrapText="1" indent="3"/>
    </xf>
    <xf numFmtId="49" fontId="109" fillId="0" borderId="145" xfId="0" applyNumberFormat="1" applyFont="1" applyBorder="1" applyAlignment="1">
      <alignment horizontal="left" wrapText="1" indent="1"/>
    </xf>
    <xf numFmtId="0" fontId="109" fillId="0" borderId="0" xfId="0" applyFont="1" applyBorder="1" applyAlignment="1">
      <alignment wrapText="1"/>
    </xf>
    <xf numFmtId="0" fontId="109" fillId="0" borderId="105" xfId="0" applyFont="1" applyBorder="1" applyAlignment="1">
      <alignment horizontal="center" vertical="center" wrapText="1"/>
    </xf>
    <xf numFmtId="0" fontId="109" fillId="0" borderId="154" xfId="0" applyFont="1" applyBorder="1"/>
    <xf numFmtId="164" fontId="112" fillId="0" borderId="153" xfId="7" applyNumberFormat="1" applyFont="1" applyBorder="1" applyAlignment="1">
      <alignment vertical="center"/>
    </xf>
    <xf numFmtId="164" fontId="109" fillId="0" borderId="153" xfId="7" applyNumberFormat="1" applyFont="1" applyBorder="1" applyAlignment="1">
      <alignment horizontal="left" vertical="center"/>
    </xf>
    <xf numFmtId="49" fontId="109" fillId="0" borderId="22" xfId="0" applyNumberFormat="1" applyFont="1" applyBorder="1" applyAlignment="1">
      <alignment horizontal="left" wrapText="1" indent="1"/>
    </xf>
    <xf numFmtId="164" fontId="109" fillId="0" borderId="22" xfId="7" applyNumberFormat="1" applyFont="1" applyBorder="1" applyAlignment="1">
      <alignment horizontal="left" vertical="center"/>
    </xf>
    <xf numFmtId="164" fontId="109" fillId="0" borderId="151" xfId="7" applyNumberFormat="1" applyFont="1" applyBorder="1" applyAlignment="1">
      <alignment horizontal="left" vertical="center"/>
    </xf>
    <xf numFmtId="0" fontId="4" fillId="0" borderId="145" xfId="0" applyFont="1" applyBorder="1" applyAlignment="1">
      <alignment horizontal="center"/>
    </xf>
    <xf numFmtId="0" fontId="4" fillId="0" borderId="153" xfId="0" applyFont="1" applyBorder="1" applyAlignment="1">
      <alignment horizontal="center" vertical="center" wrapText="1"/>
    </xf>
    <xf numFmtId="0" fontId="5" fillId="3" borderId="0" xfId="0" applyFont="1" applyFill="1" applyBorder="1" applyAlignment="1">
      <alignment horizontal="center" wrapText="1"/>
    </xf>
    <xf numFmtId="0" fontId="4" fillId="3" borderId="0" xfId="0" applyFont="1" applyFill="1" applyBorder="1" applyAlignment="1">
      <alignment horizontal="center"/>
    </xf>
    <xf numFmtId="0" fontId="4" fillId="0" borderId="154" xfId="0" applyFont="1" applyBorder="1"/>
    <xf numFmtId="0" fontId="4" fillId="0" borderId="145" xfId="0" applyFont="1" applyBorder="1" applyAlignment="1">
      <alignment wrapText="1"/>
    </xf>
    <xf numFmtId="164" fontId="5" fillId="0" borderId="153" xfId="7" applyNumberFormat="1" applyFont="1" applyBorder="1"/>
    <xf numFmtId="0" fontId="12" fillId="0" borderId="145" xfId="0" applyFont="1" applyBorder="1" applyAlignment="1">
      <alignment horizontal="left" wrapText="1" indent="2"/>
    </xf>
    <xf numFmtId="164" fontId="4" fillId="0" borderId="145" xfId="7" applyNumberFormat="1" applyFont="1" applyBorder="1"/>
    <xf numFmtId="164" fontId="4" fillId="0" borderId="153" xfId="7" applyNumberFormat="1" applyFont="1" applyBorder="1"/>
    <xf numFmtId="169" fontId="21" fillId="37" borderId="145" xfId="20" applyBorder="1"/>
    <xf numFmtId="0" fontId="5" fillId="0" borderId="154" xfId="0" applyFont="1" applyBorder="1"/>
    <xf numFmtId="0" fontId="5" fillId="0" borderId="145" xfId="0" applyFont="1" applyBorder="1" applyAlignment="1">
      <alignment wrapText="1"/>
    </xf>
    <xf numFmtId="164" fontId="21" fillId="37" borderId="145" xfId="7" applyNumberFormat="1" applyFont="1" applyFill="1" applyBorder="1"/>
    <xf numFmtId="0" fontId="5" fillId="3" borderId="0" xfId="0" applyFont="1" applyFill="1" applyBorder="1" applyAlignment="1">
      <alignment horizontal="center"/>
    </xf>
    <xf numFmtId="0" fontId="12" fillId="0" borderId="145" xfId="0" applyFont="1" applyBorder="1" applyAlignment="1">
      <alignment horizontal="left" wrapText="1" indent="4"/>
    </xf>
    <xf numFmtId="43" fontId="21" fillId="37" borderId="145" xfId="7" applyFont="1" applyFill="1" applyBorder="1"/>
    <xf numFmtId="0" fontId="4" fillId="3" borderId="0" xfId="0" applyFont="1" applyFill="1" applyBorder="1" applyAlignment="1">
      <alignment wrapText="1"/>
    </xf>
    <xf numFmtId="0" fontId="4" fillId="3" borderId="0" xfId="0" applyFont="1" applyFill="1" applyBorder="1"/>
    <xf numFmtId="0" fontId="5" fillId="0" borderId="152" xfId="0" applyFont="1" applyBorder="1"/>
    <xf numFmtId="10" fontId="5" fillId="0" borderId="151" xfId="20961" applyNumberFormat="1" applyFont="1" applyBorder="1"/>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1" defaultTableStyle="TableStyleMedium2" defaultPivotStyle="PivotStyleMedium9">
    <tableStyle name="Invisible" pivot="0" table="0" count="0" xr9:uid="{1C19893C-7FD5-4674-985F-3DBB0ECBBB95}"/>
  </tableStyles>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tabSelected="1" zoomScale="90" zoomScaleNormal="90" workbookViewId="0">
      <pane xSplit="1" ySplit="7" topLeftCell="B8" activePane="bottomRight" state="frozen"/>
      <selection pane="topRight" activeCell="B1" sqref="B1"/>
      <selection pane="bottomLeft" activeCell="A8" sqref="A8"/>
      <selection pane="bottomRight"/>
    </sheetView>
  </sheetViews>
  <sheetFormatPr defaultRowHeight="12.75"/>
  <cols>
    <col min="1" max="1" width="10.28515625" style="1" customWidth="1"/>
    <col min="2" max="2" width="153" style="1" bestFit="1" customWidth="1"/>
    <col min="3" max="3" width="39.42578125" style="1" customWidth="1"/>
    <col min="4" max="6" width="9.140625" style="1"/>
    <col min="7" max="7" width="25" style="1" customWidth="1"/>
    <col min="8" max="16384" width="9.140625" style="1"/>
  </cols>
  <sheetData>
    <row r="1" spans="1:3">
      <c r="A1" s="4"/>
      <c r="B1" s="516" t="s">
        <v>159</v>
      </c>
      <c r="C1" s="4"/>
    </row>
    <row r="2" spans="1:3">
      <c r="A2" s="133">
        <v>1</v>
      </c>
      <c r="B2" s="507" t="s">
        <v>160</v>
      </c>
      <c r="C2" s="4" t="s">
        <v>959</v>
      </c>
    </row>
    <row r="3" spans="1:3">
      <c r="A3" s="133">
        <v>2</v>
      </c>
      <c r="B3" s="508" t="s">
        <v>161</v>
      </c>
      <c r="C3" s="4" t="s">
        <v>960</v>
      </c>
    </row>
    <row r="4" spans="1:3">
      <c r="A4" s="133">
        <v>3</v>
      </c>
      <c r="B4" s="508" t="s">
        <v>162</v>
      </c>
      <c r="C4" s="4" t="s">
        <v>989</v>
      </c>
    </row>
    <row r="5" spans="1:3">
      <c r="A5" s="134">
        <v>4</v>
      </c>
      <c r="B5" s="509" t="s">
        <v>163</v>
      </c>
      <c r="C5" s="4" t="s">
        <v>990</v>
      </c>
    </row>
    <row r="6" spans="1:3" s="510" customFormat="1" ht="65.25" customHeight="1">
      <c r="A6" s="634" t="s">
        <v>321</v>
      </c>
      <c r="B6" s="635"/>
      <c r="C6" s="635"/>
    </row>
    <row r="7" spans="1:3">
      <c r="A7" s="222" t="s">
        <v>251</v>
      </c>
      <c r="B7" s="517" t="s">
        <v>164</v>
      </c>
    </row>
    <row r="8" spans="1:3">
      <c r="A8" s="223">
        <v>1</v>
      </c>
      <c r="B8" s="511" t="s">
        <v>139</v>
      </c>
    </row>
    <row r="9" spans="1:3">
      <c r="A9" s="223">
        <v>2</v>
      </c>
      <c r="B9" s="511" t="s">
        <v>165</v>
      </c>
    </row>
    <row r="10" spans="1:3">
      <c r="A10" s="223">
        <v>3</v>
      </c>
      <c r="B10" s="511" t="s">
        <v>166</v>
      </c>
    </row>
    <row r="11" spans="1:3">
      <c r="A11" s="223">
        <v>4</v>
      </c>
      <c r="B11" s="511" t="s">
        <v>167</v>
      </c>
    </row>
    <row r="12" spans="1:3">
      <c r="A12" s="223">
        <v>5</v>
      </c>
      <c r="B12" s="511" t="s">
        <v>107</v>
      </c>
    </row>
    <row r="13" spans="1:3">
      <c r="A13" s="223">
        <v>6</v>
      </c>
      <c r="B13" s="512" t="s">
        <v>91</v>
      </c>
    </row>
    <row r="14" spans="1:3">
      <c r="A14" s="223">
        <v>7</v>
      </c>
      <c r="B14" s="511" t="s">
        <v>168</v>
      </c>
    </row>
    <row r="15" spans="1:3">
      <c r="A15" s="223">
        <v>8</v>
      </c>
      <c r="B15" s="511" t="s">
        <v>171</v>
      </c>
    </row>
    <row r="16" spans="1:3">
      <c r="A16" s="223">
        <v>9</v>
      </c>
      <c r="B16" s="511" t="s">
        <v>85</v>
      </c>
    </row>
    <row r="17" spans="1:2">
      <c r="A17" s="513" t="s">
        <v>378</v>
      </c>
      <c r="B17" s="511" t="s">
        <v>358</v>
      </c>
    </row>
    <row r="18" spans="1:2">
      <c r="A18" s="223">
        <v>10</v>
      </c>
      <c r="B18" s="511" t="s">
        <v>172</v>
      </c>
    </row>
    <row r="19" spans="1:2">
      <c r="A19" s="223">
        <v>11</v>
      </c>
      <c r="B19" s="512" t="s">
        <v>155</v>
      </c>
    </row>
    <row r="20" spans="1:2">
      <c r="A20" s="223">
        <v>12</v>
      </c>
      <c r="B20" s="512" t="s">
        <v>152</v>
      </c>
    </row>
    <row r="21" spans="1:2">
      <c r="A21" s="223">
        <v>13</v>
      </c>
      <c r="B21" s="514" t="s">
        <v>297</v>
      </c>
    </row>
    <row r="22" spans="1:2">
      <c r="A22" s="223">
        <v>14</v>
      </c>
      <c r="B22" s="511" t="s">
        <v>351</v>
      </c>
    </row>
    <row r="23" spans="1:2">
      <c r="A23" s="223">
        <v>15</v>
      </c>
      <c r="B23" s="511" t="s">
        <v>74</v>
      </c>
    </row>
    <row r="24" spans="1:2">
      <c r="A24" s="223">
        <v>15.1</v>
      </c>
      <c r="B24" s="511" t="s">
        <v>387</v>
      </c>
    </row>
    <row r="25" spans="1:2">
      <c r="A25" s="223">
        <v>16</v>
      </c>
      <c r="B25" s="511" t="s">
        <v>453</v>
      </c>
    </row>
    <row r="26" spans="1:2">
      <c r="A26" s="223">
        <v>17</v>
      </c>
      <c r="B26" s="511" t="s">
        <v>677</v>
      </c>
    </row>
    <row r="27" spans="1:2">
      <c r="A27" s="223">
        <v>18</v>
      </c>
      <c r="B27" s="511" t="s">
        <v>938</v>
      </c>
    </row>
    <row r="28" spans="1:2">
      <c r="A28" s="223">
        <v>19</v>
      </c>
      <c r="B28" s="511" t="s">
        <v>939</v>
      </c>
    </row>
    <row r="29" spans="1:2">
      <c r="A29" s="223">
        <v>20</v>
      </c>
      <c r="B29" s="511" t="s">
        <v>940</v>
      </c>
    </row>
    <row r="30" spans="1:2">
      <c r="A30" s="223">
        <v>21</v>
      </c>
      <c r="B30" s="511" t="s">
        <v>546</v>
      </c>
    </row>
    <row r="31" spans="1:2">
      <c r="A31" s="223">
        <v>22</v>
      </c>
      <c r="B31" s="511" t="s">
        <v>941</v>
      </c>
    </row>
    <row r="32" spans="1:2" ht="25.5">
      <c r="A32" s="223">
        <v>23</v>
      </c>
      <c r="B32" s="515" t="s">
        <v>937</v>
      </c>
    </row>
    <row r="33" spans="1:2">
      <c r="A33" s="223">
        <v>24</v>
      </c>
      <c r="B33" s="511" t="s">
        <v>942</v>
      </c>
    </row>
    <row r="34" spans="1:2">
      <c r="A34" s="223">
        <v>25</v>
      </c>
      <c r="B34" s="511" t="s">
        <v>943</v>
      </c>
    </row>
    <row r="35" spans="1:2">
      <c r="A35" s="223">
        <v>26</v>
      </c>
      <c r="B35" s="511" t="s">
        <v>723</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N51"/>
  <sheetViews>
    <sheetView zoomScale="80" zoomScaleNormal="80" workbookViewId="0">
      <pane xSplit="1" ySplit="5" topLeftCell="B8" activePane="bottomRight" state="frozen"/>
      <selection pane="topRight" activeCell="B1" sqref="B1"/>
      <selection pane="bottomLeft" activeCell="A6" sqref="A6"/>
      <selection pane="bottomRight"/>
    </sheetView>
  </sheetViews>
  <sheetFormatPr defaultRowHeight="12.75"/>
  <cols>
    <col min="1" max="1" width="9.5703125" style="6" bestFit="1" customWidth="1"/>
    <col min="2" max="2" width="88.42578125" style="6" customWidth="1"/>
    <col min="3" max="3" width="13.7109375" style="6" bestFit="1" customWidth="1"/>
    <col min="4" max="4" width="14.28515625" style="1" bestFit="1" customWidth="1"/>
    <col min="5" max="5" width="13.7109375" style="1" bestFit="1" customWidth="1"/>
    <col min="6" max="6" width="13.5703125" style="1" bestFit="1" customWidth="1"/>
    <col min="7" max="7" width="14" style="1" bestFit="1" customWidth="1"/>
    <col min="8" max="8" width="6.7109375" style="1" customWidth="1"/>
    <col min="9" max="16384" width="9.140625" style="1"/>
  </cols>
  <sheetData>
    <row r="1" spans="1:14">
      <c r="A1" s="518" t="s">
        <v>108</v>
      </c>
      <c r="B1" s="250" t="str">
        <f>Info!C2</f>
        <v>სს "ბანკი ქართუ"</v>
      </c>
    </row>
    <row r="2" spans="1:14">
      <c r="A2" s="518" t="s">
        <v>109</v>
      </c>
      <c r="B2" s="494">
        <v>45565</v>
      </c>
    </row>
    <row r="3" spans="1:14" ht="13.5" thickBot="1">
      <c r="A3" s="518"/>
    </row>
    <row r="4" spans="1:14" ht="48.75" customHeight="1" thickBot="1">
      <c r="A4" s="519" t="s">
        <v>252</v>
      </c>
      <c r="B4" s="520" t="s">
        <v>139</v>
      </c>
      <c r="C4" s="115"/>
      <c r="D4" s="636" t="s">
        <v>936</v>
      </c>
      <c r="E4" s="637"/>
      <c r="F4" s="637"/>
      <c r="G4" s="638"/>
    </row>
    <row r="5" spans="1:14">
      <c r="A5" s="521" t="s">
        <v>25</v>
      </c>
      <c r="B5" s="167"/>
      <c r="C5" s="522" t="str">
        <f>INT((MONTH($B$2))/3)&amp;"Q"&amp;"-"&amp;YEAR($B$2)</f>
        <v>3Q-2024</v>
      </c>
      <c r="D5" s="522" t="str">
        <f>IF(INT(MONTH($B$2))=3, "4"&amp;"Q"&amp;"-"&amp;YEAR($B$2)-1, IF(INT(MONTH($B$2))=6, "1"&amp;"Q"&amp;"-"&amp;YEAR($B$2), IF(INT(MONTH($B$2))=9, "2"&amp;"Q"&amp;"-"&amp;YEAR($B$2),IF(INT(MONTH($B$2))=12, "3"&amp;"Q"&amp;"-"&amp;YEAR($B$2), 0))))</f>
        <v>2Q-2024</v>
      </c>
      <c r="E5" s="522" t="str">
        <f>IF(INT(MONTH($B$2))=3, "3"&amp;"Q"&amp;"-"&amp;YEAR($B$2)-1, IF(INT(MONTH($B$2))=6, "4"&amp;"Q"&amp;"-"&amp;YEAR($B$2)-1, IF(INT(MONTH($B$2))=9, "1"&amp;"Q"&amp;"-"&amp;YEAR($B$2),IF(INT(MONTH($B$2))=12, "2"&amp;"Q"&amp;"-"&amp;YEAR($B$2), 0))))</f>
        <v>1Q-2024</v>
      </c>
      <c r="F5" s="522" t="str">
        <f>IF(INT(MONTH($B$2))=3, "2"&amp;"Q"&amp;"-"&amp;YEAR($B$2)-1, IF(INT(MONTH($B$2))=6, "3"&amp;"Q"&amp;"-"&amp;YEAR($B$2)-1, IF(INT(MONTH($B$2))=9, "4"&amp;"Q"&amp;"-"&amp;YEAR($B$2)-1,IF(INT(MONTH($B$2))=12, "1"&amp;"Q"&amp;"-"&amp;YEAR($B$2), 0))))</f>
        <v>4Q-2023</v>
      </c>
      <c r="G5" s="523" t="str">
        <f>IF(INT(MONTH($B$2))=3, "1"&amp;"Q"&amp;"-"&amp;YEAR($B$2)-1, IF(INT(MONTH($B$2))=6, "2"&amp;"Q"&amp;"-"&amp;YEAR($B$2)-1, IF(INT(MONTH($B$2))=9, "3"&amp;"Q"&amp;"-"&amp;YEAR($B$2)-1,IF(INT(MONTH($B$2))=12, "4"&amp;"Q"&amp;"-"&amp;YEAR($B$2)-1, 0))))</f>
        <v>3Q-2023</v>
      </c>
      <c r="H5" s="540"/>
    </row>
    <row r="6" spans="1:14">
      <c r="A6" s="524"/>
      <c r="B6" s="258" t="s">
        <v>106</v>
      </c>
      <c r="C6" s="525"/>
      <c r="D6" s="525"/>
      <c r="E6" s="525"/>
      <c r="F6" s="525"/>
      <c r="G6" s="526"/>
    </row>
    <row r="7" spans="1:14">
      <c r="A7" s="524"/>
      <c r="B7" s="259" t="s">
        <v>110</v>
      </c>
      <c r="C7" s="525"/>
      <c r="D7" s="525"/>
      <c r="E7" s="525"/>
      <c r="F7" s="525"/>
      <c r="G7" s="526"/>
    </row>
    <row r="8" spans="1:14">
      <c r="A8" s="527">
        <v>1</v>
      </c>
      <c r="B8" s="252" t="s">
        <v>22</v>
      </c>
      <c r="C8" s="260">
        <v>403344352.85718989</v>
      </c>
      <c r="D8" s="260">
        <v>391791559.37544596</v>
      </c>
      <c r="E8" s="260">
        <v>385048994.53103387</v>
      </c>
      <c r="F8" s="260">
        <v>376291664.09609789</v>
      </c>
      <c r="G8" s="260">
        <v>373620930.09606028</v>
      </c>
      <c r="I8" s="541"/>
      <c r="J8" s="541"/>
      <c r="K8" s="541"/>
      <c r="L8" s="541"/>
      <c r="M8" s="541"/>
      <c r="N8" s="541"/>
    </row>
    <row r="9" spans="1:14">
      <c r="A9" s="527">
        <v>2</v>
      </c>
      <c r="B9" s="252" t="s">
        <v>86</v>
      </c>
      <c r="C9" s="260">
        <v>478964516.38447112</v>
      </c>
      <c r="D9" s="260">
        <v>469582522.90272719</v>
      </c>
      <c r="E9" s="260">
        <v>459740358.0583151</v>
      </c>
      <c r="F9" s="260">
        <v>450823727.62337911</v>
      </c>
      <c r="G9" s="260">
        <v>447853293.6233415</v>
      </c>
      <c r="I9" s="541"/>
      <c r="J9" s="541"/>
      <c r="K9" s="541"/>
      <c r="L9" s="541"/>
      <c r="M9" s="541"/>
      <c r="N9" s="541"/>
    </row>
    <row r="10" spans="1:14">
      <c r="A10" s="527">
        <v>3</v>
      </c>
      <c r="B10" s="252" t="s">
        <v>85</v>
      </c>
      <c r="C10" s="260">
        <v>498618356.38447112</v>
      </c>
      <c r="D10" s="260">
        <v>489815242.90272719</v>
      </c>
      <c r="E10" s="260">
        <v>481841818.0583151</v>
      </c>
      <c r="F10" s="260">
        <v>472876807.62337911</v>
      </c>
      <c r="G10" s="260">
        <v>473564973.6233415</v>
      </c>
      <c r="I10" s="541"/>
      <c r="J10" s="541"/>
      <c r="K10" s="541"/>
      <c r="L10" s="541"/>
      <c r="M10" s="541"/>
      <c r="N10" s="541"/>
    </row>
    <row r="11" spans="1:14">
      <c r="A11" s="527">
        <v>4</v>
      </c>
      <c r="B11" s="252" t="s">
        <v>445</v>
      </c>
      <c r="C11" s="260">
        <v>301554927.07448804</v>
      </c>
      <c r="D11" s="260">
        <v>293827830.5881716</v>
      </c>
      <c r="E11" s="260">
        <v>289992921.27775925</v>
      </c>
      <c r="F11" s="260">
        <v>303188079.15592307</v>
      </c>
      <c r="G11" s="260">
        <v>297174304.811638</v>
      </c>
      <c r="I11" s="541"/>
      <c r="J11" s="541"/>
      <c r="K11" s="541"/>
      <c r="L11" s="541"/>
      <c r="M11" s="541"/>
      <c r="N11" s="541"/>
    </row>
    <row r="12" spans="1:14">
      <c r="A12" s="527">
        <v>5</v>
      </c>
      <c r="B12" s="252" t="s">
        <v>446</v>
      </c>
      <c r="C12" s="260">
        <v>358301919.15717971</v>
      </c>
      <c r="D12" s="260">
        <v>347261979.47127527</v>
      </c>
      <c r="E12" s="260">
        <v>342979091.85260135</v>
      </c>
      <c r="F12" s="260">
        <v>361529519.79794037</v>
      </c>
      <c r="G12" s="260">
        <v>350246436.63473833</v>
      </c>
      <c r="I12" s="541"/>
      <c r="J12" s="541"/>
      <c r="K12" s="541"/>
      <c r="L12" s="541"/>
      <c r="M12" s="541"/>
      <c r="N12" s="541"/>
    </row>
    <row r="13" spans="1:14">
      <c r="A13" s="527">
        <v>6</v>
      </c>
      <c r="B13" s="252" t="s">
        <v>447</v>
      </c>
      <c r="C13" s="260">
        <v>433393117.01028091</v>
      </c>
      <c r="D13" s="260">
        <v>417975697.32150793</v>
      </c>
      <c r="E13" s="260">
        <v>413110099.14772004</v>
      </c>
      <c r="F13" s="260">
        <v>438744569.43002486</v>
      </c>
      <c r="G13" s="260">
        <v>420482791.05234879</v>
      </c>
      <c r="I13" s="541"/>
      <c r="J13" s="541"/>
      <c r="K13" s="541"/>
      <c r="L13" s="541"/>
      <c r="M13" s="541"/>
      <c r="N13" s="541"/>
    </row>
    <row r="14" spans="1:14">
      <c r="A14" s="524"/>
      <c r="B14" s="258" t="s">
        <v>449</v>
      </c>
      <c r="C14" s="525"/>
      <c r="D14" s="525"/>
      <c r="E14" s="525"/>
      <c r="F14" s="525"/>
      <c r="G14" s="526"/>
      <c r="I14" s="541"/>
      <c r="J14" s="541"/>
      <c r="K14" s="541"/>
      <c r="L14" s="541"/>
      <c r="M14" s="541"/>
      <c r="N14" s="541"/>
    </row>
    <row r="15" spans="1:14" ht="21.95" customHeight="1">
      <c r="A15" s="527">
        <v>7</v>
      </c>
      <c r="B15" s="252" t="s">
        <v>448</v>
      </c>
      <c r="C15" s="261">
        <v>1611591428.3261507</v>
      </c>
      <c r="D15" s="261">
        <v>1541383415.3659451</v>
      </c>
      <c r="E15" s="261">
        <v>1566974847.240495</v>
      </c>
      <c r="F15" s="261">
        <v>1709985391.8341746</v>
      </c>
      <c r="G15" s="261">
        <v>1537487671.4177198</v>
      </c>
      <c r="I15" s="541"/>
      <c r="J15" s="541"/>
      <c r="K15" s="541"/>
      <c r="L15" s="541"/>
      <c r="M15" s="541"/>
      <c r="N15" s="541"/>
    </row>
    <row r="16" spans="1:14">
      <c r="A16" s="524"/>
      <c r="B16" s="258" t="s">
        <v>452</v>
      </c>
      <c r="C16" s="525"/>
      <c r="D16" s="525"/>
      <c r="E16" s="525"/>
      <c r="F16" s="525"/>
      <c r="G16" s="526"/>
      <c r="I16" s="541"/>
      <c r="J16" s="541"/>
      <c r="K16" s="541"/>
      <c r="L16" s="541"/>
      <c r="M16" s="541"/>
      <c r="N16" s="541"/>
    </row>
    <row r="17" spans="1:14">
      <c r="A17" s="527"/>
      <c r="B17" s="259" t="s">
        <v>435</v>
      </c>
      <c r="C17" s="525"/>
      <c r="D17" s="525"/>
      <c r="E17" s="525"/>
      <c r="F17" s="525"/>
      <c r="G17" s="526"/>
      <c r="I17" s="541"/>
      <c r="J17" s="541"/>
      <c r="K17" s="541"/>
      <c r="L17" s="541"/>
      <c r="M17" s="541"/>
      <c r="N17" s="541"/>
    </row>
    <row r="18" spans="1:14">
      <c r="A18" s="527">
        <v>8</v>
      </c>
      <c r="B18" s="252" t="s">
        <v>443</v>
      </c>
      <c r="C18" s="264">
        <v>0.250277052711875</v>
      </c>
      <c r="D18" s="264">
        <v>0.25418176650254759</v>
      </c>
      <c r="E18" s="264">
        <v>0.24572761662966094</v>
      </c>
      <c r="F18" s="264">
        <v>0.2200554846217006</v>
      </c>
      <c r="G18" s="264">
        <v>0.2430074315662927</v>
      </c>
      <c r="I18" s="541"/>
      <c r="J18" s="541"/>
      <c r="K18" s="541"/>
      <c r="L18" s="541"/>
      <c r="M18" s="541"/>
      <c r="N18" s="541"/>
    </row>
    <row r="19" spans="1:14" ht="15" customHeight="1">
      <c r="A19" s="527">
        <v>9</v>
      </c>
      <c r="B19" s="252" t="s">
        <v>442</v>
      </c>
      <c r="C19" s="264">
        <v>0.29719971697909731</v>
      </c>
      <c r="D19" s="264">
        <v>0.30465004243687283</v>
      </c>
      <c r="E19" s="264">
        <v>0.29339357863206045</v>
      </c>
      <c r="F19" s="264">
        <v>0.26364185903355225</v>
      </c>
      <c r="G19" s="264">
        <v>0.29128903076691032</v>
      </c>
      <c r="I19" s="541"/>
      <c r="J19" s="541"/>
      <c r="K19" s="541"/>
      <c r="L19" s="541"/>
      <c r="M19" s="541"/>
      <c r="N19" s="541"/>
    </row>
    <row r="20" spans="1:14">
      <c r="A20" s="527">
        <v>10</v>
      </c>
      <c r="B20" s="252" t="s">
        <v>444</v>
      </c>
      <c r="C20" s="264">
        <v>0.30939501639218309</v>
      </c>
      <c r="D20" s="264">
        <v>0.31777638063300329</v>
      </c>
      <c r="E20" s="264">
        <v>0.30749811900737123</v>
      </c>
      <c r="F20" s="264">
        <v>0.27653850721856704</v>
      </c>
      <c r="G20" s="264">
        <v>0.30801220876565888</v>
      </c>
      <c r="I20" s="541"/>
      <c r="J20" s="541"/>
      <c r="K20" s="541"/>
      <c r="L20" s="541"/>
      <c r="M20" s="541"/>
      <c r="N20" s="541"/>
    </row>
    <row r="21" spans="1:14">
      <c r="A21" s="527">
        <v>11</v>
      </c>
      <c r="B21" s="252" t="s">
        <v>445</v>
      </c>
      <c r="C21" s="264">
        <v>0.18711623912500727</v>
      </c>
      <c r="D21" s="264">
        <v>0.19062604907969177</v>
      </c>
      <c r="E21" s="264">
        <v>0.18506546023278442</v>
      </c>
      <c r="F21" s="264">
        <v>0.17730448494107642</v>
      </c>
      <c r="G21" s="264">
        <v>0.19328565056890057</v>
      </c>
      <c r="I21" s="541"/>
      <c r="J21" s="541"/>
      <c r="K21" s="541"/>
      <c r="L21" s="541"/>
      <c r="M21" s="541"/>
      <c r="N21" s="541"/>
    </row>
    <row r="22" spans="1:14">
      <c r="A22" s="527">
        <v>12</v>
      </c>
      <c r="B22" s="252" t="s">
        <v>446</v>
      </c>
      <c r="C22" s="264">
        <v>0.22232801245990946</v>
      </c>
      <c r="D22" s="264">
        <v>0.22529240681419335</v>
      </c>
      <c r="E22" s="264">
        <v>0.21887976852761942</v>
      </c>
      <c r="F22" s="264">
        <v>0.2114225779497183</v>
      </c>
      <c r="G22" s="264">
        <v>0.22780438708284115</v>
      </c>
      <c r="I22" s="541"/>
      <c r="J22" s="541"/>
      <c r="K22" s="541"/>
      <c r="L22" s="541"/>
      <c r="M22" s="541"/>
      <c r="N22" s="541"/>
    </row>
    <row r="23" spans="1:14">
      <c r="A23" s="527">
        <v>13</v>
      </c>
      <c r="B23" s="252" t="s">
        <v>447</v>
      </c>
      <c r="C23" s="264">
        <v>0.26892245105846496</v>
      </c>
      <c r="D23" s="264">
        <v>0.27116919330695854</v>
      </c>
      <c r="E23" s="264">
        <v>0.26363543733661288</v>
      </c>
      <c r="F23" s="264">
        <v>0.25657796348740503</v>
      </c>
      <c r="G23" s="264">
        <v>0.27348693512749989</v>
      </c>
      <c r="I23" s="541"/>
      <c r="J23" s="541"/>
      <c r="K23" s="541"/>
      <c r="L23" s="541"/>
      <c r="M23" s="541"/>
      <c r="N23" s="541"/>
    </row>
    <row r="24" spans="1:14">
      <c r="A24" s="524"/>
      <c r="B24" s="258" t="s">
        <v>6</v>
      </c>
      <c r="C24" s="525"/>
      <c r="D24" s="525"/>
      <c r="E24" s="525"/>
      <c r="F24" s="525"/>
      <c r="G24" s="526"/>
      <c r="I24" s="541"/>
      <c r="J24" s="541"/>
      <c r="K24" s="541"/>
      <c r="L24" s="541"/>
      <c r="M24" s="541"/>
      <c r="N24" s="541"/>
    </row>
    <row r="25" spans="1:14" ht="15" customHeight="1">
      <c r="A25" s="528">
        <v>14</v>
      </c>
      <c r="B25" s="529" t="s">
        <v>7</v>
      </c>
      <c r="C25" s="530">
        <v>5.8551911232166257E-2</v>
      </c>
      <c r="D25" s="264">
        <v>5.7674257903819602E-2</v>
      </c>
      <c r="E25" s="264">
        <v>5.4875768954618667E-2</v>
      </c>
      <c r="F25" s="264">
        <v>5.7344233722558084E-2</v>
      </c>
      <c r="G25" s="264">
        <v>5.8459088440763904E-2</v>
      </c>
      <c r="I25" s="541"/>
      <c r="J25" s="541"/>
      <c r="K25" s="541"/>
      <c r="L25" s="541"/>
      <c r="M25" s="541"/>
      <c r="N25" s="541"/>
    </row>
    <row r="26" spans="1:14">
      <c r="A26" s="528">
        <v>15</v>
      </c>
      <c r="B26" s="529" t="s">
        <v>8</v>
      </c>
      <c r="C26" s="530">
        <v>1.8623484575566836E-2</v>
      </c>
      <c r="D26" s="264">
        <v>1.8249022023876623E-2</v>
      </c>
      <c r="E26" s="264">
        <v>1.7495223723369958E-2</v>
      </c>
      <c r="F26" s="264">
        <v>1.6819674940562964E-2</v>
      </c>
      <c r="G26" s="264">
        <v>1.7575286443819432E-2</v>
      </c>
      <c r="I26" s="541"/>
      <c r="J26" s="541"/>
      <c r="K26" s="541"/>
      <c r="L26" s="541"/>
      <c r="M26" s="541"/>
      <c r="N26" s="541"/>
    </row>
    <row r="27" spans="1:14">
      <c r="A27" s="528">
        <v>16</v>
      </c>
      <c r="B27" s="529" t="s">
        <v>9</v>
      </c>
      <c r="C27" s="530">
        <v>2.5939943471691148E-2</v>
      </c>
      <c r="D27" s="264">
        <v>2.4172177585236036E-2</v>
      </c>
      <c r="E27" s="264">
        <v>2.2240813700082133E-2</v>
      </c>
      <c r="F27" s="264">
        <v>2.3999154323538555E-2</v>
      </c>
      <c r="G27" s="264">
        <v>3.0621258655551504E-2</v>
      </c>
      <c r="I27" s="541"/>
      <c r="J27" s="541"/>
      <c r="K27" s="541"/>
      <c r="L27" s="541"/>
      <c r="M27" s="541"/>
      <c r="N27" s="541"/>
    </row>
    <row r="28" spans="1:14">
      <c r="A28" s="528">
        <v>17</v>
      </c>
      <c r="B28" s="529" t="s">
        <v>140</v>
      </c>
      <c r="C28" s="530">
        <v>3.9928426656599417E-2</v>
      </c>
      <c r="D28" s="264">
        <v>3.9425235879942976E-2</v>
      </c>
      <c r="E28" s="264">
        <v>3.7380545231248709E-2</v>
      </c>
      <c r="F28" s="264">
        <v>4.0524558781995117E-2</v>
      </c>
      <c r="G28" s="264">
        <v>4.0883801996944483E-2</v>
      </c>
      <c r="I28" s="541"/>
      <c r="J28" s="541"/>
      <c r="K28" s="541"/>
      <c r="L28" s="541"/>
      <c r="M28" s="541"/>
      <c r="N28" s="541"/>
    </row>
    <row r="29" spans="1:14">
      <c r="A29" s="528">
        <v>18</v>
      </c>
      <c r="B29" s="529" t="s">
        <v>10</v>
      </c>
      <c r="C29" s="530">
        <v>2.0298670059863216E-2</v>
      </c>
      <c r="D29" s="264">
        <v>1.7049686434943742E-2</v>
      </c>
      <c r="E29" s="264">
        <v>1.8541412346713988E-2</v>
      </c>
      <c r="F29" s="264">
        <v>1.969664832373531E-2</v>
      </c>
      <c r="G29" s="264">
        <v>2.251794295170945E-2</v>
      </c>
      <c r="I29" s="541"/>
      <c r="J29" s="541"/>
      <c r="K29" s="541"/>
      <c r="L29" s="541"/>
      <c r="M29" s="541"/>
      <c r="N29" s="541"/>
    </row>
    <row r="30" spans="1:14">
      <c r="A30" s="528">
        <v>19</v>
      </c>
      <c r="B30" s="529" t="s">
        <v>11</v>
      </c>
      <c r="C30" s="530">
        <v>8.7736729711175229E-2</v>
      </c>
      <c r="D30" s="264">
        <v>7.6609913781296085E-2</v>
      </c>
      <c r="E30" s="264">
        <v>8.7302368472783651E-2</v>
      </c>
      <c r="F30" s="264">
        <v>8.4994182335935461E-2</v>
      </c>
      <c r="G30" s="264">
        <v>9.2459119931558753E-2</v>
      </c>
      <c r="I30" s="541"/>
      <c r="J30" s="541"/>
      <c r="K30" s="541"/>
      <c r="L30" s="541"/>
      <c r="M30" s="541"/>
      <c r="N30" s="541"/>
    </row>
    <row r="31" spans="1:14">
      <c r="A31" s="524"/>
      <c r="B31" s="258" t="s">
        <v>12</v>
      </c>
      <c r="C31" s="531"/>
      <c r="D31" s="531"/>
      <c r="E31" s="531"/>
      <c r="F31" s="531"/>
      <c r="G31" s="532"/>
      <c r="I31" s="541"/>
      <c r="J31" s="541"/>
      <c r="K31" s="541"/>
      <c r="L31" s="541"/>
      <c r="M31" s="541"/>
      <c r="N31" s="541"/>
    </row>
    <row r="32" spans="1:14">
      <c r="A32" s="528">
        <v>20</v>
      </c>
      <c r="B32" s="529" t="s">
        <v>13</v>
      </c>
      <c r="C32" s="530">
        <v>0.14978179243327239</v>
      </c>
      <c r="D32" s="264">
        <v>0.16739580962701317</v>
      </c>
      <c r="E32" s="264">
        <v>0.1751715494874084</v>
      </c>
      <c r="F32" s="264">
        <v>0.17385549077393081</v>
      </c>
      <c r="G32" s="264">
        <v>0.18376928655220376</v>
      </c>
      <c r="I32" s="541"/>
      <c r="J32" s="541"/>
      <c r="K32" s="541"/>
      <c r="L32" s="541"/>
      <c r="M32" s="541"/>
      <c r="N32" s="541"/>
    </row>
    <row r="33" spans="1:14" ht="15" customHeight="1">
      <c r="A33" s="528">
        <v>21</v>
      </c>
      <c r="B33" s="529" t="s">
        <v>957</v>
      </c>
      <c r="C33" s="530">
        <v>5.3031218019667613E-2</v>
      </c>
      <c r="D33" s="264">
        <v>5.6825676862527673E-2</v>
      </c>
      <c r="E33" s="264">
        <v>5.5314187069218902E-2</v>
      </c>
      <c r="F33" s="264">
        <v>5.5527686167949848E-2</v>
      </c>
      <c r="G33" s="264">
        <v>6.8674837885990325E-2</v>
      </c>
      <c r="I33" s="541"/>
      <c r="J33" s="541"/>
      <c r="K33" s="541"/>
      <c r="L33" s="541"/>
      <c r="M33" s="541"/>
      <c r="N33" s="541"/>
    </row>
    <row r="34" spans="1:14">
      <c r="A34" s="528">
        <v>22</v>
      </c>
      <c r="B34" s="529" t="s">
        <v>14</v>
      </c>
      <c r="C34" s="530">
        <v>0.57100749024809472</v>
      </c>
      <c r="D34" s="264">
        <v>0.60596268968147471</v>
      </c>
      <c r="E34" s="264">
        <v>0.60076124620324745</v>
      </c>
      <c r="F34" s="264">
        <v>0.59786655273602507</v>
      </c>
      <c r="G34" s="264">
        <v>0.62688866397167309</v>
      </c>
      <c r="I34" s="541"/>
      <c r="J34" s="541"/>
      <c r="K34" s="541"/>
      <c r="L34" s="541"/>
      <c r="M34" s="541"/>
      <c r="N34" s="541"/>
    </row>
    <row r="35" spans="1:14" ht="15" customHeight="1">
      <c r="A35" s="528">
        <v>23</v>
      </c>
      <c r="B35" s="529" t="s">
        <v>15</v>
      </c>
      <c r="C35" s="530">
        <v>0.61137153569527847</v>
      </c>
      <c r="D35" s="264">
        <v>0.6392349704505722</v>
      </c>
      <c r="E35" s="264">
        <v>0.66521936215639776</v>
      </c>
      <c r="F35" s="264">
        <v>0.70292682848530985</v>
      </c>
      <c r="G35" s="264">
        <v>0.67837086138197189</v>
      </c>
      <c r="I35" s="541"/>
      <c r="J35" s="541"/>
      <c r="K35" s="541"/>
      <c r="L35" s="541"/>
      <c r="M35" s="541"/>
      <c r="N35" s="541"/>
    </row>
    <row r="36" spans="1:14">
      <c r="A36" s="528">
        <v>24</v>
      </c>
      <c r="B36" s="529" t="s">
        <v>16</v>
      </c>
      <c r="C36" s="530">
        <v>0.15208992477675973</v>
      </c>
      <c r="D36" s="264">
        <v>4.9618510723805714E-2</v>
      </c>
      <c r="E36" s="264">
        <v>-2.9410197199612402E-2</v>
      </c>
      <c r="F36" s="264">
        <v>8.2256850464705614E-2</v>
      </c>
      <c r="G36" s="264">
        <v>5.1315337553480909E-2</v>
      </c>
      <c r="I36" s="541"/>
      <c r="J36" s="541"/>
      <c r="K36" s="541"/>
      <c r="L36" s="541"/>
      <c r="M36" s="541"/>
      <c r="N36" s="541"/>
    </row>
    <row r="37" spans="1:14" ht="15" customHeight="1">
      <c r="A37" s="524"/>
      <c r="B37" s="258" t="s">
        <v>17</v>
      </c>
      <c r="C37" s="531"/>
      <c r="D37" s="531"/>
      <c r="E37" s="531"/>
      <c r="F37" s="531"/>
      <c r="G37" s="532"/>
      <c r="I37" s="541"/>
      <c r="J37" s="541"/>
      <c r="K37" s="541"/>
      <c r="L37" s="541"/>
      <c r="M37" s="541"/>
      <c r="N37" s="541"/>
    </row>
    <row r="38" spans="1:14" ht="15" customHeight="1">
      <c r="A38" s="528">
        <v>25</v>
      </c>
      <c r="B38" s="529" t="s">
        <v>18</v>
      </c>
      <c r="C38" s="530">
        <v>0.30193757856817588</v>
      </c>
      <c r="D38" s="264">
        <v>0.31132062250960379</v>
      </c>
      <c r="E38" s="264">
        <v>0.41214973247393905</v>
      </c>
      <c r="F38" s="264">
        <v>0.40062390758849781</v>
      </c>
      <c r="G38" s="264">
        <v>0.36192685266940555</v>
      </c>
      <c r="I38" s="541"/>
      <c r="J38" s="541"/>
      <c r="K38" s="541"/>
      <c r="L38" s="541"/>
      <c r="M38" s="541"/>
      <c r="N38" s="541"/>
    </row>
    <row r="39" spans="1:14" ht="15" customHeight="1">
      <c r="A39" s="528">
        <v>26</v>
      </c>
      <c r="B39" s="529" t="s">
        <v>19</v>
      </c>
      <c r="C39" s="530">
        <v>0.79163333441986028</v>
      </c>
      <c r="D39" s="264">
        <v>0.82144817326135444</v>
      </c>
      <c r="E39" s="264">
        <v>0.82965058095857669</v>
      </c>
      <c r="F39" s="264">
        <v>0.8489862438231317</v>
      </c>
      <c r="G39" s="264">
        <v>0.84848953386063752</v>
      </c>
      <c r="I39" s="541"/>
      <c r="J39" s="541"/>
      <c r="K39" s="541"/>
      <c r="L39" s="541"/>
      <c r="M39" s="541"/>
      <c r="N39" s="541"/>
    </row>
    <row r="40" spans="1:14" ht="15" customHeight="1">
      <c r="A40" s="528">
        <v>27</v>
      </c>
      <c r="B40" s="533" t="s">
        <v>20</v>
      </c>
      <c r="C40" s="530">
        <v>0.351307002769845</v>
      </c>
      <c r="D40" s="264">
        <v>0.35841567228758969</v>
      </c>
      <c r="E40" s="264">
        <v>0.41594505265157111</v>
      </c>
      <c r="F40" s="264">
        <v>0.4167029865556765</v>
      </c>
      <c r="G40" s="264">
        <v>0.39649401889530933</v>
      </c>
      <c r="I40" s="541"/>
      <c r="J40" s="541"/>
      <c r="K40" s="541"/>
      <c r="L40" s="541"/>
      <c r="M40" s="541"/>
      <c r="N40" s="541"/>
    </row>
    <row r="41" spans="1:14" ht="15" customHeight="1">
      <c r="A41" s="262"/>
      <c r="B41" s="258" t="s">
        <v>356</v>
      </c>
      <c r="C41" s="525"/>
      <c r="D41" s="525"/>
      <c r="E41" s="525"/>
      <c r="F41" s="525"/>
      <c r="G41" s="526"/>
      <c r="I41" s="541"/>
      <c r="J41" s="541"/>
      <c r="K41" s="541"/>
      <c r="L41" s="541"/>
      <c r="M41" s="541"/>
      <c r="N41" s="541"/>
    </row>
    <row r="42" spans="1:14" ht="15" customHeight="1">
      <c r="A42" s="528">
        <v>28</v>
      </c>
      <c r="B42" s="534" t="s">
        <v>340</v>
      </c>
      <c r="C42" s="533">
        <v>645732587.26467955</v>
      </c>
      <c r="D42" s="533">
        <v>808543794.65732729</v>
      </c>
      <c r="E42" s="533">
        <v>959733056.45312023</v>
      </c>
      <c r="F42" s="533">
        <v>976674513.45507908</v>
      </c>
      <c r="G42" s="533">
        <v>747210753.9191823</v>
      </c>
      <c r="I42" s="541"/>
      <c r="J42" s="541"/>
      <c r="K42" s="541"/>
      <c r="L42" s="541"/>
      <c r="M42" s="541"/>
      <c r="N42" s="541"/>
    </row>
    <row r="43" spans="1:14">
      <c r="A43" s="528">
        <v>29</v>
      </c>
      <c r="B43" s="529" t="s">
        <v>341</v>
      </c>
      <c r="C43" s="533">
        <v>457962567.9413619</v>
      </c>
      <c r="D43" s="533">
        <v>527370809.20028573</v>
      </c>
      <c r="E43" s="533">
        <v>611442068.28643262</v>
      </c>
      <c r="F43" s="533">
        <v>668582287.51580203</v>
      </c>
      <c r="G43" s="533">
        <v>497673914.00995106</v>
      </c>
      <c r="I43" s="541"/>
      <c r="J43" s="541"/>
      <c r="K43" s="541"/>
      <c r="L43" s="541"/>
      <c r="M43" s="541"/>
      <c r="N43" s="541"/>
    </row>
    <row r="44" spans="1:14">
      <c r="A44" s="535">
        <v>30</v>
      </c>
      <c r="B44" s="536" t="s">
        <v>339</v>
      </c>
      <c r="C44" s="530">
        <v>1.4100117181353564</v>
      </c>
      <c r="D44" s="530">
        <v>1.5331599332989574</v>
      </c>
      <c r="E44" s="530">
        <v>1.5696222197186622</v>
      </c>
      <c r="F44" s="530">
        <v>1.4608142209151709</v>
      </c>
      <c r="G44" s="530">
        <v>1.5014063081960967</v>
      </c>
      <c r="I44" s="541"/>
      <c r="J44" s="541"/>
      <c r="K44" s="541"/>
      <c r="L44" s="541"/>
      <c r="M44" s="541"/>
      <c r="N44" s="541"/>
    </row>
    <row r="45" spans="1:14">
      <c r="A45" s="535"/>
      <c r="B45" s="258" t="s">
        <v>453</v>
      </c>
      <c r="C45" s="525"/>
      <c r="D45" s="525"/>
      <c r="E45" s="525"/>
      <c r="F45" s="525"/>
      <c r="G45" s="526"/>
      <c r="I45" s="541"/>
      <c r="J45" s="541"/>
      <c r="K45" s="541"/>
      <c r="L45" s="541"/>
      <c r="M45" s="541"/>
      <c r="N45" s="541"/>
    </row>
    <row r="46" spans="1:14">
      <c r="A46" s="535">
        <v>31</v>
      </c>
      <c r="B46" s="536" t="s">
        <v>460</v>
      </c>
      <c r="C46" s="533">
        <v>1316037451.636996</v>
      </c>
      <c r="D46" s="533">
        <v>1304071715.687022</v>
      </c>
      <c r="E46" s="533">
        <v>1405929791.4593749</v>
      </c>
      <c r="F46" s="533">
        <v>1582702523.327899</v>
      </c>
      <c r="G46" s="533">
        <v>1248548511.3347964</v>
      </c>
      <c r="I46" s="541"/>
      <c r="J46" s="541"/>
      <c r="K46" s="541"/>
      <c r="L46" s="541"/>
      <c r="M46" s="541"/>
      <c r="N46" s="541"/>
    </row>
    <row r="47" spans="1:14">
      <c r="A47" s="535">
        <v>32</v>
      </c>
      <c r="B47" s="536" t="s">
        <v>473</v>
      </c>
      <c r="C47" s="533">
        <v>842078208.91682148</v>
      </c>
      <c r="D47" s="533">
        <v>778817568.01857877</v>
      </c>
      <c r="E47" s="533">
        <v>733521750.39291084</v>
      </c>
      <c r="F47" s="533">
        <v>771423032.04251766</v>
      </c>
      <c r="G47" s="533">
        <v>727112579.54485583</v>
      </c>
      <c r="I47" s="541"/>
      <c r="J47" s="541"/>
      <c r="K47" s="541"/>
      <c r="L47" s="541"/>
      <c r="M47" s="541"/>
      <c r="N47" s="541"/>
    </row>
    <row r="48" spans="1:14" ht="13.5" thickBot="1">
      <c r="A48" s="537">
        <v>33</v>
      </c>
      <c r="B48" s="538" t="s">
        <v>487</v>
      </c>
      <c r="C48" s="530">
        <v>1.5628446831914056</v>
      </c>
      <c r="D48" s="530">
        <v>1.6744251404148003</v>
      </c>
      <c r="E48" s="530">
        <v>1.9166845300855615</v>
      </c>
      <c r="F48" s="530">
        <v>2.0516661514984</v>
      </c>
      <c r="G48" s="530">
        <v>1.7171323209898792</v>
      </c>
      <c r="I48" s="541"/>
      <c r="J48" s="541"/>
      <c r="K48" s="541"/>
      <c r="L48" s="541"/>
      <c r="M48" s="541"/>
      <c r="N48" s="541"/>
    </row>
    <row r="49" spans="1:2">
      <c r="A49" s="539"/>
    </row>
    <row r="50" spans="1:2" ht="38.25">
      <c r="B50" s="10" t="s">
        <v>944</v>
      </c>
    </row>
    <row r="51" spans="1:2" ht="63.75">
      <c r="B51" s="203" t="s">
        <v>355</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69"/>
  <sheetViews>
    <sheetView zoomScale="80" zoomScaleNormal="80" workbookViewId="0"/>
  </sheetViews>
  <sheetFormatPr defaultRowHeight="15"/>
  <cols>
    <col min="1" max="1" width="8.7109375" style="343"/>
    <col min="2" max="2" width="69.28515625" style="326" customWidth="1"/>
    <col min="3" max="3" width="17.7109375" bestFit="1" customWidth="1"/>
    <col min="4" max="4" width="19.5703125" bestFit="1" customWidth="1"/>
    <col min="5" max="5" width="20" bestFit="1" customWidth="1"/>
    <col min="6" max="6" width="18.140625" bestFit="1" customWidth="1"/>
    <col min="7" max="8" width="18.28515625" bestFit="1" customWidth="1"/>
    <col min="10" max="10" width="14.28515625" bestFit="1" customWidth="1"/>
    <col min="12" max="12" width="14.28515625" bestFit="1" customWidth="1"/>
  </cols>
  <sheetData>
    <row r="1" spans="1:16" ht="15.75">
      <c r="A1" s="7" t="s">
        <v>108</v>
      </c>
      <c r="B1" s="250" t="str">
        <f>Info!C2</f>
        <v>სს "ბანკი ქართუ"</v>
      </c>
      <c r="C1" s="6"/>
      <c r="D1" s="1"/>
      <c r="E1" s="1"/>
      <c r="F1" s="1"/>
      <c r="G1" s="1"/>
    </row>
    <row r="2" spans="1:16" ht="15.75">
      <c r="A2" s="7" t="s">
        <v>109</v>
      </c>
      <c r="B2" s="494">
        <f>'1. key ratios'!B2</f>
        <v>45565</v>
      </c>
      <c r="C2" s="6"/>
      <c r="D2" s="1"/>
      <c r="E2" s="1"/>
      <c r="F2" s="1"/>
      <c r="G2" s="1"/>
    </row>
    <row r="3" spans="1:16" ht="15.75">
      <c r="A3" s="7"/>
      <c r="B3" s="6"/>
      <c r="C3" s="6"/>
      <c r="D3" s="1"/>
      <c r="E3" s="1"/>
      <c r="F3" s="1"/>
      <c r="G3" s="1"/>
    </row>
    <row r="4" spans="1:16" ht="21" customHeight="1">
      <c r="A4" s="645" t="s">
        <v>25</v>
      </c>
      <c r="B4" s="646" t="s">
        <v>729</v>
      </c>
      <c r="C4" s="648" t="s">
        <v>114</v>
      </c>
      <c r="D4" s="648"/>
      <c r="E4" s="648"/>
      <c r="F4" s="648" t="s">
        <v>115</v>
      </c>
      <c r="G4" s="648"/>
      <c r="H4" s="649"/>
    </row>
    <row r="5" spans="1:16" ht="21" customHeight="1">
      <c r="A5" s="645"/>
      <c r="B5" s="647"/>
      <c r="C5" s="300" t="s">
        <v>26</v>
      </c>
      <c r="D5" s="300" t="s">
        <v>88</v>
      </c>
      <c r="E5" s="300" t="s">
        <v>66</v>
      </c>
      <c r="F5" s="300" t="s">
        <v>26</v>
      </c>
      <c r="G5" s="300" t="s">
        <v>88</v>
      </c>
      <c r="H5" s="300" t="s">
        <v>66</v>
      </c>
    </row>
    <row r="6" spans="1:16" ht="26.45" customHeight="1">
      <c r="A6" s="645"/>
      <c r="B6" s="301" t="s">
        <v>95</v>
      </c>
      <c r="C6" s="650"/>
      <c r="D6" s="651"/>
      <c r="E6" s="651"/>
      <c r="F6" s="651"/>
      <c r="G6" s="651"/>
      <c r="H6" s="652"/>
    </row>
    <row r="7" spans="1:16" ht="23.1" customHeight="1">
      <c r="A7" s="340">
        <v>1</v>
      </c>
      <c r="B7" s="302" t="s">
        <v>843</v>
      </c>
      <c r="C7" s="472">
        <f>SUM(C8:C10)</f>
        <v>96991860.440080404</v>
      </c>
      <c r="D7" s="472">
        <f>SUM(D8:D10)</f>
        <v>530882765.71636486</v>
      </c>
      <c r="E7" s="473">
        <f>C7+D7</f>
        <v>627874626.15644526</v>
      </c>
      <c r="F7" s="472">
        <f>SUM(F8:F10)</f>
        <v>87672981.636334002</v>
      </c>
      <c r="G7" s="472">
        <f>SUM(G8:G10)</f>
        <v>698726328.15584564</v>
      </c>
      <c r="H7" s="473">
        <f>F7+G7</f>
        <v>786399309.79217958</v>
      </c>
      <c r="J7" s="476"/>
      <c r="K7" s="476"/>
      <c r="L7" s="476"/>
      <c r="M7" s="476"/>
      <c r="N7" s="476"/>
      <c r="O7" s="476"/>
      <c r="P7" s="476"/>
    </row>
    <row r="8" spans="1:16">
      <c r="A8" s="340">
        <v>1.1000000000000001</v>
      </c>
      <c r="B8" s="303" t="s">
        <v>96</v>
      </c>
      <c r="C8" s="472">
        <v>9627909.3000000007</v>
      </c>
      <c r="D8" s="472">
        <v>19286367.228000004</v>
      </c>
      <c r="E8" s="473">
        <f t="shared" ref="E8:E36" si="0">C8+D8</f>
        <v>28914276.528000005</v>
      </c>
      <c r="F8" s="472">
        <v>8784669.8499999996</v>
      </c>
      <c r="G8" s="472">
        <v>25558196.016900003</v>
      </c>
      <c r="H8" s="473">
        <f t="shared" ref="H8:H36" si="1">F8+G8</f>
        <v>34342865.866900004</v>
      </c>
      <c r="J8" s="476"/>
      <c r="K8" s="476"/>
      <c r="L8" s="476"/>
      <c r="M8" s="476"/>
      <c r="N8" s="476"/>
      <c r="O8" s="476"/>
      <c r="P8" s="476"/>
    </row>
    <row r="9" spans="1:16">
      <c r="A9" s="340">
        <v>1.2</v>
      </c>
      <c r="B9" s="303" t="s">
        <v>97</v>
      </c>
      <c r="C9" s="472">
        <v>12018779.039999999</v>
      </c>
      <c r="D9" s="472">
        <v>193174622.53430074</v>
      </c>
      <c r="E9" s="473">
        <f t="shared" si="0"/>
        <v>205193401.57430074</v>
      </c>
      <c r="F9" s="472">
        <v>10921034.859999999</v>
      </c>
      <c r="G9" s="472">
        <v>260737641.3003138</v>
      </c>
      <c r="H9" s="473">
        <f t="shared" si="1"/>
        <v>271658676.16031379</v>
      </c>
      <c r="J9" s="476"/>
      <c r="K9" s="476"/>
      <c r="L9" s="476"/>
      <c r="M9" s="476"/>
      <c r="N9" s="476"/>
      <c r="O9" s="476"/>
      <c r="P9" s="476"/>
    </row>
    <row r="10" spans="1:16">
      <c r="A10" s="340">
        <v>1.3</v>
      </c>
      <c r="B10" s="303" t="s">
        <v>98</v>
      </c>
      <c r="C10" s="472">
        <v>75345172.100080401</v>
      </c>
      <c r="D10" s="472">
        <v>318421775.95406407</v>
      </c>
      <c r="E10" s="473">
        <f t="shared" si="0"/>
        <v>393766948.0541445</v>
      </c>
      <c r="F10" s="472">
        <v>67967276.926334009</v>
      </c>
      <c r="G10" s="472">
        <v>412430490.83863181</v>
      </c>
      <c r="H10" s="473">
        <f t="shared" si="1"/>
        <v>480397767.76496583</v>
      </c>
      <c r="J10" s="476"/>
      <c r="K10" s="476"/>
      <c r="L10" s="476"/>
      <c r="M10" s="476"/>
      <c r="N10" s="476"/>
      <c r="O10" s="476"/>
      <c r="P10" s="476"/>
    </row>
    <row r="11" spans="1:16">
      <c r="A11" s="340">
        <v>2</v>
      </c>
      <c r="B11" s="304" t="s">
        <v>730</v>
      </c>
      <c r="C11" s="472">
        <v>0</v>
      </c>
      <c r="D11" s="472">
        <v>0</v>
      </c>
      <c r="E11" s="473">
        <f t="shared" si="0"/>
        <v>0</v>
      </c>
      <c r="F11" s="472">
        <v>0</v>
      </c>
      <c r="G11" s="472">
        <v>0</v>
      </c>
      <c r="H11" s="473">
        <f t="shared" si="1"/>
        <v>0</v>
      </c>
      <c r="J11" s="476"/>
      <c r="K11" s="476"/>
      <c r="L11" s="476"/>
      <c r="M11" s="476"/>
      <c r="N11" s="476"/>
      <c r="O11" s="476"/>
      <c r="P11" s="476"/>
    </row>
    <row r="12" spans="1:16">
      <c r="A12" s="340">
        <v>2.1</v>
      </c>
      <c r="B12" s="305" t="s">
        <v>731</v>
      </c>
      <c r="C12" s="472">
        <v>0</v>
      </c>
      <c r="D12" s="472">
        <v>0</v>
      </c>
      <c r="E12" s="473">
        <f t="shared" si="0"/>
        <v>0</v>
      </c>
      <c r="F12" s="472">
        <v>0</v>
      </c>
      <c r="G12" s="472">
        <v>0</v>
      </c>
      <c r="H12" s="473">
        <f t="shared" si="1"/>
        <v>0</v>
      </c>
      <c r="J12" s="476"/>
      <c r="K12" s="476"/>
      <c r="L12" s="476"/>
      <c r="M12" s="476"/>
      <c r="N12" s="476"/>
      <c r="O12" s="476"/>
      <c r="P12" s="476"/>
    </row>
    <row r="13" spans="1:16" ht="26.45" customHeight="1">
      <c r="A13" s="340">
        <v>3</v>
      </c>
      <c r="B13" s="306" t="s">
        <v>732</v>
      </c>
      <c r="C13" s="472">
        <v>0</v>
      </c>
      <c r="D13" s="472">
        <v>0</v>
      </c>
      <c r="E13" s="473">
        <f t="shared" si="0"/>
        <v>0</v>
      </c>
      <c r="F13" s="472">
        <v>0</v>
      </c>
      <c r="G13" s="472">
        <v>0</v>
      </c>
      <c r="H13" s="473">
        <f t="shared" si="1"/>
        <v>0</v>
      </c>
      <c r="J13" s="476"/>
      <c r="K13" s="476"/>
      <c r="L13" s="476"/>
      <c r="M13" s="476"/>
      <c r="N13" s="476"/>
      <c r="O13" s="476"/>
      <c r="P13" s="476"/>
    </row>
    <row r="14" spans="1:16" ht="26.45" customHeight="1">
      <c r="A14" s="340">
        <v>4</v>
      </c>
      <c r="B14" s="307" t="s">
        <v>733</v>
      </c>
      <c r="C14" s="472">
        <v>0</v>
      </c>
      <c r="D14" s="472">
        <v>0</v>
      </c>
      <c r="E14" s="473">
        <f t="shared" si="0"/>
        <v>0</v>
      </c>
      <c r="F14" s="472">
        <v>0</v>
      </c>
      <c r="G14" s="472">
        <v>0</v>
      </c>
      <c r="H14" s="473">
        <f t="shared" si="1"/>
        <v>0</v>
      </c>
      <c r="J14" s="476"/>
      <c r="K14" s="476"/>
      <c r="L14" s="476"/>
      <c r="M14" s="476"/>
      <c r="N14" s="476"/>
      <c r="O14" s="476"/>
      <c r="P14" s="476"/>
    </row>
    <row r="15" spans="1:16" ht="24.6" customHeight="1">
      <c r="A15" s="340">
        <v>5</v>
      </c>
      <c r="B15" s="307" t="s">
        <v>734</v>
      </c>
      <c r="C15" s="624">
        <f>SUM(C16:C18)</f>
        <v>7439714.9400000004</v>
      </c>
      <c r="D15" s="624">
        <f>SUM(D16:D18)</f>
        <v>0</v>
      </c>
      <c r="E15" s="625">
        <f t="shared" si="0"/>
        <v>7439714.9400000004</v>
      </c>
      <c r="F15" s="624">
        <f>SUM(F16:F18)</f>
        <v>7366984.9400000004</v>
      </c>
      <c r="G15" s="624">
        <f>SUM(G16:G18)</f>
        <v>0</v>
      </c>
      <c r="H15" s="625">
        <f t="shared" si="1"/>
        <v>7366984.9400000004</v>
      </c>
      <c r="J15" s="476"/>
      <c r="K15" s="476"/>
      <c r="L15" s="476"/>
      <c r="M15" s="476"/>
      <c r="N15" s="476"/>
      <c r="O15" s="476"/>
      <c r="P15" s="476"/>
    </row>
    <row r="16" spans="1:16">
      <c r="A16" s="340">
        <v>5.0999999999999996</v>
      </c>
      <c r="B16" s="308" t="s">
        <v>735</v>
      </c>
      <c r="C16" s="626">
        <v>168050</v>
      </c>
      <c r="D16" s="626">
        <v>0</v>
      </c>
      <c r="E16" s="627">
        <f t="shared" si="0"/>
        <v>168050</v>
      </c>
      <c r="F16" s="626">
        <v>168050</v>
      </c>
      <c r="G16" s="626">
        <v>0</v>
      </c>
      <c r="H16" s="627">
        <f t="shared" si="1"/>
        <v>168050</v>
      </c>
      <c r="J16" s="476"/>
      <c r="K16" s="476"/>
      <c r="L16" s="476"/>
      <c r="M16" s="476"/>
      <c r="N16" s="476"/>
      <c r="O16" s="476"/>
      <c r="P16" s="476"/>
    </row>
    <row r="17" spans="1:16">
      <c r="A17" s="340">
        <v>5.2</v>
      </c>
      <c r="B17" s="308" t="s">
        <v>569</v>
      </c>
      <c r="C17" s="626">
        <v>7271664.9400000004</v>
      </c>
      <c r="D17" s="626">
        <v>0</v>
      </c>
      <c r="E17" s="627">
        <f t="shared" si="0"/>
        <v>7271664.9400000004</v>
      </c>
      <c r="F17" s="626">
        <v>7198934.9400000004</v>
      </c>
      <c r="G17" s="626">
        <v>0</v>
      </c>
      <c r="H17" s="627">
        <f t="shared" si="1"/>
        <v>7198934.9400000004</v>
      </c>
      <c r="J17" s="476"/>
      <c r="K17" s="476"/>
      <c r="L17" s="476"/>
      <c r="M17" s="476"/>
      <c r="N17" s="476"/>
      <c r="O17" s="476"/>
      <c r="P17" s="476"/>
    </row>
    <row r="18" spans="1:16">
      <c r="A18" s="340">
        <v>5.3</v>
      </c>
      <c r="B18" s="308" t="s">
        <v>736</v>
      </c>
      <c r="C18" s="626">
        <v>0</v>
      </c>
      <c r="D18" s="626">
        <v>0</v>
      </c>
      <c r="E18" s="627">
        <f t="shared" si="0"/>
        <v>0</v>
      </c>
      <c r="F18" s="626">
        <v>0</v>
      </c>
      <c r="G18" s="626">
        <v>0</v>
      </c>
      <c r="H18" s="627">
        <f t="shared" si="1"/>
        <v>0</v>
      </c>
      <c r="J18" s="476"/>
      <c r="K18" s="476"/>
      <c r="L18" s="476"/>
      <c r="M18" s="476"/>
      <c r="N18" s="476"/>
      <c r="O18" s="476"/>
      <c r="P18" s="476"/>
    </row>
    <row r="19" spans="1:16">
      <c r="A19" s="340">
        <v>6</v>
      </c>
      <c r="B19" s="306" t="s">
        <v>737</v>
      </c>
      <c r="C19" s="626">
        <f>SUM(C20:C21)</f>
        <v>460696907.91189641</v>
      </c>
      <c r="D19" s="626">
        <f>SUM(D20:D21)</f>
        <v>556757832.286461</v>
      </c>
      <c r="E19" s="627">
        <f t="shared" si="0"/>
        <v>1017454740.1983573</v>
      </c>
      <c r="F19" s="626">
        <f>SUM(F20:F21)</f>
        <v>338903308.0632081</v>
      </c>
      <c r="G19" s="626">
        <f>SUM(G20:G21)</f>
        <v>509373323.51961523</v>
      </c>
      <c r="H19" s="627">
        <f t="shared" si="1"/>
        <v>848276631.58282328</v>
      </c>
      <c r="J19" s="476"/>
      <c r="K19" s="476"/>
      <c r="L19" s="476"/>
      <c r="M19" s="476"/>
      <c r="N19" s="476"/>
      <c r="O19" s="476"/>
      <c r="P19" s="476"/>
    </row>
    <row r="20" spans="1:16">
      <c r="A20" s="340">
        <v>6.1</v>
      </c>
      <c r="B20" s="308" t="s">
        <v>569</v>
      </c>
      <c r="C20" s="626">
        <v>55275706.222180806</v>
      </c>
      <c r="D20" s="626">
        <v>0</v>
      </c>
      <c r="E20" s="627">
        <f t="shared" si="0"/>
        <v>55275706.222180806</v>
      </c>
      <c r="F20" s="626">
        <v>50237085.773015566</v>
      </c>
      <c r="G20" s="626">
        <v>0</v>
      </c>
      <c r="H20" s="627">
        <f t="shared" si="1"/>
        <v>50237085.773015566</v>
      </c>
      <c r="J20" s="476"/>
      <c r="K20" s="476"/>
      <c r="L20" s="476"/>
      <c r="M20" s="476"/>
      <c r="N20" s="476"/>
      <c r="O20" s="476"/>
      <c r="P20" s="476"/>
    </row>
    <row r="21" spans="1:16">
      <c r="A21" s="340">
        <v>6.2</v>
      </c>
      <c r="B21" s="308" t="s">
        <v>736</v>
      </c>
      <c r="C21" s="626">
        <v>405421201.68971562</v>
      </c>
      <c r="D21" s="626">
        <v>556757832.286461</v>
      </c>
      <c r="E21" s="627">
        <f t="shared" si="0"/>
        <v>962179033.97617662</v>
      </c>
      <c r="F21" s="626">
        <v>288666222.29019254</v>
      </c>
      <c r="G21" s="626">
        <v>509373323.51961523</v>
      </c>
      <c r="H21" s="627">
        <f t="shared" si="1"/>
        <v>798039545.80980778</v>
      </c>
      <c r="J21" s="476"/>
      <c r="K21" s="476"/>
      <c r="L21" s="476"/>
      <c r="M21" s="476"/>
      <c r="N21" s="476"/>
      <c r="O21" s="476"/>
      <c r="P21" s="476"/>
    </row>
    <row r="22" spans="1:16">
      <c r="A22" s="340">
        <v>7</v>
      </c>
      <c r="B22" s="309" t="s">
        <v>738</v>
      </c>
      <c r="C22" s="626">
        <v>9522300</v>
      </c>
      <c r="D22" s="626">
        <v>0</v>
      </c>
      <c r="E22" s="627">
        <f t="shared" si="0"/>
        <v>9522300</v>
      </c>
      <c r="F22" s="626">
        <v>9372300</v>
      </c>
      <c r="G22" s="626">
        <v>0</v>
      </c>
      <c r="H22" s="627">
        <f t="shared" si="1"/>
        <v>9372300</v>
      </c>
      <c r="J22" s="476"/>
      <c r="K22" s="476"/>
      <c r="L22" s="476"/>
      <c r="M22" s="476"/>
      <c r="N22" s="476"/>
      <c r="O22" s="476"/>
      <c r="P22" s="476"/>
    </row>
    <row r="23" spans="1:16" ht="21">
      <c r="A23" s="340">
        <v>8</v>
      </c>
      <c r="B23" s="310" t="s">
        <v>739</v>
      </c>
      <c r="C23" s="626">
        <v>0</v>
      </c>
      <c r="D23" s="626">
        <v>0</v>
      </c>
      <c r="E23" s="627">
        <f t="shared" si="0"/>
        <v>0</v>
      </c>
      <c r="F23" s="626">
        <v>0</v>
      </c>
      <c r="G23" s="626">
        <v>0</v>
      </c>
      <c r="H23" s="627">
        <f t="shared" si="1"/>
        <v>0</v>
      </c>
      <c r="J23" s="476"/>
      <c r="K23" s="476"/>
      <c r="L23" s="476"/>
      <c r="M23" s="476"/>
      <c r="N23" s="476"/>
      <c r="O23" s="476"/>
      <c r="P23" s="476"/>
    </row>
    <row r="24" spans="1:16">
      <c r="A24" s="340">
        <v>9</v>
      </c>
      <c r="B24" s="307" t="s">
        <v>740</v>
      </c>
      <c r="C24" s="626">
        <f>SUM(C25:C26)</f>
        <v>18357199.958255157</v>
      </c>
      <c r="D24" s="626">
        <f>SUM(D25:D26)</f>
        <v>0</v>
      </c>
      <c r="E24" s="627">
        <f t="shared" si="0"/>
        <v>18357199.958255157</v>
      </c>
      <c r="F24" s="626">
        <f>SUM(F25:F26)</f>
        <v>14436793.080759324</v>
      </c>
      <c r="G24" s="626">
        <f>SUM(G25:G26)</f>
        <v>0</v>
      </c>
      <c r="H24" s="627">
        <f t="shared" si="1"/>
        <v>14436793.080759324</v>
      </c>
      <c r="J24" s="476"/>
      <c r="K24" s="476"/>
      <c r="L24" s="476"/>
      <c r="M24" s="476"/>
      <c r="N24" s="476"/>
      <c r="O24" s="476"/>
      <c r="P24" s="476"/>
    </row>
    <row r="25" spans="1:16">
      <c r="A25" s="340">
        <v>9.1</v>
      </c>
      <c r="B25" s="311" t="s">
        <v>741</v>
      </c>
      <c r="C25" s="626">
        <v>18357199.958255157</v>
      </c>
      <c r="D25" s="626">
        <v>0</v>
      </c>
      <c r="E25" s="627">
        <f t="shared" si="0"/>
        <v>18357199.958255157</v>
      </c>
      <c r="F25" s="626">
        <v>14436793.080759324</v>
      </c>
      <c r="G25" s="626">
        <v>0</v>
      </c>
      <c r="H25" s="627">
        <f t="shared" si="1"/>
        <v>14436793.080759324</v>
      </c>
      <c r="J25" s="476"/>
      <c r="K25" s="476"/>
      <c r="L25" s="476"/>
      <c r="M25" s="476"/>
      <c r="N25" s="476"/>
      <c r="O25" s="476"/>
      <c r="P25" s="476"/>
    </row>
    <row r="26" spans="1:16">
      <c r="A26" s="340">
        <v>9.1999999999999993</v>
      </c>
      <c r="B26" s="311" t="s">
        <v>742</v>
      </c>
      <c r="C26" s="626">
        <v>0</v>
      </c>
      <c r="D26" s="626">
        <v>0</v>
      </c>
      <c r="E26" s="627">
        <f t="shared" si="0"/>
        <v>0</v>
      </c>
      <c r="F26" s="626">
        <v>0</v>
      </c>
      <c r="G26" s="626">
        <v>0</v>
      </c>
      <c r="H26" s="627">
        <f t="shared" si="1"/>
        <v>0</v>
      </c>
      <c r="J26" s="476"/>
      <c r="K26" s="476"/>
      <c r="L26" s="476"/>
      <c r="M26" s="476"/>
      <c r="N26" s="476"/>
      <c r="O26" s="476"/>
      <c r="P26" s="476"/>
    </row>
    <row r="27" spans="1:16">
      <c r="A27" s="340">
        <v>10</v>
      </c>
      <c r="B27" s="307" t="s">
        <v>36</v>
      </c>
      <c r="C27" s="626">
        <f>SUM(C28:C29)</f>
        <v>9428852.7899999972</v>
      </c>
      <c r="D27" s="626">
        <v>0</v>
      </c>
      <c r="E27" s="627">
        <f t="shared" si="0"/>
        <v>9428852.7899999972</v>
      </c>
      <c r="F27" s="626">
        <f>SUM(F28:F29)</f>
        <v>5155515.6399999997</v>
      </c>
      <c r="G27" s="626">
        <f>SUM(G28:G29)</f>
        <v>0</v>
      </c>
      <c r="H27" s="627">
        <f t="shared" si="1"/>
        <v>5155515.6399999997</v>
      </c>
      <c r="J27" s="476"/>
      <c r="K27" s="476"/>
      <c r="L27" s="476"/>
      <c r="M27" s="476"/>
      <c r="N27" s="476"/>
      <c r="O27" s="476"/>
      <c r="P27" s="476"/>
    </row>
    <row r="28" spans="1:16">
      <c r="A28" s="340">
        <v>10.1</v>
      </c>
      <c r="B28" s="311" t="s">
        <v>743</v>
      </c>
      <c r="C28" s="626">
        <v>0</v>
      </c>
      <c r="D28" s="626">
        <v>0</v>
      </c>
      <c r="E28" s="627">
        <f t="shared" si="0"/>
        <v>0</v>
      </c>
      <c r="F28" s="626">
        <v>0</v>
      </c>
      <c r="G28" s="626">
        <v>0</v>
      </c>
      <c r="H28" s="627">
        <f t="shared" si="1"/>
        <v>0</v>
      </c>
      <c r="J28" s="476"/>
      <c r="K28" s="476"/>
      <c r="L28" s="476"/>
      <c r="M28" s="476"/>
      <c r="N28" s="476"/>
      <c r="O28" s="476"/>
      <c r="P28" s="476"/>
    </row>
    <row r="29" spans="1:16">
      <c r="A29" s="340">
        <v>10.199999999999999</v>
      </c>
      <c r="B29" s="311" t="s">
        <v>744</v>
      </c>
      <c r="C29" s="626">
        <v>9428852.7899999972</v>
      </c>
      <c r="D29" s="626">
        <v>0</v>
      </c>
      <c r="E29" s="627">
        <f t="shared" si="0"/>
        <v>9428852.7899999972</v>
      </c>
      <c r="F29" s="626">
        <v>5155515.6399999997</v>
      </c>
      <c r="G29" s="626">
        <v>0</v>
      </c>
      <c r="H29" s="627">
        <f t="shared" si="1"/>
        <v>5155515.6399999997</v>
      </c>
      <c r="J29" s="476"/>
      <c r="K29" s="476"/>
      <c r="L29" s="476"/>
      <c r="M29" s="476"/>
      <c r="N29" s="476"/>
      <c r="O29" s="476"/>
      <c r="P29" s="476"/>
    </row>
    <row r="30" spans="1:16">
      <c r="A30" s="340">
        <v>11</v>
      </c>
      <c r="B30" s="307" t="s">
        <v>745</v>
      </c>
      <c r="C30" s="626">
        <f>SUM(C31:C32)</f>
        <v>7249279.6674517794</v>
      </c>
      <c r="D30" s="626">
        <f>SUM(D31:D32)</f>
        <v>0</v>
      </c>
      <c r="E30" s="627">
        <f t="shared" si="0"/>
        <v>7249279.6674517794</v>
      </c>
      <c r="F30" s="626">
        <f>SUM(F31:F32)</f>
        <v>0</v>
      </c>
      <c r="G30" s="626">
        <f>SUM(G31:G32)</f>
        <v>0</v>
      </c>
      <c r="H30" s="627">
        <f t="shared" si="1"/>
        <v>0</v>
      </c>
      <c r="J30" s="476"/>
      <c r="K30" s="476"/>
      <c r="L30" s="476"/>
      <c r="M30" s="476"/>
      <c r="N30" s="476"/>
      <c r="O30" s="476"/>
      <c r="P30" s="476"/>
    </row>
    <row r="31" spans="1:16">
      <c r="A31" s="340">
        <v>11.1</v>
      </c>
      <c r="B31" s="311" t="s">
        <v>746</v>
      </c>
      <c r="C31" s="626">
        <v>7249279.6674517794</v>
      </c>
      <c r="D31" s="626">
        <v>0</v>
      </c>
      <c r="E31" s="627">
        <f t="shared" si="0"/>
        <v>7249279.6674517794</v>
      </c>
      <c r="F31" s="626">
        <v>0</v>
      </c>
      <c r="G31" s="626">
        <v>0</v>
      </c>
      <c r="H31" s="627">
        <f t="shared" si="1"/>
        <v>0</v>
      </c>
      <c r="J31" s="476"/>
      <c r="K31" s="476"/>
      <c r="L31" s="476"/>
      <c r="M31" s="476"/>
      <c r="N31" s="476"/>
      <c r="O31" s="476"/>
      <c r="P31" s="476"/>
    </row>
    <row r="32" spans="1:16">
      <c r="A32" s="340">
        <v>11.2</v>
      </c>
      <c r="B32" s="311" t="s">
        <v>747</v>
      </c>
      <c r="C32" s="626">
        <v>0</v>
      </c>
      <c r="D32" s="626">
        <v>0</v>
      </c>
      <c r="E32" s="627">
        <f t="shared" si="0"/>
        <v>0</v>
      </c>
      <c r="F32" s="626">
        <v>0</v>
      </c>
      <c r="G32" s="626">
        <v>0</v>
      </c>
      <c r="H32" s="627">
        <f t="shared" si="1"/>
        <v>0</v>
      </c>
      <c r="J32" s="476"/>
      <c r="K32" s="476"/>
      <c r="L32" s="476"/>
      <c r="M32" s="476"/>
      <c r="N32" s="476"/>
      <c r="O32" s="476"/>
      <c r="P32" s="476"/>
    </row>
    <row r="33" spans="1:16">
      <c r="A33" s="340">
        <v>13</v>
      </c>
      <c r="B33" s="307" t="s">
        <v>99</v>
      </c>
      <c r="C33" s="626">
        <v>82107470.428681314</v>
      </c>
      <c r="D33" s="626">
        <v>655669.47979999997</v>
      </c>
      <c r="E33" s="627">
        <f t="shared" si="0"/>
        <v>82763139.908481315</v>
      </c>
      <c r="F33" s="626">
        <v>110110056.65584004</v>
      </c>
      <c r="G33" s="626">
        <v>493186.72940000001</v>
      </c>
      <c r="H33" s="627">
        <f t="shared" si="1"/>
        <v>110603243.38524003</v>
      </c>
      <c r="J33" s="476"/>
      <c r="K33" s="476"/>
      <c r="L33" s="476"/>
      <c r="M33" s="476"/>
      <c r="N33" s="476"/>
      <c r="O33" s="476"/>
      <c r="P33" s="476"/>
    </row>
    <row r="34" spans="1:16">
      <c r="A34" s="340">
        <v>13.1</v>
      </c>
      <c r="B34" s="312" t="s">
        <v>748</v>
      </c>
      <c r="C34" s="626">
        <v>79856779.638681322</v>
      </c>
      <c r="D34" s="626">
        <v>0</v>
      </c>
      <c r="E34" s="627">
        <f t="shared" si="0"/>
        <v>79856779.638681322</v>
      </c>
      <c r="F34" s="626">
        <v>105878857.28584003</v>
      </c>
      <c r="G34" s="626">
        <v>0</v>
      </c>
      <c r="H34" s="627">
        <f t="shared" si="1"/>
        <v>105878857.28584003</v>
      </c>
      <c r="J34" s="476"/>
      <c r="K34" s="476"/>
      <c r="L34" s="476"/>
      <c r="M34" s="476"/>
      <c r="N34" s="476"/>
      <c r="O34" s="476"/>
      <c r="P34" s="476"/>
    </row>
    <row r="35" spans="1:16">
      <c r="A35" s="340">
        <v>13.2</v>
      </c>
      <c r="B35" s="312" t="s">
        <v>749</v>
      </c>
      <c r="C35" s="626">
        <v>0</v>
      </c>
      <c r="D35" s="626">
        <v>0</v>
      </c>
      <c r="E35" s="627">
        <f t="shared" si="0"/>
        <v>0</v>
      </c>
      <c r="F35" s="626">
        <v>0</v>
      </c>
      <c r="G35" s="626">
        <v>0</v>
      </c>
      <c r="H35" s="627">
        <f t="shared" si="1"/>
        <v>0</v>
      </c>
      <c r="J35" s="476"/>
      <c r="K35" s="476"/>
      <c r="L35" s="476"/>
      <c r="M35" s="476"/>
      <c r="N35" s="476"/>
      <c r="O35" s="476"/>
      <c r="P35" s="476"/>
    </row>
    <row r="36" spans="1:16">
      <c r="A36" s="340">
        <v>14</v>
      </c>
      <c r="B36" s="313" t="s">
        <v>750</v>
      </c>
      <c r="C36" s="626">
        <f>SUM(C7,C11,C13,C14,C15,C19,C22,C23,C24,C27,C30,C33)</f>
        <v>691793586.13636494</v>
      </c>
      <c r="D36" s="626">
        <f>SUM(D7,D11,D13,D14,D15,D19,D22,D23,D24,D27,D30,D33)</f>
        <v>1088296267.4826257</v>
      </c>
      <c r="E36" s="627">
        <f t="shared" si="0"/>
        <v>1780089853.6189907</v>
      </c>
      <c r="F36" s="626">
        <f>SUM(F7,F11,F13,F14,F15,F19,F22,F23,F24,F27,F30,F33)</f>
        <v>573017940.01614141</v>
      </c>
      <c r="G36" s="626">
        <f>SUM(G7,G11,G13,G14,G15,G19,G22,G23,G24,G27,G30,G33)</f>
        <v>1208592838.4048607</v>
      </c>
      <c r="H36" s="627">
        <f t="shared" si="1"/>
        <v>1781610778.4210021</v>
      </c>
      <c r="J36" s="476"/>
      <c r="K36" s="476"/>
      <c r="L36" s="476"/>
      <c r="M36" s="476"/>
      <c r="N36" s="476"/>
      <c r="O36" s="476"/>
      <c r="P36" s="476"/>
    </row>
    <row r="37" spans="1:16" ht="22.5" customHeight="1">
      <c r="A37" s="340"/>
      <c r="B37" s="314" t="s">
        <v>104</v>
      </c>
      <c r="C37" s="639"/>
      <c r="D37" s="640"/>
      <c r="E37" s="640"/>
      <c r="F37" s="640"/>
      <c r="G37" s="640"/>
      <c r="H37" s="641"/>
      <c r="J37" s="476"/>
      <c r="K37" s="476"/>
      <c r="L37" s="476"/>
      <c r="M37" s="476"/>
      <c r="N37" s="476"/>
      <c r="O37" s="476"/>
      <c r="P37" s="476"/>
    </row>
    <row r="38" spans="1:16">
      <c r="A38" s="340">
        <v>15</v>
      </c>
      <c r="B38" s="315" t="s">
        <v>751</v>
      </c>
      <c r="C38" s="626">
        <v>0</v>
      </c>
      <c r="D38" s="626">
        <v>0</v>
      </c>
      <c r="E38" s="610">
        <f>C38+D38</f>
        <v>0</v>
      </c>
      <c r="F38" s="626">
        <v>0</v>
      </c>
      <c r="G38" s="626">
        <v>0</v>
      </c>
      <c r="H38" s="610">
        <f>F38+G38</f>
        <v>0</v>
      </c>
      <c r="J38" s="476"/>
      <c r="K38" s="476"/>
      <c r="L38" s="476"/>
      <c r="M38" s="476"/>
      <c r="N38" s="476"/>
      <c r="O38" s="476"/>
      <c r="P38" s="476"/>
    </row>
    <row r="39" spans="1:16">
      <c r="A39" s="340">
        <v>15.1</v>
      </c>
      <c r="B39" s="316" t="s">
        <v>731</v>
      </c>
      <c r="C39" s="472">
        <v>0</v>
      </c>
      <c r="D39" s="472">
        <v>0</v>
      </c>
      <c r="E39" s="475">
        <f t="shared" ref="E39:E53" si="2">C39+D39</f>
        <v>0</v>
      </c>
      <c r="F39" s="472">
        <v>0</v>
      </c>
      <c r="G39" s="472">
        <v>0</v>
      </c>
      <c r="H39" s="475">
        <f t="shared" ref="H39:H53" si="3">F39+G39</f>
        <v>0</v>
      </c>
      <c r="J39" s="476"/>
      <c r="K39" s="476"/>
      <c r="L39" s="476"/>
      <c r="M39" s="476"/>
      <c r="N39" s="476"/>
      <c r="O39" s="476"/>
      <c r="P39" s="476"/>
    </row>
    <row r="40" spans="1:16" ht="24" customHeight="1">
      <c r="A40" s="340">
        <v>16</v>
      </c>
      <c r="B40" s="309" t="s">
        <v>752</v>
      </c>
      <c r="C40" s="472">
        <v>0</v>
      </c>
      <c r="D40" s="472">
        <v>0</v>
      </c>
      <c r="E40" s="475">
        <f t="shared" si="2"/>
        <v>0</v>
      </c>
      <c r="F40" s="472">
        <v>0</v>
      </c>
      <c r="G40" s="472">
        <v>0</v>
      </c>
      <c r="H40" s="475">
        <f t="shared" si="3"/>
        <v>0</v>
      </c>
      <c r="J40" s="476"/>
      <c r="K40" s="476"/>
      <c r="L40" s="476"/>
      <c r="M40" s="476"/>
      <c r="N40" s="476"/>
      <c r="O40" s="476"/>
      <c r="P40" s="476"/>
    </row>
    <row r="41" spans="1:16" ht="21">
      <c r="A41" s="340">
        <v>17</v>
      </c>
      <c r="B41" s="309" t="s">
        <v>753</v>
      </c>
      <c r="C41" s="474">
        <f>SUM(C42:C45)</f>
        <v>276383811.35167307</v>
      </c>
      <c r="D41" s="474">
        <f>SUM(D42:D45)</f>
        <v>976123819.67020404</v>
      </c>
      <c r="E41" s="475">
        <f t="shared" si="2"/>
        <v>1252507631.0218771</v>
      </c>
      <c r="F41" s="474">
        <f>SUM(F42:F45)</f>
        <v>200910997.38262659</v>
      </c>
      <c r="G41" s="474">
        <f>SUM(G42:G45)</f>
        <v>999689166.33445871</v>
      </c>
      <c r="H41" s="475">
        <f t="shared" si="3"/>
        <v>1200600163.7170854</v>
      </c>
      <c r="J41" s="476"/>
      <c r="K41" s="476"/>
      <c r="L41" s="476"/>
      <c r="M41" s="476"/>
      <c r="N41" s="476"/>
      <c r="O41" s="476"/>
      <c r="P41" s="476"/>
    </row>
    <row r="42" spans="1:16">
      <c r="A42" s="340">
        <v>17.100000000000001</v>
      </c>
      <c r="B42" s="317" t="s">
        <v>754</v>
      </c>
      <c r="C42" s="472">
        <v>269641590.03999996</v>
      </c>
      <c r="D42" s="472">
        <v>975646006.9058001</v>
      </c>
      <c r="E42" s="475">
        <f t="shared" si="2"/>
        <v>1245287596.9458001</v>
      </c>
      <c r="F42" s="472">
        <v>197095300.25</v>
      </c>
      <c r="G42" s="472">
        <v>999365711.65939999</v>
      </c>
      <c r="H42" s="475">
        <f t="shared" si="3"/>
        <v>1196461011.9094</v>
      </c>
      <c r="J42" s="476"/>
      <c r="K42" s="476"/>
      <c r="L42" s="476"/>
      <c r="M42" s="476"/>
      <c r="N42" s="476"/>
      <c r="O42" s="476"/>
      <c r="P42" s="476"/>
    </row>
    <row r="43" spans="1:16">
      <c r="A43" s="340">
        <v>17.2</v>
      </c>
      <c r="B43" s="318" t="s">
        <v>100</v>
      </c>
      <c r="C43" s="472">
        <v>0</v>
      </c>
      <c r="D43" s="472">
        <v>0</v>
      </c>
      <c r="E43" s="475">
        <f t="shared" si="2"/>
        <v>0</v>
      </c>
      <c r="F43" s="472">
        <v>0</v>
      </c>
      <c r="G43" s="472">
        <v>0</v>
      </c>
      <c r="H43" s="475">
        <f t="shared" si="3"/>
        <v>0</v>
      </c>
      <c r="J43" s="476"/>
      <c r="K43" s="476"/>
      <c r="L43" s="476"/>
      <c r="M43" s="476"/>
      <c r="N43" s="476"/>
      <c r="O43" s="476"/>
      <c r="P43" s="476"/>
    </row>
    <row r="44" spans="1:16">
      <c r="A44" s="340">
        <v>17.3</v>
      </c>
      <c r="B44" s="317" t="s">
        <v>755</v>
      </c>
      <c r="C44" s="472">
        <v>0</v>
      </c>
      <c r="D44" s="472">
        <v>0</v>
      </c>
      <c r="E44" s="475">
        <f t="shared" si="2"/>
        <v>0</v>
      </c>
      <c r="F44" s="472">
        <v>0</v>
      </c>
      <c r="G44" s="472">
        <v>0</v>
      </c>
      <c r="H44" s="475">
        <f t="shared" si="3"/>
        <v>0</v>
      </c>
      <c r="J44" s="476"/>
      <c r="K44" s="476"/>
      <c r="L44" s="476"/>
      <c r="M44" s="476"/>
      <c r="N44" s="476"/>
      <c r="O44" s="476"/>
      <c r="P44" s="476"/>
    </row>
    <row r="45" spans="1:16">
      <c r="A45" s="340">
        <v>17.399999999999999</v>
      </c>
      <c r="B45" s="317" t="s">
        <v>756</v>
      </c>
      <c r="C45" s="472">
        <v>6742221.3116730899</v>
      </c>
      <c r="D45" s="472">
        <v>477812.764403968</v>
      </c>
      <c r="E45" s="475">
        <f t="shared" si="2"/>
        <v>7220034.076077058</v>
      </c>
      <c r="F45" s="472">
        <v>3815697.1326265791</v>
      </c>
      <c r="G45" s="472">
        <v>323454.67505867803</v>
      </c>
      <c r="H45" s="475">
        <f t="shared" si="3"/>
        <v>4139151.8076852569</v>
      </c>
      <c r="J45" s="476"/>
      <c r="K45" s="476"/>
      <c r="L45" s="476"/>
      <c r="M45" s="476"/>
      <c r="N45" s="476"/>
      <c r="O45" s="476"/>
      <c r="P45" s="476"/>
    </row>
    <row r="46" spans="1:16">
      <c r="A46" s="340">
        <v>18</v>
      </c>
      <c r="B46" s="307" t="s">
        <v>757</v>
      </c>
      <c r="C46" s="472">
        <v>302719.5160609649</v>
      </c>
      <c r="D46" s="472">
        <v>307026.38031189353</v>
      </c>
      <c r="E46" s="475">
        <f t="shared" si="2"/>
        <v>609745.89637285843</v>
      </c>
      <c r="F46" s="472">
        <v>196106.13634885976</v>
      </c>
      <c r="G46" s="472">
        <v>72980.428444550053</v>
      </c>
      <c r="H46" s="475">
        <f t="shared" si="3"/>
        <v>269086.56479340978</v>
      </c>
      <c r="J46" s="476"/>
      <c r="K46" s="476"/>
      <c r="L46" s="476"/>
      <c r="M46" s="476"/>
      <c r="N46" s="476"/>
      <c r="O46" s="476"/>
      <c r="P46" s="476"/>
    </row>
    <row r="47" spans="1:16">
      <c r="A47" s="340">
        <v>19</v>
      </c>
      <c r="B47" s="307" t="s">
        <v>758</v>
      </c>
      <c r="C47" s="609">
        <f>SUM(C48:C49)</f>
        <v>1995305.2303702834</v>
      </c>
      <c r="D47" s="609">
        <f>SUM(D48:D49)</f>
        <v>0</v>
      </c>
      <c r="E47" s="610">
        <f t="shared" si="2"/>
        <v>1995305.2303702834</v>
      </c>
      <c r="F47" s="609">
        <f>SUM(F48:F49)</f>
        <v>6385340.7250823323</v>
      </c>
      <c r="G47" s="609">
        <f>SUM(G48:G49)</f>
        <v>0</v>
      </c>
      <c r="H47" s="610">
        <f t="shared" si="3"/>
        <v>6385340.7250823323</v>
      </c>
      <c r="J47" s="476"/>
      <c r="K47" s="476"/>
      <c r="L47" s="476"/>
      <c r="M47" s="476"/>
      <c r="N47" s="476"/>
      <c r="O47" s="476"/>
      <c r="P47" s="476"/>
    </row>
    <row r="48" spans="1:16">
      <c r="A48" s="340">
        <v>19.100000000000001</v>
      </c>
      <c r="B48" s="319" t="s">
        <v>759</v>
      </c>
      <c r="C48" s="472">
        <v>0</v>
      </c>
      <c r="D48" s="472">
        <v>0</v>
      </c>
      <c r="E48" s="475">
        <f t="shared" si="2"/>
        <v>0</v>
      </c>
      <c r="F48" s="472">
        <v>5843412.0727006774</v>
      </c>
      <c r="G48" s="472">
        <v>0</v>
      </c>
      <c r="H48" s="475">
        <f t="shared" si="3"/>
        <v>5843412.0727006774</v>
      </c>
      <c r="J48" s="476"/>
      <c r="K48" s="476"/>
      <c r="L48" s="476"/>
      <c r="M48" s="476"/>
      <c r="N48" s="476"/>
      <c r="O48" s="476"/>
      <c r="P48" s="476"/>
    </row>
    <row r="49" spans="1:16">
      <c r="A49" s="340">
        <v>19.2</v>
      </c>
      <c r="B49" s="320" t="s">
        <v>760</v>
      </c>
      <c r="C49" s="472">
        <v>1995305.2303702834</v>
      </c>
      <c r="D49" s="472">
        <v>0</v>
      </c>
      <c r="E49" s="475">
        <f t="shared" si="2"/>
        <v>1995305.2303702834</v>
      </c>
      <c r="F49" s="472">
        <v>541928.65238165483</v>
      </c>
      <c r="G49" s="472">
        <v>0</v>
      </c>
      <c r="H49" s="475">
        <f t="shared" si="3"/>
        <v>541928.65238165483</v>
      </c>
      <c r="J49" s="476"/>
      <c r="K49" s="476"/>
      <c r="L49" s="476"/>
      <c r="M49" s="476"/>
      <c r="N49" s="476"/>
      <c r="O49" s="476"/>
      <c r="P49" s="476"/>
    </row>
    <row r="50" spans="1:16">
      <c r="A50" s="340">
        <v>20</v>
      </c>
      <c r="B50" s="321" t="s">
        <v>101</v>
      </c>
      <c r="C50" s="472">
        <v>0</v>
      </c>
      <c r="D50" s="472">
        <v>82627348.515899777</v>
      </c>
      <c r="E50" s="475">
        <f t="shared" si="2"/>
        <v>82627348.515899777</v>
      </c>
      <c r="F50" s="472">
        <v>0</v>
      </c>
      <c r="G50" s="472">
        <v>80622477.433899775</v>
      </c>
      <c r="H50" s="475">
        <f t="shared" si="3"/>
        <v>80622477.433899775</v>
      </c>
      <c r="J50" s="476"/>
      <c r="K50" s="476"/>
      <c r="L50" s="476"/>
      <c r="M50" s="476"/>
      <c r="N50" s="476"/>
      <c r="O50" s="476"/>
      <c r="P50" s="476"/>
    </row>
    <row r="51" spans="1:16">
      <c r="A51" s="340">
        <v>21</v>
      </c>
      <c r="B51" s="322" t="s">
        <v>89</v>
      </c>
      <c r="C51" s="472">
        <v>746796.99960000045</v>
      </c>
      <c r="D51" s="472">
        <v>2556051.3382000001</v>
      </c>
      <c r="E51" s="475">
        <f t="shared" si="2"/>
        <v>3302848.3378000008</v>
      </c>
      <c r="F51" s="472">
        <v>1148182.5700000003</v>
      </c>
      <c r="G51" s="472">
        <v>88045469.78109999</v>
      </c>
      <c r="H51" s="475">
        <f t="shared" si="3"/>
        <v>89193652.351099998</v>
      </c>
      <c r="J51" s="476"/>
      <c r="K51" s="476"/>
      <c r="L51" s="476"/>
      <c r="M51" s="476"/>
      <c r="N51" s="476"/>
      <c r="O51" s="476"/>
      <c r="P51" s="476"/>
    </row>
    <row r="52" spans="1:16">
      <c r="A52" s="340">
        <v>21.1</v>
      </c>
      <c r="B52" s="318" t="s">
        <v>761</v>
      </c>
      <c r="C52" s="472">
        <v>0</v>
      </c>
      <c r="D52" s="472">
        <v>0</v>
      </c>
      <c r="E52" s="475">
        <f t="shared" si="2"/>
        <v>0</v>
      </c>
      <c r="F52" s="472">
        <v>0</v>
      </c>
      <c r="G52" s="472">
        <v>0</v>
      </c>
      <c r="H52" s="475">
        <f t="shared" si="3"/>
        <v>0</v>
      </c>
      <c r="J52" s="476"/>
      <c r="K52" s="476"/>
      <c r="L52" s="476"/>
      <c r="M52" s="476"/>
      <c r="N52" s="476"/>
      <c r="O52" s="476"/>
      <c r="P52" s="476"/>
    </row>
    <row r="53" spans="1:16">
      <c r="A53" s="340">
        <v>22</v>
      </c>
      <c r="B53" s="321" t="s">
        <v>762</v>
      </c>
      <c r="C53" s="474">
        <f>SUM(C38,C40,C41,C46,C47,C50,C51)</f>
        <v>279428633.09770429</v>
      </c>
      <c r="D53" s="474">
        <f>SUM(D38,D40,D41,D46,D47,D50,D51)</f>
        <v>1061614245.9046156</v>
      </c>
      <c r="E53" s="475">
        <f t="shared" si="2"/>
        <v>1341042879.0023198</v>
      </c>
      <c r="F53" s="474">
        <f>SUM(F38,F40,F41,F46,F47,F50,F51)</f>
        <v>208640626.8140578</v>
      </c>
      <c r="G53" s="474">
        <f>SUM(G38,G40,G41,G46,G47,G50,G51)</f>
        <v>1168430093.9779031</v>
      </c>
      <c r="H53" s="475">
        <f t="shared" si="3"/>
        <v>1377070720.791961</v>
      </c>
      <c r="J53" s="476"/>
      <c r="K53" s="476"/>
      <c r="L53" s="476"/>
      <c r="M53" s="476"/>
      <c r="N53" s="476"/>
      <c r="O53" s="476"/>
      <c r="P53" s="476"/>
    </row>
    <row r="54" spans="1:16" ht="24" customHeight="1">
      <c r="A54" s="340"/>
      <c r="B54" s="323" t="s">
        <v>763</v>
      </c>
      <c r="C54" s="642"/>
      <c r="D54" s="643"/>
      <c r="E54" s="643"/>
      <c r="F54" s="643"/>
      <c r="G54" s="643"/>
      <c r="H54" s="644"/>
      <c r="J54" s="476"/>
      <c r="K54" s="476"/>
      <c r="L54" s="476"/>
      <c r="M54" s="476"/>
      <c r="N54" s="476"/>
      <c r="O54" s="476"/>
      <c r="P54" s="476"/>
    </row>
    <row r="55" spans="1:16">
      <c r="A55" s="340">
        <v>23</v>
      </c>
      <c r="B55" s="321" t="s">
        <v>105</v>
      </c>
      <c r="C55" s="472">
        <v>114430000</v>
      </c>
      <c r="D55" s="472">
        <v>0</v>
      </c>
      <c r="E55" s="475">
        <f>C55+D55</f>
        <v>114430000</v>
      </c>
      <c r="F55" s="472">
        <v>114430000</v>
      </c>
      <c r="G55" s="472">
        <v>0</v>
      </c>
      <c r="H55" s="475">
        <f>F55+G55</f>
        <v>114430000</v>
      </c>
      <c r="J55" s="476"/>
      <c r="K55" s="476"/>
      <c r="L55" s="476"/>
      <c r="M55" s="476"/>
      <c r="N55" s="476"/>
      <c r="O55" s="476"/>
      <c r="P55" s="476"/>
    </row>
    <row r="56" spans="1:16">
      <c r="A56" s="340">
        <v>24</v>
      </c>
      <c r="B56" s="321" t="s">
        <v>764</v>
      </c>
      <c r="C56" s="472">
        <v>0</v>
      </c>
      <c r="D56" s="472">
        <v>0</v>
      </c>
      <c r="E56" s="475">
        <f t="shared" ref="E56:E69" si="4">C56+D56</f>
        <v>0</v>
      </c>
      <c r="F56" s="472">
        <v>0</v>
      </c>
      <c r="G56" s="472">
        <v>0</v>
      </c>
      <c r="H56" s="475">
        <f t="shared" ref="H56:H69" si="5">F56+G56</f>
        <v>0</v>
      </c>
      <c r="J56" s="476"/>
      <c r="K56" s="476"/>
      <c r="L56" s="476"/>
      <c r="M56" s="476"/>
      <c r="N56" s="476"/>
      <c r="O56" s="476"/>
      <c r="P56" s="476"/>
    </row>
    <row r="57" spans="1:16">
      <c r="A57" s="340">
        <v>25</v>
      </c>
      <c r="B57" s="321" t="s">
        <v>102</v>
      </c>
      <c r="C57" s="472">
        <v>0</v>
      </c>
      <c r="D57" s="472">
        <v>0</v>
      </c>
      <c r="E57" s="475">
        <f t="shared" si="4"/>
        <v>0</v>
      </c>
      <c r="F57" s="472">
        <v>0</v>
      </c>
      <c r="G57" s="472">
        <v>0</v>
      </c>
      <c r="H57" s="475">
        <f t="shared" si="5"/>
        <v>0</v>
      </c>
      <c r="J57" s="476"/>
      <c r="K57" s="476"/>
      <c r="L57" s="476"/>
      <c r="M57" s="476"/>
      <c r="N57" s="476"/>
      <c r="O57" s="476"/>
      <c r="P57" s="476"/>
    </row>
    <row r="58" spans="1:16">
      <c r="A58" s="340">
        <v>26</v>
      </c>
      <c r="B58" s="307" t="s">
        <v>765</v>
      </c>
      <c r="C58" s="472">
        <v>0</v>
      </c>
      <c r="D58" s="472">
        <v>0</v>
      </c>
      <c r="E58" s="475">
        <f t="shared" si="4"/>
        <v>0</v>
      </c>
      <c r="F58" s="472">
        <v>0</v>
      </c>
      <c r="G58" s="472">
        <v>0</v>
      </c>
      <c r="H58" s="475">
        <f t="shared" si="5"/>
        <v>0</v>
      </c>
      <c r="J58" s="476"/>
      <c r="K58" s="476"/>
      <c r="L58" s="476"/>
      <c r="M58" s="476"/>
      <c r="N58" s="476"/>
      <c r="O58" s="476"/>
      <c r="P58" s="476"/>
    </row>
    <row r="59" spans="1:16" ht="21">
      <c r="A59" s="340">
        <v>27</v>
      </c>
      <c r="B59" s="307" t="s">
        <v>766</v>
      </c>
      <c r="C59" s="474">
        <f>SUM(C60:C61)</f>
        <v>25763611.367281228</v>
      </c>
      <c r="D59" s="474">
        <f>SUM(D60:D61)</f>
        <v>0</v>
      </c>
      <c r="E59" s="475">
        <f t="shared" si="4"/>
        <v>25763611.367281228</v>
      </c>
      <c r="F59" s="472">
        <v>25763611.367281228</v>
      </c>
      <c r="G59" s="472">
        <v>0</v>
      </c>
      <c r="H59" s="475">
        <f t="shared" si="5"/>
        <v>25763611.367281228</v>
      </c>
      <c r="J59" s="476"/>
      <c r="K59" s="476"/>
      <c r="L59" s="476"/>
      <c r="M59" s="476"/>
      <c r="N59" s="476"/>
      <c r="O59" s="476"/>
      <c r="P59" s="476"/>
    </row>
    <row r="60" spans="1:16">
      <c r="A60" s="340">
        <v>27.1</v>
      </c>
      <c r="B60" s="319" t="s">
        <v>767</v>
      </c>
      <c r="C60" s="472">
        <v>25763611.367281228</v>
      </c>
      <c r="D60" s="474">
        <v>0</v>
      </c>
      <c r="E60" s="475">
        <f t="shared" si="4"/>
        <v>25763611.367281228</v>
      </c>
      <c r="F60" s="472">
        <v>25763611.367281228</v>
      </c>
      <c r="G60" s="472">
        <v>0</v>
      </c>
      <c r="H60" s="475">
        <f t="shared" si="5"/>
        <v>25763611.367281228</v>
      </c>
      <c r="J60" s="476"/>
      <c r="K60" s="476"/>
      <c r="L60" s="476"/>
      <c r="M60" s="476"/>
      <c r="N60" s="476"/>
      <c r="O60" s="476"/>
      <c r="P60" s="476"/>
    </row>
    <row r="61" spans="1:16">
      <c r="A61" s="340">
        <v>27.2</v>
      </c>
      <c r="B61" s="317" t="s">
        <v>768</v>
      </c>
      <c r="C61" s="472">
        <v>0</v>
      </c>
      <c r="D61" s="472">
        <v>0</v>
      </c>
      <c r="E61" s="475">
        <f t="shared" si="4"/>
        <v>0</v>
      </c>
      <c r="F61" s="472">
        <v>0</v>
      </c>
      <c r="G61" s="472">
        <v>0</v>
      </c>
      <c r="H61" s="475">
        <f t="shared" si="5"/>
        <v>0</v>
      </c>
      <c r="J61" s="476"/>
      <c r="K61" s="476"/>
      <c r="L61" s="476"/>
      <c r="M61" s="476"/>
      <c r="N61" s="476"/>
      <c r="O61" s="476"/>
      <c r="P61" s="476"/>
    </row>
    <row r="62" spans="1:16">
      <c r="A62" s="340">
        <v>28</v>
      </c>
      <c r="B62" s="322" t="s">
        <v>769</v>
      </c>
      <c r="C62" s="472">
        <v>0</v>
      </c>
      <c r="D62" s="472">
        <v>0</v>
      </c>
      <c r="E62" s="475">
        <f t="shared" si="4"/>
        <v>0</v>
      </c>
      <c r="F62" s="472">
        <v>0</v>
      </c>
      <c r="G62" s="472">
        <v>0</v>
      </c>
      <c r="H62" s="475">
        <f t="shared" si="5"/>
        <v>0</v>
      </c>
      <c r="J62" s="476"/>
      <c r="K62" s="476"/>
      <c r="L62" s="476"/>
      <c r="M62" s="476"/>
      <c r="N62" s="476"/>
      <c r="O62" s="476"/>
      <c r="P62" s="476"/>
    </row>
    <row r="63" spans="1:16">
      <c r="A63" s="340">
        <v>29</v>
      </c>
      <c r="B63" s="307" t="s">
        <v>770</v>
      </c>
      <c r="C63" s="609">
        <f>SUM(C64:C66)</f>
        <v>70117.409432173619</v>
      </c>
      <c r="D63" s="609">
        <f>SUM(D64:D66)</f>
        <v>0</v>
      </c>
      <c r="E63" s="610">
        <f t="shared" si="4"/>
        <v>70117.409432173619</v>
      </c>
      <c r="F63" s="609">
        <f>SUM(F64:F66)</f>
        <v>3769.7642761884999</v>
      </c>
      <c r="G63" s="609">
        <v>0</v>
      </c>
      <c r="H63" s="610">
        <f t="shared" si="5"/>
        <v>3769.7642761884999</v>
      </c>
      <c r="J63" s="476"/>
      <c r="K63" s="476"/>
      <c r="L63" s="476"/>
      <c r="M63" s="476"/>
      <c r="N63" s="476"/>
      <c r="O63" s="476"/>
      <c r="P63" s="476"/>
    </row>
    <row r="64" spans="1:16">
      <c r="A64" s="340">
        <v>29.1</v>
      </c>
      <c r="B64" s="308" t="s">
        <v>771</v>
      </c>
      <c r="C64" s="472">
        <v>0</v>
      </c>
      <c r="D64" s="472">
        <v>0</v>
      </c>
      <c r="E64" s="475">
        <f t="shared" si="4"/>
        <v>0</v>
      </c>
      <c r="F64" s="472">
        <v>0</v>
      </c>
      <c r="G64" s="472">
        <v>0</v>
      </c>
      <c r="H64" s="475">
        <f t="shared" si="5"/>
        <v>0</v>
      </c>
      <c r="J64" s="476"/>
      <c r="K64" s="476"/>
      <c r="L64" s="476"/>
      <c r="M64" s="476"/>
      <c r="N64" s="476"/>
      <c r="O64" s="476"/>
      <c r="P64" s="476"/>
    </row>
    <row r="65" spans="1:16" ht="24.95" customHeight="1">
      <c r="A65" s="340">
        <v>29.2</v>
      </c>
      <c r="B65" s="319" t="s">
        <v>772</v>
      </c>
      <c r="C65" s="472">
        <v>0</v>
      </c>
      <c r="D65" s="472">
        <v>0</v>
      </c>
      <c r="E65" s="475">
        <f t="shared" si="4"/>
        <v>0</v>
      </c>
      <c r="F65" s="472">
        <v>0</v>
      </c>
      <c r="G65" s="472">
        <v>0</v>
      </c>
      <c r="H65" s="475">
        <f t="shared" si="5"/>
        <v>0</v>
      </c>
      <c r="J65" s="476"/>
      <c r="K65" s="476"/>
      <c r="L65" s="476"/>
      <c r="M65" s="476"/>
      <c r="N65" s="476"/>
      <c r="O65" s="476"/>
      <c r="P65" s="476"/>
    </row>
    <row r="66" spans="1:16" ht="22.5" customHeight="1">
      <c r="A66" s="340">
        <v>29.3</v>
      </c>
      <c r="B66" s="311" t="s">
        <v>773</v>
      </c>
      <c r="C66" s="472">
        <v>70117.409432173619</v>
      </c>
      <c r="D66" s="472">
        <v>0</v>
      </c>
      <c r="E66" s="475">
        <f t="shared" si="4"/>
        <v>70117.409432173619</v>
      </c>
      <c r="F66" s="472">
        <v>3769.7642761884999</v>
      </c>
      <c r="G66" s="472">
        <v>0</v>
      </c>
      <c r="H66" s="475">
        <f t="shared" si="5"/>
        <v>3769.7642761884999</v>
      </c>
      <c r="J66" s="476"/>
      <c r="K66" s="476"/>
      <c r="L66" s="476"/>
      <c r="M66" s="476"/>
      <c r="N66" s="476"/>
      <c r="O66" s="476"/>
      <c r="P66" s="476"/>
    </row>
    <row r="67" spans="1:16">
      <c r="A67" s="340">
        <v>30</v>
      </c>
      <c r="B67" s="307" t="s">
        <v>103</v>
      </c>
      <c r="C67" s="472">
        <v>298783246.73775774</v>
      </c>
      <c r="D67" s="472">
        <v>0</v>
      </c>
      <c r="E67" s="475">
        <f t="shared" si="4"/>
        <v>298783246.73775774</v>
      </c>
      <c r="F67" s="472">
        <v>264342675.97178411</v>
      </c>
      <c r="G67" s="472">
        <v>0</v>
      </c>
      <c r="H67" s="475">
        <f t="shared" si="5"/>
        <v>264342675.97178411</v>
      </c>
      <c r="J67" s="476"/>
      <c r="K67" s="476"/>
      <c r="L67" s="476"/>
      <c r="M67" s="476"/>
      <c r="N67" s="476"/>
      <c r="O67" s="476"/>
      <c r="P67" s="476"/>
    </row>
    <row r="68" spans="1:16">
      <c r="A68" s="340">
        <v>31</v>
      </c>
      <c r="B68" s="324" t="s">
        <v>774</v>
      </c>
      <c r="C68" s="474">
        <f>SUM(C55,C56,C57,C58,C59,C62,C63,C67)</f>
        <v>439046975.51447117</v>
      </c>
      <c r="D68" s="474">
        <f>SUM(D55,D56,D57,D58,D59,D62,D63,D67)</f>
        <v>0</v>
      </c>
      <c r="E68" s="475">
        <f t="shared" si="4"/>
        <v>439046975.51447117</v>
      </c>
      <c r="F68" s="474">
        <f>SUM(F55,F56,F57,F58,F59,F62,F63,F67)</f>
        <v>404540057.10334152</v>
      </c>
      <c r="G68" s="474">
        <f>SUM(G55,G56,G57,G58,G59,G62,G63,G67)</f>
        <v>0</v>
      </c>
      <c r="H68" s="475">
        <f t="shared" si="5"/>
        <v>404540057.10334152</v>
      </c>
      <c r="J68" s="476"/>
      <c r="K68" s="476"/>
      <c r="L68" s="476"/>
      <c r="M68" s="476"/>
      <c r="N68" s="476"/>
      <c r="O68" s="476"/>
      <c r="P68" s="476"/>
    </row>
    <row r="69" spans="1:16">
      <c r="A69" s="340">
        <v>32</v>
      </c>
      <c r="B69" s="325" t="s">
        <v>775</v>
      </c>
      <c r="C69" s="474">
        <f>SUM(C53,C68)</f>
        <v>718475608.61217546</v>
      </c>
      <c r="D69" s="474">
        <f>SUM(D53,D68)</f>
        <v>1061614245.9046156</v>
      </c>
      <c r="E69" s="475">
        <f t="shared" si="4"/>
        <v>1780089854.5167911</v>
      </c>
      <c r="F69" s="474">
        <f>SUM(F53,F68)</f>
        <v>613180683.91739929</v>
      </c>
      <c r="G69" s="474">
        <f>SUM(G53,G68)</f>
        <v>1168430093.9779031</v>
      </c>
      <c r="H69" s="475">
        <f t="shared" si="5"/>
        <v>1781610777.8953023</v>
      </c>
      <c r="J69" s="476"/>
      <c r="K69" s="476"/>
      <c r="L69" s="476"/>
      <c r="M69" s="476"/>
      <c r="N69" s="476"/>
      <c r="O69" s="476"/>
      <c r="P69" s="476"/>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S45"/>
  <sheetViews>
    <sheetView zoomScale="90" zoomScaleNormal="90" workbookViewId="0"/>
  </sheetViews>
  <sheetFormatPr defaultRowHeight="15"/>
  <cols>
    <col min="2" max="2" width="66.5703125" customWidth="1"/>
    <col min="3" max="8" width="17.85546875" customWidth="1"/>
    <col min="10" max="10" width="11.7109375" bestFit="1" customWidth="1"/>
    <col min="11" max="11" width="10.140625" bestFit="1" customWidth="1"/>
    <col min="12" max="13" width="11.7109375" bestFit="1" customWidth="1"/>
    <col min="14" max="14" width="5.28515625" bestFit="1" customWidth="1"/>
    <col min="15" max="15" width="11.7109375" bestFit="1" customWidth="1"/>
  </cols>
  <sheetData>
    <row r="1" spans="1:19" ht="15.75">
      <c r="A1" s="7" t="s">
        <v>108</v>
      </c>
      <c r="B1" s="250" t="str">
        <f>Info!C2</f>
        <v>სს "ბანკი ქართუ"</v>
      </c>
      <c r="C1" s="6"/>
      <c r="D1" s="1"/>
      <c r="E1" s="1"/>
      <c r="F1" s="1"/>
      <c r="G1" s="1"/>
    </row>
    <row r="2" spans="1:19" ht="15.75">
      <c r="A2" s="7" t="s">
        <v>109</v>
      </c>
      <c r="B2" s="494">
        <f>'1. key ratios'!B2</f>
        <v>45565</v>
      </c>
      <c r="C2" s="6"/>
      <c r="D2" s="1"/>
      <c r="E2" s="1"/>
      <c r="F2" s="1"/>
      <c r="G2" s="1"/>
    </row>
    <row r="3" spans="1:19" ht="15.75">
      <c r="A3" s="7"/>
      <c r="B3" s="6"/>
      <c r="C3" s="6"/>
      <c r="D3" s="1"/>
      <c r="E3" s="1"/>
      <c r="F3" s="1"/>
      <c r="G3" s="1"/>
    </row>
    <row r="4" spans="1:19">
      <c r="A4" s="655" t="s">
        <v>25</v>
      </c>
      <c r="B4" s="653" t="s">
        <v>166</v>
      </c>
      <c r="C4" s="648" t="s">
        <v>114</v>
      </c>
      <c r="D4" s="648"/>
      <c r="E4" s="648"/>
      <c r="F4" s="648" t="s">
        <v>115</v>
      </c>
      <c r="G4" s="648"/>
      <c r="H4" s="649"/>
    </row>
    <row r="5" spans="1:19" ht="15.6" customHeight="1">
      <c r="A5" s="656"/>
      <c r="B5" s="654"/>
      <c r="C5" s="327" t="s">
        <v>26</v>
      </c>
      <c r="D5" s="327" t="s">
        <v>88</v>
      </c>
      <c r="E5" s="327" t="s">
        <v>66</v>
      </c>
      <c r="F5" s="327" t="s">
        <v>26</v>
      </c>
      <c r="G5" s="327" t="s">
        <v>88</v>
      </c>
      <c r="H5" s="327" t="s">
        <v>66</v>
      </c>
    </row>
    <row r="6" spans="1:19">
      <c r="A6" s="345">
        <v>1</v>
      </c>
      <c r="B6" s="328" t="s">
        <v>776</v>
      </c>
      <c r="C6" s="609">
        <f>SUM(C7:C12)</f>
        <v>36267849.28420008</v>
      </c>
      <c r="D6" s="609">
        <f>SUM(D7:D12)</f>
        <v>44824759.533438161</v>
      </c>
      <c r="E6" s="610">
        <f>C6+D6</f>
        <v>81092608.817638248</v>
      </c>
      <c r="F6" s="609">
        <f>SUM(F7:F12)</f>
        <v>33362670.999100003</v>
      </c>
      <c r="G6" s="609">
        <f>SUM(G7:G12)</f>
        <v>35421226.712555006</v>
      </c>
      <c r="H6" s="610">
        <f>F6+G6</f>
        <v>68783897.711655006</v>
      </c>
      <c r="J6" s="476"/>
      <c r="K6" s="476"/>
      <c r="L6" s="476"/>
      <c r="M6" s="476"/>
      <c r="N6" s="476"/>
      <c r="O6" s="476"/>
      <c r="P6" s="476"/>
      <c r="Q6" s="476"/>
      <c r="R6" s="476"/>
      <c r="S6" s="476"/>
    </row>
    <row r="7" spans="1:19">
      <c r="A7" s="345">
        <v>1.1000000000000001</v>
      </c>
      <c r="B7" s="329" t="s">
        <v>730</v>
      </c>
      <c r="C7" s="609">
        <v>0</v>
      </c>
      <c r="D7" s="609">
        <v>0</v>
      </c>
      <c r="E7" s="610">
        <f t="shared" ref="E7:E45" si="0">C7+D7</f>
        <v>0</v>
      </c>
      <c r="F7" s="609">
        <v>0</v>
      </c>
      <c r="G7" s="609">
        <v>0</v>
      </c>
      <c r="H7" s="610">
        <f t="shared" ref="H7:H45" si="1">F7+G7</f>
        <v>0</v>
      </c>
      <c r="J7" s="476"/>
      <c r="K7" s="476"/>
      <c r="L7" s="476"/>
      <c r="M7" s="476"/>
      <c r="N7" s="476"/>
      <c r="O7" s="476"/>
      <c r="P7" s="476"/>
      <c r="Q7" s="476"/>
      <c r="R7" s="476"/>
      <c r="S7" s="476"/>
    </row>
    <row r="8" spans="1:19" ht="21">
      <c r="A8" s="345">
        <v>1.2</v>
      </c>
      <c r="B8" s="329" t="s">
        <v>777</v>
      </c>
      <c r="C8" s="609">
        <v>0</v>
      </c>
      <c r="D8" s="609">
        <v>0</v>
      </c>
      <c r="E8" s="610">
        <f t="shared" si="0"/>
        <v>0</v>
      </c>
      <c r="F8" s="609">
        <v>0</v>
      </c>
      <c r="G8" s="609">
        <v>0</v>
      </c>
      <c r="H8" s="610">
        <f t="shared" si="1"/>
        <v>0</v>
      </c>
      <c r="J8" s="476"/>
      <c r="K8" s="476"/>
      <c r="L8" s="476"/>
      <c r="M8" s="476"/>
      <c r="N8" s="476"/>
      <c r="O8" s="476"/>
      <c r="P8" s="476"/>
      <c r="Q8" s="476"/>
      <c r="R8" s="476"/>
      <c r="S8" s="476"/>
    </row>
    <row r="9" spans="1:19" ht="21.6" customHeight="1">
      <c r="A9" s="345">
        <v>1.3</v>
      </c>
      <c r="B9" s="319" t="s">
        <v>778</v>
      </c>
      <c r="C9" s="609">
        <v>0</v>
      </c>
      <c r="D9" s="609">
        <v>0</v>
      </c>
      <c r="E9" s="610">
        <f t="shared" si="0"/>
        <v>0</v>
      </c>
      <c r="F9" s="609">
        <v>0</v>
      </c>
      <c r="G9" s="609">
        <v>0</v>
      </c>
      <c r="H9" s="610">
        <f t="shared" si="1"/>
        <v>0</v>
      </c>
      <c r="J9" s="476"/>
      <c r="K9" s="476"/>
      <c r="L9" s="476"/>
      <c r="M9" s="476"/>
      <c r="N9" s="476"/>
      <c r="O9" s="476"/>
      <c r="P9" s="476"/>
      <c r="Q9" s="476"/>
      <c r="R9" s="476"/>
      <c r="S9" s="476"/>
    </row>
    <row r="10" spans="1:19" ht="21">
      <c r="A10" s="345">
        <v>1.4</v>
      </c>
      <c r="B10" s="319" t="s">
        <v>734</v>
      </c>
      <c r="C10" s="609">
        <v>478471.8000000004</v>
      </c>
      <c r="D10" s="609">
        <v>0</v>
      </c>
      <c r="E10" s="610">
        <f t="shared" si="0"/>
        <v>478471.8000000004</v>
      </c>
      <c r="F10" s="609">
        <v>478170.50000000058</v>
      </c>
      <c r="G10" s="609">
        <v>0</v>
      </c>
      <c r="H10" s="610">
        <f t="shared" si="1"/>
        <v>478170.50000000058</v>
      </c>
      <c r="J10" s="476"/>
      <c r="K10" s="476"/>
      <c r="L10" s="476"/>
      <c r="M10" s="476"/>
      <c r="N10" s="476"/>
      <c r="O10" s="476"/>
      <c r="P10" s="476"/>
      <c r="Q10" s="476"/>
      <c r="R10" s="476"/>
      <c r="S10" s="476"/>
    </row>
    <row r="11" spans="1:19">
      <c r="A11" s="345">
        <v>1.5</v>
      </c>
      <c r="B11" s="319" t="s">
        <v>737</v>
      </c>
      <c r="C11" s="609">
        <v>35789377.484200083</v>
      </c>
      <c r="D11" s="609">
        <v>44824759.533438161</v>
      </c>
      <c r="E11" s="610">
        <f t="shared" si="0"/>
        <v>80614137.017638236</v>
      </c>
      <c r="F11" s="609">
        <v>32884500.499100003</v>
      </c>
      <c r="G11" s="609">
        <v>35421226.712555006</v>
      </c>
      <c r="H11" s="610">
        <f t="shared" si="1"/>
        <v>68305727.211655006</v>
      </c>
      <c r="J11" s="476"/>
      <c r="K11" s="476"/>
      <c r="L11" s="476"/>
      <c r="M11" s="476"/>
      <c r="N11" s="476"/>
      <c r="O11" s="476"/>
      <c r="P11" s="476"/>
      <c r="Q11" s="476"/>
      <c r="R11" s="476"/>
      <c r="S11" s="476"/>
    </row>
    <row r="12" spans="1:19">
      <c r="A12" s="345">
        <v>1.6</v>
      </c>
      <c r="B12" s="320" t="s">
        <v>99</v>
      </c>
      <c r="C12" s="609">
        <v>0</v>
      </c>
      <c r="D12" s="609">
        <v>0</v>
      </c>
      <c r="E12" s="610">
        <f t="shared" si="0"/>
        <v>0</v>
      </c>
      <c r="F12" s="609">
        <v>0</v>
      </c>
      <c r="G12" s="609">
        <v>0</v>
      </c>
      <c r="H12" s="610">
        <f t="shared" si="1"/>
        <v>0</v>
      </c>
      <c r="J12" s="476"/>
      <c r="K12" s="476"/>
      <c r="L12" s="476"/>
      <c r="M12" s="476"/>
      <c r="N12" s="476"/>
      <c r="O12" s="476"/>
      <c r="P12" s="476"/>
      <c r="Q12" s="476"/>
      <c r="R12" s="476"/>
      <c r="S12" s="476"/>
    </row>
    <row r="13" spans="1:19">
      <c r="A13" s="345">
        <v>2</v>
      </c>
      <c r="B13" s="330" t="s">
        <v>779</v>
      </c>
      <c r="C13" s="609">
        <f>SUM(C14:C17)</f>
        <v>-9130816.2738593128</v>
      </c>
      <c r="D13" s="609">
        <f>SUM(D14:D17)</f>
        <v>-16519505.061999999</v>
      </c>
      <c r="E13" s="610">
        <f t="shared" si="0"/>
        <v>-25650321.335859314</v>
      </c>
      <c r="F13" s="609">
        <f>SUM(F14:F17)</f>
        <v>-8086646.320885851</v>
      </c>
      <c r="G13" s="609">
        <f>SUM(G14:G17)</f>
        <v>-13021124.979541615</v>
      </c>
      <c r="H13" s="610">
        <f t="shared" si="1"/>
        <v>-21107771.300427467</v>
      </c>
      <c r="J13" s="476"/>
      <c r="K13" s="476"/>
      <c r="L13" s="476"/>
      <c r="M13" s="476"/>
      <c r="N13" s="476"/>
      <c r="O13" s="476"/>
      <c r="P13" s="476"/>
      <c r="Q13" s="476"/>
      <c r="R13" s="476"/>
      <c r="S13" s="476"/>
    </row>
    <row r="14" spans="1:19">
      <c r="A14" s="345">
        <v>2.1</v>
      </c>
      <c r="B14" s="319" t="s">
        <v>780</v>
      </c>
      <c r="C14" s="609">
        <v>0</v>
      </c>
      <c r="D14" s="609">
        <v>0</v>
      </c>
      <c r="E14" s="610">
        <f t="shared" si="0"/>
        <v>0</v>
      </c>
      <c r="F14" s="609">
        <v>0</v>
      </c>
      <c r="G14" s="609">
        <v>0</v>
      </c>
      <c r="H14" s="610">
        <f t="shared" si="1"/>
        <v>0</v>
      </c>
      <c r="J14" s="476"/>
      <c r="K14" s="476"/>
      <c r="L14" s="476"/>
      <c r="M14" s="476"/>
      <c r="N14" s="476"/>
      <c r="O14" s="476"/>
      <c r="P14" s="476"/>
      <c r="Q14" s="476"/>
      <c r="R14" s="476"/>
      <c r="S14" s="476"/>
    </row>
    <row r="15" spans="1:19" ht="24.6" customHeight="1">
      <c r="A15" s="345">
        <v>2.2000000000000002</v>
      </c>
      <c r="B15" s="319" t="s">
        <v>781</v>
      </c>
      <c r="C15" s="609">
        <v>0</v>
      </c>
      <c r="D15" s="609">
        <v>0</v>
      </c>
      <c r="E15" s="610">
        <f t="shared" si="0"/>
        <v>0</v>
      </c>
      <c r="F15" s="609">
        <v>0</v>
      </c>
      <c r="G15" s="609">
        <v>0</v>
      </c>
      <c r="H15" s="610">
        <f t="shared" si="1"/>
        <v>0</v>
      </c>
      <c r="J15" s="476"/>
      <c r="K15" s="476"/>
      <c r="L15" s="476"/>
      <c r="M15" s="476"/>
      <c r="N15" s="476"/>
      <c r="O15" s="476"/>
      <c r="P15" s="476"/>
      <c r="Q15" s="476"/>
      <c r="R15" s="476"/>
      <c r="S15" s="476"/>
    </row>
    <row r="16" spans="1:19" ht="20.45" customHeight="1">
      <c r="A16" s="345">
        <v>2.2999999999999998</v>
      </c>
      <c r="B16" s="319" t="s">
        <v>782</v>
      </c>
      <c r="C16" s="609">
        <v>-9130816.2738593128</v>
      </c>
      <c r="D16" s="609">
        <v>-16519505.061999999</v>
      </c>
      <c r="E16" s="610">
        <f t="shared" si="0"/>
        <v>-25650321.335859314</v>
      </c>
      <c r="F16" s="609">
        <v>-8086646.320885851</v>
      </c>
      <c r="G16" s="609">
        <v>-13021124.979541615</v>
      </c>
      <c r="H16" s="610">
        <f t="shared" si="1"/>
        <v>-21107771.300427467</v>
      </c>
      <c r="J16" s="476"/>
      <c r="K16" s="476"/>
      <c r="L16" s="476"/>
      <c r="M16" s="476"/>
      <c r="N16" s="476"/>
      <c r="O16" s="476"/>
      <c r="P16" s="476"/>
      <c r="Q16" s="476"/>
      <c r="R16" s="476"/>
      <c r="S16" s="476"/>
    </row>
    <row r="17" spans="1:19">
      <c r="A17" s="345">
        <v>2.4</v>
      </c>
      <c r="B17" s="319" t="s">
        <v>783</v>
      </c>
      <c r="C17" s="609">
        <v>0</v>
      </c>
      <c r="D17" s="609">
        <v>0</v>
      </c>
      <c r="E17" s="610">
        <f t="shared" si="0"/>
        <v>0</v>
      </c>
      <c r="F17" s="609">
        <v>0</v>
      </c>
      <c r="G17" s="609">
        <v>0</v>
      </c>
      <c r="H17" s="610">
        <f t="shared" si="1"/>
        <v>0</v>
      </c>
      <c r="J17" s="476"/>
      <c r="K17" s="476"/>
      <c r="L17" s="476"/>
      <c r="M17" s="476"/>
      <c r="N17" s="476"/>
      <c r="O17" s="476"/>
      <c r="P17" s="476"/>
      <c r="Q17" s="476"/>
      <c r="R17" s="476"/>
      <c r="S17" s="476"/>
    </row>
    <row r="18" spans="1:19">
      <c r="A18" s="345">
        <v>3</v>
      </c>
      <c r="B18" s="330" t="s">
        <v>784</v>
      </c>
      <c r="C18" s="609">
        <v>0</v>
      </c>
      <c r="D18" s="609">
        <v>0</v>
      </c>
      <c r="E18" s="610">
        <f t="shared" si="0"/>
        <v>0</v>
      </c>
      <c r="F18" s="609">
        <v>0</v>
      </c>
      <c r="G18" s="609">
        <v>0</v>
      </c>
      <c r="H18" s="610">
        <f t="shared" si="1"/>
        <v>0</v>
      </c>
      <c r="J18" s="476"/>
      <c r="K18" s="476"/>
      <c r="L18" s="476"/>
      <c r="M18" s="476"/>
      <c r="N18" s="476"/>
      <c r="O18" s="476"/>
      <c r="P18" s="476"/>
      <c r="Q18" s="476"/>
      <c r="R18" s="476"/>
      <c r="S18" s="476"/>
    </row>
    <row r="19" spans="1:19">
      <c r="A19" s="345">
        <v>4</v>
      </c>
      <c r="B19" s="330" t="s">
        <v>785</v>
      </c>
      <c r="C19" s="609">
        <v>3547133.59</v>
      </c>
      <c r="D19" s="609">
        <v>4370286.8837139998</v>
      </c>
      <c r="E19" s="610">
        <f t="shared" si="0"/>
        <v>7917420.4737139996</v>
      </c>
      <c r="F19" s="609">
        <v>3118561.3899999997</v>
      </c>
      <c r="G19" s="609">
        <v>2602142.6103689997</v>
      </c>
      <c r="H19" s="610">
        <f t="shared" si="1"/>
        <v>5720704.0003689993</v>
      </c>
      <c r="J19" s="476"/>
      <c r="K19" s="476"/>
      <c r="L19" s="476"/>
      <c r="M19" s="476"/>
      <c r="N19" s="476"/>
      <c r="O19" s="476"/>
      <c r="P19" s="476"/>
      <c r="Q19" s="476"/>
      <c r="R19" s="476"/>
      <c r="S19" s="476"/>
    </row>
    <row r="20" spans="1:19">
      <c r="A20" s="345">
        <v>5</v>
      </c>
      <c r="B20" s="330" t="s">
        <v>786</v>
      </c>
      <c r="C20" s="609">
        <v>-482236.3</v>
      </c>
      <c r="D20" s="609">
        <v>-3208781.2636000006</v>
      </c>
      <c r="E20" s="610">
        <f t="shared" si="0"/>
        <v>-3691017.5636000005</v>
      </c>
      <c r="F20" s="609">
        <v>-656836.1</v>
      </c>
      <c r="G20" s="609">
        <v>-3532421.0635000006</v>
      </c>
      <c r="H20" s="610">
        <f t="shared" si="1"/>
        <v>-4189257.1635000007</v>
      </c>
      <c r="J20" s="476"/>
      <c r="K20" s="476"/>
      <c r="L20" s="476"/>
      <c r="M20" s="476"/>
      <c r="N20" s="476"/>
      <c r="O20" s="476"/>
      <c r="P20" s="476"/>
      <c r="Q20" s="476"/>
      <c r="R20" s="476"/>
      <c r="S20" s="476"/>
    </row>
    <row r="21" spans="1:19" ht="38.450000000000003" customHeight="1">
      <c r="A21" s="345">
        <v>6</v>
      </c>
      <c r="B21" s="330" t="s">
        <v>787</v>
      </c>
      <c r="C21" s="609">
        <v>0</v>
      </c>
      <c r="D21" s="609">
        <v>0</v>
      </c>
      <c r="E21" s="610">
        <f t="shared" si="0"/>
        <v>0</v>
      </c>
      <c r="F21" s="609">
        <v>0</v>
      </c>
      <c r="G21" s="609">
        <v>0</v>
      </c>
      <c r="H21" s="610">
        <f t="shared" si="1"/>
        <v>0</v>
      </c>
      <c r="J21" s="476"/>
      <c r="K21" s="476"/>
      <c r="L21" s="476"/>
      <c r="M21" s="476"/>
      <c r="N21" s="476"/>
      <c r="O21" s="476"/>
      <c r="P21" s="476"/>
      <c r="Q21" s="476"/>
      <c r="R21" s="476"/>
      <c r="S21" s="476"/>
    </row>
    <row r="22" spans="1:19" ht="27.6" customHeight="1">
      <c r="A22" s="345">
        <v>7</v>
      </c>
      <c r="B22" s="330" t="s">
        <v>788</v>
      </c>
      <c r="C22" s="609">
        <v>151.76</v>
      </c>
      <c r="D22" s="609">
        <v>0</v>
      </c>
      <c r="E22" s="610">
        <f t="shared" si="0"/>
        <v>151.76</v>
      </c>
      <c r="F22" s="609">
        <v>0</v>
      </c>
      <c r="G22" s="609">
        <v>0</v>
      </c>
      <c r="H22" s="610">
        <f t="shared" si="1"/>
        <v>0</v>
      </c>
      <c r="J22" s="476"/>
      <c r="K22" s="476"/>
      <c r="L22" s="476"/>
      <c r="M22" s="476"/>
      <c r="N22" s="476"/>
      <c r="O22" s="476"/>
      <c r="P22" s="476"/>
      <c r="Q22" s="476"/>
      <c r="R22" s="476"/>
      <c r="S22" s="476"/>
    </row>
    <row r="23" spans="1:19" ht="36.950000000000003" customHeight="1">
      <c r="A23" s="345">
        <v>8</v>
      </c>
      <c r="B23" s="331" t="s">
        <v>789</v>
      </c>
      <c r="C23" s="609">
        <v>0</v>
      </c>
      <c r="D23" s="609">
        <v>0</v>
      </c>
      <c r="E23" s="610">
        <f t="shared" si="0"/>
        <v>0</v>
      </c>
      <c r="F23" s="609">
        <v>0</v>
      </c>
      <c r="G23" s="609">
        <v>0</v>
      </c>
      <c r="H23" s="610">
        <f t="shared" si="1"/>
        <v>0</v>
      </c>
      <c r="J23" s="476"/>
      <c r="K23" s="476"/>
      <c r="L23" s="476"/>
      <c r="M23" s="476"/>
      <c r="N23" s="476"/>
      <c r="O23" s="476"/>
      <c r="P23" s="476"/>
      <c r="Q23" s="476"/>
      <c r="R23" s="476"/>
      <c r="S23" s="476"/>
    </row>
    <row r="24" spans="1:19" ht="34.5" customHeight="1">
      <c r="A24" s="345">
        <v>9</v>
      </c>
      <c r="B24" s="331" t="s">
        <v>790</v>
      </c>
      <c r="C24" s="609">
        <v>0</v>
      </c>
      <c r="D24" s="609">
        <v>0</v>
      </c>
      <c r="E24" s="610">
        <f t="shared" si="0"/>
        <v>0</v>
      </c>
      <c r="F24" s="609">
        <v>0</v>
      </c>
      <c r="G24" s="609">
        <v>0</v>
      </c>
      <c r="H24" s="610">
        <f t="shared" si="1"/>
        <v>0</v>
      </c>
      <c r="J24" s="476"/>
      <c r="K24" s="476"/>
      <c r="L24" s="476"/>
      <c r="M24" s="476"/>
      <c r="N24" s="476"/>
      <c r="O24" s="476"/>
      <c r="P24" s="476"/>
      <c r="Q24" s="476"/>
      <c r="R24" s="476"/>
      <c r="S24" s="476"/>
    </row>
    <row r="25" spans="1:19">
      <c r="A25" s="345">
        <v>10</v>
      </c>
      <c r="B25" s="330" t="s">
        <v>791</v>
      </c>
      <c r="C25" s="609">
        <v>7024405.495752993</v>
      </c>
      <c r="D25" s="609">
        <v>0</v>
      </c>
      <c r="E25" s="610">
        <f t="shared" si="0"/>
        <v>7024405.495752993</v>
      </c>
      <c r="F25" s="609">
        <v>4337880.7126600035</v>
      </c>
      <c r="G25" s="609">
        <v>0</v>
      </c>
      <c r="H25" s="610">
        <f t="shared" si="1"/>
        <v>4337880.7126600035</v>
      </c>
      <c r="J25" s="476"/>
      <c r="K25" s="476"/>
      <c r="L25" s="476"/>
      <c r="M25" s="476"/>
      <c r="N25" s="476"/>
      <c r="O25" s="476"/>
      <c r="P25" s="476"/>
      <c r="Q25" s="476"/>
      <c r="R25" s="476"/>
      <c r="S25" s="476"/>
    </row>
    <row r="26" spans="1:19" ht="27" customHeight="1">
      <c r="A26" s="345">
        <v>11</v>
      </c>
      <c r="B26" s="332" t="s">
        <v>792</v>
      </c>
      <c r="C26" s="609">
        <v>4402505.8944067797</v>
      </c>
      <c r="D26" s="609">
        <v>0</v>
      </c>
      <c r="E26" s="610">
        <f t="shared" si="0"/>
        <v>4402505.8944067797</v>
      </c>
      <c r="F26" s="609">
        <v>951591.26</v>
      </c>
      <c r="G26" s="609">
        <v>0</v>
      </c>
      <c r="H26" s="610">
        <f t="shared" si="1"/>
        <v>951591.26</v>
      </c>
      <c r="J26" s="476"/>
      <c r="K26" s="476"/>
      <c r="L26" s="476"/>
      <c r="M26" s="476"/>
      <c r="N26" s="476"/>
      <c r="O26" s="476"/>
      <c r="P26" s="476"/>
      <c r="Q26" s="476"/>
      <c r="R26" s="476"/>
      <c r="S26" s="476"/>
    </row>
    <row r="27" spans="1:19">
      <c r="A27" s="345">
        <v>12</v>
      </c>
      <c r="B27" s="330" t="s">
        <v>793</v>
      </c>
      <c r="C27" s="609">
        <v>182639.22</v>
      </c>
      <c r="D27" s="609">
        <v>91586.333999999988</v>
      </c>
      <c r="E27" s="610">
        <f t="shared" si="0"/>
        <v>274225.554</v>
      </c>
      <c r="F27" s="609">
        <v>6995567.5300000003</v>
      </c>
      <c r="G27" s="609">
        <v>243326.64250000002</v>
      </c>
      <c r="H27" s="610">
        <f t="shared" si="1"/>
        <v>7238894.1725000003</v>
      </c>
      <c r="J27" s="476"/>
      <c r="K27" s="476"/>
      <c r="L27" s="476"/>
      <c r="M27" s="476"/>
      <c r="N27" s="476"/>
      <c r="O27" s="476"/>
      <c r="P27" s="476"/>
      <c r="Q27" s="476"/>
      <c r="R27" s="476"/>
      <c r="S27" s="476"/>
    </row>
    <row r="28" spans="1:19">
      <c r="A28" s="345">
        <v>13</v>
      </c>
      <c r="B28" s="333" t="s">
        <v>794</v>
      </c>
      <c r="C28" s="609">
        <v>-4086038.8851624285</v>
      </c>
      <c r="D28" s="609">
        <v>-2606690.7799999998</v>
      </c>
      <c r="E28" s="610">
        <f t="shared" si="0"/>
        <v>-6692729.6651624283</v>
      </c>
      <c r="F28" s="609">
        <v>-3282836.5972033162</v>
      </c>
      <c r="G28" s="609">
        <v>-2079075.4444000002</v>
      </c>
      <c r="H28" s="610">
        <f t="shared" si="1"/>
        <v>-5361912.0416033166</v>
      </c>
      <c r="J28" s="476"/>
      <c r="K28" s="476"/>
      <c r="L28" s="476"/>
      <c r="M28" s="476"/>
      <c r="N28" s="476"/>
      <c r="O28" s="476"/>
      <c r="P28" s="476"/>
      <c r="Q28" s="476"/>
      <c r="R28" s="476"/>
      <c r="S28" s="476"/>
    </row>
    <row r="29" spans="1:19">
      <c r="A29" s="345">
        <v>14</v>
      </c>
      <c r="B29" s="334" t="s">
        <v>795</v>
      </c>
      <c r="C29" s="609">
        <f>SUM(C30:C31)</f>
        <v>-20601963.779999997</v>
      </c>
      <c r="D29" s="609">
        <f>SUM(D30:D31)</f>
        <v>-151932.11049999949</v>
      </c>
      <c r="E29" s="610">
        <f t="shared" si="0"/>
        <v>-20753895.890499998</v>
      </c>
      <c r="F29" s="609">
        <f>SUM(F30:F31)</f>
        <v>-17854318.119979665</v>
      </c>
      <c r="G29" s="609">
        <f>SUM(G30:G31)</f>
        <v>-139834.06879999978</v>
      </c>
      <c r="H29" s="610">
        <f t="shared" si="1"/>
        <v>-17994152.188779663</v>
      </c>
      <c r="J29" s="476"/>
      <c r="K29" s="476"/>
      <c r="L29" s="476"/>
      <c r="M29" s="476"/>
      <c r="N29" s="476"/>
      <c r="O29" s="476"/>
      <c r="P29" s="476"/>
      <c r="Q29" s="476"/>
      <c r="R29" s="476"/>
      <c r="S29" s="476"/>
    </row>
    <row r="30" spans="1:19">
      <c r="A30" s="345">
        <v>14.1</v>
      </c>
      <c r="B30" s="311" t="s">
        <v>796</v>
      </c>
      <c r="C30" s="609">
        <v>-16571298.019999998</v>
      </c>
      <c r="D30" s="609">
        <v>0</v>
      </c>
      <c r="E30" s="610">
        <f t="shared" si="0"/>
        <v>-16571298.019999998</v>
      </c>
      <c r="F30" s="609">
        <v>-14213446.930000002</v>
      </c>
      <c r="G30" s="609">
        <v>0</v>
      </c>
      <c r="H30" s="610">
        <f t="shared" si="1"/>
        <v>-14213446.930000002</v>
      </c>
      <c r="J30" s="476"/>
      <c r="K30" s="476"/>
      <c r="L30" s="476"/>
      <c r="M30" s="476"/>
      <c r="N30" s="476"/>
      <c r="O30" s="476"/>
      <c r="P30" s="476"/>
      <c r="Q30" s="476"/>
      <c r="R30" s="476"/>
      <c r="S30" s="476"/>
    </row>
    <row r="31" spans="1:19">
      <c r="A31" s="345">
        <v>14.2</v>
      </c>
      <c r="B31" s="311" t="s">
        <v>797</v>
      </c>
      <c r="C31" s="609">
        <v>-4030665.7599999993</v>
      </c>
      <c r="D31" s="609">
        <v>-151932.11049999949</v>
      </c>
      <c r="E31" s="610">
        <f t="shared" si="0"/>
        <v>-4182597.8704999988</v>
      </c>
      <c r="F31" s="609">
        <v>-3640871.1899796613</v>
      </c>
      <c r="G31" s="609">
        <v>-139834.06879999978</v>
      </c>
      <c r="H31" s="610">
        <f t="shared" si="1"/>
        <v>-3780705.2587796608</v>
      </c>
      <c r="J31" s="476"/>
      <c r="K31" s="476"/>
      <c r="L31" s="476"/>
      <c r="M31" s="476"/>
      <c r="N31" s="476"/>
      <c r="O31" s="476"/>
      <c r="P31" s="476"/>
      <c r="Q31" s="476"/>
      <c r="R31" s="476"/>
      <c r="S31" s="476"/>
    </row>
    <row r="32" spans="1:19">
      <c r="A32" s="345">
        <v>15</v>
      </c>
      <c r="B32" s="335" t="s">
        <v>798</v>
      </c>
      <c r="C32" s="609">
        <v>-3548533.541148107</v>
      </c>
      <c r="D32" s="609">
        <v>0</v>
      </c>
      <c r="E32" s="610">
        <f t="shared" si="0"/>
        <v>-3548533.541148107</v>
      </c>
      <c r="F32" s="609">
        <v>-2800189.7563048792</v>
      </c>
      <c r="G32" s="609">
        <v>0</v>
      </c>
      <c r="H32" s="610">
        <f t="shared" si="1"/>
        <v>-2800189.7563048792</v>
      </c>
      <c r="J32" s="476"/>
      <c r="K32" s="476"/>
      <c r="L32" s="476"/>
      <c r="M32" s="476"/>
      <c r="N32" s="476"/>
      <c r="O32" s="476"/>
      <c r="P32" s="476"/>
      <c r="Q32" s="476"/>
      <c r="R32" s="476"/>
      <c r="S32" s="476"/>
    </row>
    <row r="33" spans="1:19" ht="22.5" customHeight="1">
      <c r="A33" s="345">
        <v>16</v>
      </c>
      <c r="B33" s="307" t="s">
        <v>799</v>
      </c>
      <c r="C33" s="609">
        <v>-361397.51871664368</v>
      </c>
      <c r="D33" s="609">
        <v>-87047.644168901199</v>
      </c>
      <c r="E33" s="610">
        <f t="shared" si="0"/>
        <v>-448445.16288554488</v>
      </c>
      <c r="F33" s="609">
        <v>252086.60241526109</v>
      </c>
      <c r="G33" s="609">
        <v>1172889.5602465027</v>
      </c>
      <c r="H33" s="610">
        <f t="shared" si="1"/>
        <v>1424976.1626617638</v>
      </c>
      <c r="J33" s="476"/>
      <c r="K33" s="476"/>
      <c r="L33" s="476"/>
      <c r="M33" s="476"/>
      <c r="N33" s="476"/>
      <c r="O33" s="476"/>
      <c r="P33" s="476"/>
      <c r="Q33" s="476"/>
      <c r="R33" s="476"/>
      <c r="S33" s="476"/>
    </row>
    <row r="34" spans="1:19">
      <c r="A34" s="345">
        <v>17</v>
      </c>
      <c r="B34" s="330" t="s">
        <v>800</v>
      </c>
      <c r="C34" s="609">
        <f>SUM(C35:C36)</f>
        <v>-276651.25421046041</v>
      </c>
      <c r="D34" s="609">
        <v>-121627.47324307825</v>
      </c>
      <c r="E34" s="610">
        <f t="shared" si="0"/>
        <v>-398278.72745353868</v>
      </c>
      <c r="F34" s="609">
        <v>-121674.59697053212</v>
      </c>
      <c r="G34" s="609">
        <v>-22020.318472907609</v>
      </c>
      <c r="H34" s="610">
        <f t="shared" si="1"/>
        <v>-143694.91544343974</v>
      </c>
      <c r="J34" s="476"/>
      <c r="K34" s="476"/>
      <c r="L34" s="476"/>
      <c r="M34" s="476"/>
      <c r="N34" s="476"/>
      <c r="O34" s="476"/>
      <c r="P34" s="476"/>
      <c r="Q34" s="476"/>
      <c r="R34" s="476"/>
      <c r="S34" s="476"/>
    </row>
    <row r="35" spans="1:19">
      <c r="A35" s="345">
        <v>17.100000000000001</v>
      </c>
      <c r="B35" s="336" t="s">
        <v>801</v>
      </c>
      <c r="C35" s="609">
        <v>-199836.95429084916</v>
      </c>
      <c r="D35" s="609">
        <v>-144542.2871679508</v>
      </c>
      <c r="E35" s="610">
        <f t="shared" si="0"/>
        <v>-344379.24145879992</v>
      </c>
      <c r="F35" s="609">
        <v>-74867.074545836862</v>
      </c>
      <c r="G35" s="609">
        <v>3671.5278573788892</v>
      </c>
      <c r="H35" s="610">
        <f t="shared" si="1"/>
        <v>-71195.54668845798</v>
      </c>
      <c r="J35" s="476"/>
      <c r="K35" s="476"/>
      <c r="L35" s="476"/>
      <c r="M35" s="476"/>
      <c r="N35" s="476"/>
      <c r="O35" s="476"/>
      <c r="P35" s="476"/>
      <c r="Q35" s="476"/>
      <c r="R35" s="476"/>
      <c r="S35" s="476"/>
    </row>
    <row r="36" spans="1:19">
      <c r="A36" s="345">
        <v>17.2</v>
      </c>
      <c r="B36" s="311" t="s">
        <v>802</v>
      </c>
      <c r="C36" s="609">
        <v>-76814.299919611236</v>
      </c>
      <c r="D36" s="609">
        <v>22914.813924872542</v>
      </c>
      <c r="E36" s="610">
        <f t="shared" si="0"/>
        <v>-53899.485994738694</v>
      </c>
      <c r="F36" s="609">
        <v>-46807.522424695257</v>
      </c>
      <c r="G36" s="609">
        <v>-25691.846330286498</v>
      </c>
      <c r="H36" s="610">
        <f t="shared" si="1"/>
        <v>-72499.368754981755</v>
      </c>
      <c r="J36" s="476"/>
      <c r="K36" s="476"/>
      <c r="L36" s="476"/>
      <c r="M36" s="476"/>
      <c r="N36" s="476"/>
      <c r="O36" s="476"/>
      <c r="P36" s="476"/>
      <c r="Q36" s="476"/>
      <c r="R36" s="476"/>
      <c r="S36" s="476"/>
    </row>
    <row r="37" spans="1:19" ht="41.45" customHeight="1">
      <c r="A37" s="345">
        <v>18</v>
      </c>
      <c r="B37" s="337" t="s">
        <v>803</v>
      </c>
      <c r="C37" s="609">
        <f>SUM(C38:C39)</f>
        <v>243803.95205159549</v>
      </c>
      <c r="D37" s="609">
        <f>SUM(D38:D39)</f>
        <v>-4892040.3030400509</v>
      </c>
      <c r="E37" s="610">
        <f t="shared" si="0"/>
        <v>-4648236.3509884551</v>
      </c>
      <c r="F37" s="609">
        <f>SUM(F38:F39)</f>
        <v>-8749751.3952862378</v>
      </c>
      <c r="G37" s="609">
        <f>SUM(G38:G39)</f>
        <v>5911034.3460773574</v>
      </c>
      <c r="H37" s="610">
        <f t="shared" si="1"/>
        <v>-2838717.0492088804</v>
      </c>
      <c r="J37" s="476"/>
      <c r="K37" s="476"/>
      <c r="L37" s="476"/>
      <c r="M37" s="476"/>
      <c r="N37" s="476"/>
      <c r="O37" s="476"/>
      <c r="P37" s="476"/>
      <c r="Q37" s="476"/>
      <c r="R37" s="476"/>
      <c r="S37" s="476"/>
    </row>
    <row r="38" spans="1:19" ht="21">
      <c r="A38" s="345">
        <v>18.100000000000001</v>
      </c>
      <c r="B38" s="319" t="s">
        <v>804</v>
      </c>
      <c r="C38" s="609">
        <v>0</v>
      </c>
      <c r="D38" s="609">
        <v>0</v>
      </c>
      <c r="E38" s="610">
        <f t="shared" si="0"/>
        <v>0</v>
      </c>
      <c r="F38" s="609">
        <v>0</v>
      </c>
      <c r="G38" s="609">
        <v>0</v>
      </c>
      <c r="H38" s="610">
        <f t="shared" si="1"/>
        <v>0</v>
      </c>
      <c r="J38" s="476"/>
      <c r="K38" s="476"/>
      <c r="L38" s="476"/>
      <c r="M38" s="476"/>
      <c r="N38" s="476"/>
      <c r="O38" s="476"/>
      <c r="P38" s="476"/>
      <c r="Q38" s="476"/>
      <c r="R38" s="476"/>
      <c r="S38" s="476"/>
    </row>
    <row r="39" spans="1:19">
      <c r="A39" s="345">
        <v>18.2</v>
      </c>
      <c r="B39" s="319" t="s">
        <v>805</v>
      </c>
      <c r="C39" s="609">
        <v>243803.95205159549</v>
      </c>
      <c r="D39" s="609">
        <v>-4892040.3030400509</v>
      </c>
      <c r="E39" s="610">
        <f t="shared" si="0"/>
        <v>-4648236.3509884551</v>
      </c>
      <c r="F39" s="609">
        <v>-8749751.3952862378</v>
      </c>
      <c r="G39" s="609">
        <v>5911034.3460773574</v>
      </c>
      <c r="H39" s="610">
        <f t="shared" si="1"/>
        <v>-2838717.0492088804</v>
      </c>
      <c r="J39" s="476"/>
      <c r="K39" s="476"/>
      <c r="L39" s="476"/>
      <c r="M39" s="476"/>
      <c r="N39" s="476"/>
      <c r="O39" s="476"/>
      <c r="P39" s="476"/>
      <c r="Q39" s="476"/>
      <c r="R39" s="476"/>
      <c r="S39" s="476"/>
    </row>
    <row r="40" spans="1:19" ht="24.6" customHeight="1">
      <c r="A40" s="345">
        <v>19</v>
      </c>
      <c r="B40" s="337" t="s">
        <v>806</v>
      </c>
      <c r="C40" s="609">
        <v>0</v>
      </c>
      <c r="D40" s="609">
        <v>0</v>
      </c>
      <c r="E40" s="610">
        <f t="shared" si="0"/>
        <v>0</v>
      </c>
      <c r="F40" s="609">
        <v>0</v>
      </c>
      <c r="G40" s="609">
        <v>0</v>
      </c>
      <c r="H40" s="610">
        <f t="shared" si="1"/>
        <v>0</v>
      </c>
      <c r="J40" s="476"/>
      <c r="K40" s="476"/>
      <c r="L40" s="476"/>
      <c r="M40" s="476"/>
      <c r="N40" s="476"/>
      <c r="O40" s="476"/>
      <c r="P40" s="476"/>
      <c r="Q40" s="476"/>
      <c r="R40" s="476"/>
      <c r="S40" s="476"/>
    </row>
    <row r="41" spans="1:19" ht="24.95" customHeight="1">
      <c r="A41" s="345">
        <v>20</v>
      </c>
      <c r="B41" s="337" t="s">
        <v>807</v>
      </c>
      <c r="C41" s="609">
        <v>3.2596290111541748E-9</v>
      </c>
      <c r="D41" s="609">
        <v>0</v>
      </c>
      <c r="E41" s="610">
        <f t="shared" si="0"/>
        <v>3.2596290111541748E-9</v>
      </c>
      <c r="F41" s="609">
        <v>0</v>
      </c>
      <c r="G41" s="609">
        <v>0</v>
      </c>
      <c r="H41" s="610">
        <f t="shared" si="1"/>
        <v>0</v>
      </c>
      <c r="J41" s="476"/>
      <c r="K41" s="476"/>
      <c r="L41" s="476"/>
      <c r="M41" s="476"/>
      <c r="N41" s="476"/>
      <c r="O41" s="476"/>
      <c r="P41" s="476"/>
      <c r="Q41" s="476"/>
      <c r="R41" s="476"/>
      <c r="S41" s="476"/>
    </row>
    <row r="42" spans="1:19" ht="33" customHeight="1">
      <c r="A42" s="345">
        <v>21</v>
      </c>
      <c r="B42" s="338" t="s">
        <v>808</v>
      </c>
      <c r="C42" s="609">
        <v>0</v>
      </c>
      <c r="D42" s="609">
        <v>0</v>
      </c>
      <c r="E42" s="610">
        <f t="shared" si="0"/>
        <v>0</v>
      </c>
      <c r="F42" s="609">
        <v>0</v>
      </c>
      <c r="G42" s="609">
        <v>0</v>
      </c>
      <c r="H42" s="610">
        <f t="shared" si="1"/>
        <v>0</v>
      </c>
      <c r="J42" s="476"/>
      <c r="K42" s="476"/>
      <c r="L42" s="476"/>
      <c r="M42" s="476"/>
      <c r="N42" s="476"/>
      <c r="O42" s="476"/>
      <c r="P42" s="476"/>
      <c r="Q42" s="476"/>
      <c r="R42" s="476"/>
      <c r="S42" s="476"/>
    </row>
    <row r="43" spans="1:19">
      <c r="A43" s="345">
        <v>22</v>
      </c>
      <c r="B43" s="339" t="s">
        <v>809</v>
      </c>
      <c r="C43" s="609">
        <f>SUM(C6,C13,C18,C19,C20,C21,C22,C23,C24,C25,C26,C27,C28,C29,C32,C33,C34,C37,C40,C41,C42)</f>
        <v>13180851.643314499</v>
      </c>
      <c r="D43" s="609">
        <f>SUM(D6,D13,D18,D19,D20,D21,D22,D23,D24,D25,D26,D27,D28,D29,D32,D33,D34,D37,D40,D41,D42)</f>
        <v>21699008.114600126</v>
      </c>
      <c r="E43" s="610">
        <f t="shared" si="0"/>
        <v>34879859.757914625</v>
      </c>
      <c r="F43" s="609">
        <f t="shared" ref="F43:G43" si="2">SUM(F6,F13,F18,F19,F20,F21,F22,F23,F24,F25,F26,F27,F28,F29,F32,F33,F34,F37,F40,F41,F42)</f>
        <v>7466105.6075447872</v>
      </c>
      <c r="G43" s="609">
        <f t="shared" si="2"/>
        <v>26556143.997033339</v>
      </c>
      <c r="H43" s="610">
        <f t="shared" si="1"/>
        <v>34022249.604578122</v>
      </c>
      <c r="J43" s="476"/>
      <c r="K43" s="476"/>
      <c r="L43" s="476"/>
      <c r="M43" s="476"/>
      <c r="N43" s="476"/>
      <c r="O43" s="476"/>
      <c r="P43" s="476"/>
      <c r="Q43" s="476"/>
      <c r="R43" s="476"/>
      <c r="S43" s="476"/>
    </row>
    <row r="44" spans="1:19">
      <c r="A44" s="345">
        <v>23</v>
      </c>
      <c r="B44" s="339" t="s">
        <v>810</v>
      </c>
      <c r="C44" s="609">
        <v>6922287.8216095343</v>
      </c>
      <c r="D44" s="609">
        <v>0</v>
      </c>
      <c r="E44" s="610">
        <f t="shared" si="0"/>
        <v>6922287.8216095343</v>
      </c>
      <c r="F44" s="609">
        <v>6978389.3807294192</v>
      </c>
      <c r="G44" s="609">
        <v>0</v>
      </c>
      <c r="H44" s="610">
        <f t="shared" si="1"/>
        <v>6978389.3807294192</v>
      </c>
      <c r="J44" s="476"/>
      <c r="K44" s="476"/>
      <c r="L44" s="476"/>
      <c r="M44" s="476"/>
      <c r="N44" s="476"/>
      <c r="O44" s="476"/>
      <c r="P44" s="476"/>
      <c r="Q44" s="476"/>
      <c r="R44" s="476"/>
      <c r="S44" s="476"/>
    </row>
    <row r="45" spans="1:19">
      <c r="A45" s="345">
        <v>24</v>
      </c>
      <c r="B45" s="339" t="s">
        <v>811</v>
      </c>
      <c r="C45" s="609">
        <f>C43-C44</f>
        <v>6258563.8217049651</v>
      </c>
      <c r="D45" s="609">
        <f>D43-D44</f>
        <v>21699008.114600126</v>
      </c>
      <c r="E45" s="610">
        <f t="shared" si="0"/>
        <v>27957571.936305091</v>
      </c>
      <c r="F45" s="609">
        <f t="shared" ref="F45:G45" si="3">F43-F44</f>
        <v>487716.22681536805</v>
      </c>
      <c r="G45" s="609">
        <f t="shared" si="3"/>
        <v>26556143.997033339</v>
      </c>
      <c r="H45" s="610">
        <f t="shared" si="1"/>
        <v>27043860.223848708</v>
      </c>
      <c r="J45" s="476"/>
      <c r="K45" s="476"/>
      <c r="L45" s="476"/>
      <c r="M45" s="476"/>
      <c r="N45" s="476"/>
      <c r="O45" s="476"/>
      <c r="P45" s="476"/>
      <c r="Q45" s="476"/>
      <c r="R45" s="476"/>
      <c r="S45" s="476"/>
    </row>
  </sheetData>
  <mergeCells count="4">
    <mergeCell ref="B4:B5"/>
    <mergeCell ref="C4:E4"/>
    <mergeCell ref="F4:H4"/>
    <mergeCell ref="A4:A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47"/>
  <sheetViews>
    <sheetView zoomScale="85" zoomScaleNormal="85" workbookViewId="0"/>
  </sheetViews>
  <sheetFormatPr defaultRowHeight="12.75"/>
  <cols>
    <col min="1" max="1" width="8.7109375" style="540"/>
    <col min="2" max="2" width="87.5703125" style="1" bestFit="1" customWidth="1"/>
    <col min="3" max="3" width="13.7109375" style="1" bestFit="1" customWidth="1"/>
    <col min="4" max="5" width="14.28515625" style="1" bestFit="1" customWidth="1"/>
    <col min="6" max="6" width="13.7109375" style="1" bestFit="1" customWidth="1"/>
    <col min="7" max="8" width="14.28515625" style="1" bestFit="1" customWidth="1"/>
    <col min="9" max="12" width="9.140625" style="1"/>
    <col min="13" max="13" width="10.7109375" style="1" bestFit="1" customWidth="1"/>
    <col min="14" max="14" width="11.7109375" style="1" bestFit="1" customWidth="1"/>
    <col min="15" max="15" width="12.7109375" style="1" bestFit="1" customWidth="1"/>
    <col min="16" max="16384" width="9.140625" style="1"/>
  </cols>
  <sheetData>
    <row r="1" spans="1:15">
      <c r="A1" s="518" t="s">
        <v>108</v>
      </c>
      <c r="B1" s="250" t="str">
        <f>Info!C2</f>
        <v>სს "ბანკი ქართუ"</v>
      </c>
      <c r="C1" s="6"/>
    </row>
    <row r="2" spans="1:15">
      <c r="A2" s="518" t="s">
        <v>109</v>
      </c>
      <c r="B2" s="494">
        <f>'1. key ratios'!B2</f>
        <v>45565</v>
      </c>
      <c r="C2" s="6"/>
    </row>
    <row r="3" spans="1:15">
      <c r="A3" s="518"/>
      <c r="B3" s="6"/>
      <c r="C3" s="6"/>
    </row>
    <row r="4" spans="1:15">
      <c r="A4" s="657" t="s">
        <v>25</v>
      </c>
      <c r="B4" s="658" t="s">
        <v>151</v>
      </c>
      <c r="C4" s="659" t="s">
        <v>114</v>
      </c>
      <c r="D4" s="659"/>
      <c r="E4" s="659"/>
      <c r="F4" s="659" t="s">
        <v>115</v>
      </c>
      <c r="G4" s="659"/>
      <c r="H4" s="660"/>
    </row>
    <row r="5" spans="1:15">
      <c r="A5" s="657"/>
      <c r="B5" s="658"/>
      <c r="C5" s="544" t="s">
        <v>26</v>
      </c>
      <c r="D5" s="544" t="s">
        <v>88</v>
      </c>
      <c r="E5" s="544" t="s">
        <v>66</v>
      </c>
      <c r="F5" s="544" t="s">
        <v>26</v>
      </c>
      <c r="G5" s="544" t="s">
        <v>88</v>
      </c>
      <c r="H5" s="546" t="s">
        <v>66</v>
      </c>
    </row>
    <row r="6" spans="1:15">
      <c r="A6" s="542">
        <v>1</v>
      </c>
      <c r="B6" s="341" t="s">
        <v>812</v>
      </c>
      <c r="C6" s="547">
        <v>0</v>
      </c>
      <c r="D6" s="547">
        <v>0</v>
      </c>
      <c r="E6" s="548">
        <f t="shared" ref="E6:E43" si="0">C6+D6</f>
        <v>0</v>
      </c>
      <c r="F6" s="547">
        <v>0</v>
      </c>
      <c r="G6" s="547">
        <v>0</v>
      </c>
      <c r="H6" s="548">
        <f t="shared" ref="H6:H43" si="1">F6+G6</f>
        <v>0</v>
      </c>
      <c r="I6" s="543"/>
      <c r="J6" s="543"/>
      <c r="K6" s="543"/>
      <c r="L6" s="543"/>
      <c r="M6" s="543"/>
      <c r="N6" s="543"/>
      <c r="O6" s="543"/>
    </row>
    <row r="7" spans="1:15">
      <c r="A7" s="542">
        <v>2</v>
      </c>
      <c r="B7" s="341" t="s">
        <v>177</v>
      </c>
      <c r="C7" s="547">
        <v>0</v>
      </c>
      <c r="D7" s="547">
        <v>0</v>
      </c>
      <c r="E7" s="548">
        <f t="shared" si="0"/>
        <v>0</v>
      </c>
      <c r="F7" s="547">
        <v>0</v>
      </c>
      <c r="G7" s="547">
        <v>0</v>
      </c>
      <c r="H7" s="548">
        <f t="shared" si="1"/>
        <v>0</v>
      </c>
      <c r="I7" s="543"/>
      <c r="J7" s="543"/>
      <c r="K7" s="543"/>
      <c r="L7" s="543"/>
      <c r="M7" s="543"/>
      <c r="N7" s="543"/>
      <c r="O7" s="543"/>
    </row>
    <row r="8" spans="1:15">
      <c r="A8" s="542">
        <v>3</v>
      </c>
      <c r="B8" s="341" t="s">
        <v>179</v>
      </c>
      <c r="C8" s="547">
        <v>156891649.03472775</v>
      </c>
      <c r="D8" s="547">
        <v>395559674.53781712</v>
      </c>
      <c r="E8" s="548">
        <f t="shared" si="0"/>
        <v>552451323.57254481</v>
      </c>
      <c r="F8" s="547">
        <v>87552077.771136925</v>
      </c>
      <c r="G8" s="547">
        <v>317083312.44521368</v>
      </c>
      <c r="H8" s="548">
        <f t="shared" si="1"/>
        <v>404635390.21635062</v>
      </c>
      <c r="I8" s="543"/>
      <c r="J8" s="543"/>
      <c r="K8" s="543"/>
      <c r="L8" s="543"/>
      <c r="M8" s="543"/>
      <c r="N8" s="543"/>
      <c r="O8" s="543"/>
    </row>
    <row r="9" spans="1:15">
      <c r="A9" s="542">
        <v>3.1</v>
      </c>
      <c r="B9" s="342" t="s">
        <v>813</v>
      </c>
      <c r="C9" s="547">
        <v>4935307.2249999996</v>
      </c>
      <c r="D9" s="547">
        <v>309608.33</v>
      </c>
      <c r="E9" s="548">
        <f t="shared" si="0"/>
        <v>5244915.5549999997</v>
      </c>
      <c r="F9" s="547">
        <v>6170706.6750000007</v>
      </c>
      <c r="G9" s="547">
        <v>2234419.9844</v>
      </c>
      <c r="H9" s="548">
        <f t="shared" si="1"/>
        <v>8405126.6594000012</v>
      </c>
      <c r="I9" s="543"/>
      <c r="J9" s="543"/>
      <c r="K9" s="543"/>
      <c r="L9" s="543"/>
      <c r="M9" s="543"/>
      <c r="N9" s="543"/>
      <c r="O9" s="543"/>
    </row>
    <row r="10" spans="1:15">
      <c r="A10" s="542">
        <v>3.2</v>
      </c>
      <c r="B10" s="342" t="s">
        <v>814</v>
      </c>
      <c r="C10" s="547">
        <v>151956341.80972776</v>
      </c>
      <c r="D10" s="547">
        <v>395250066.20781714</v>
      </c>
      <c r="E10" s="548">
        <f t="shared" si="0"/>
        <v>547206408.01754487</v>
      </c>
      <c r="F10" s="547">
        <v>81381371.096136928</v>
      </c>
      <c r="G10" s="547">
        <v>314848892.4608137</v>
      </c>
      <c r="H10" s="548">
        <f t="shared" si="1"/>
        <v>396230263.55695063</v>
      </c>
      <c r="I10" s="543"/>
      <c r="J10" s="543"/>
      <c r="K10" s="543"/>
      <c r="L10" s="543"/>
      <c r="M10" s="543"/>
      <c r="N10" s="543"/>
      <c r="O10" s="543"/>
    </row>
    <row r="11" spans="1:15" ht="25.5">
      <c r="A11" s="542">
        <v>4</v>
      </c>
      <c r="B11" s="341" t="s">
        <v>178</v>
      </c>
      <c r="C11" s="547">
        <v>0</v>
      </c>
      <c r="D11" s="547">
        <v>0</v>
      </c>
      <c r="E11" s="548">
        <f t="shared" si="0"/>
        <v>0</v>
      </c>
      <c r="F11" s="547">
        <v>0</v>
      </c>
      <c r="G11" s="547">
        <v>0</v>
      </c>
      <c r="H11" s="548">
        <f t="shared" si="1"/>
        <v>0</v>
      </c>
      <c r="I11" s="543"/>
      <c r="J11" s="543"/>
      <c r="K11" s="543"/>
      <c r="L11" s="543"/>
      <c r="M11" s="543"/>
      <c r="N11" s="543"/>
      <c r="O11" s="543"/>
    </row>
    <row r="12" spans="1:15">
      <c r="A12" s="542">
        <v>4.0999999999999996</v>
      </c>
      <c r="B12" s="342" t="s">
        <v>815</v>
      </c>
      <c r="C12" s="547">
        <v>0</v>
      </c>
      <c r="D12" s="547">
        <v>0</v>
      </c>
      <c r="E12" s="548">
        <f t="shared" si="0"/>
        <v>0</v>
      </c>
      <c r="F12" s="547">
        <v>0</v>
      </c>
      <c r="G12" s="547">
        <v>0</v>
      </c>
      <c r="H12" s="548">
        <f t="shared" si="1"/>
        <v>0</v>
      </c>
      <c r="I12" s="543"/>
      <c r="J12" s="543"/>
      <c r="K12" s="543"/>
      <c r="L12" s="543"/>
      <c r="M12" s="543"/>
      <c r="N12" s="543"/>
      <c r="O12" s="543"/>
    </row>
    <row r="13" spans="1:15">
      <c r="A13" s="542">
        <v>4.2</v>
      </c>
      <c r="B13" s="342" t="s">
        <v>816</v>
      </c>
      <c r="C13" s="547">
        <v>0</v>
      </c>
      <c r="D13" s="547">
        <v>0</v>
      </c>
      <c r="E13" s="548">
        <f t="shared" si="0"/>
        <v>0</v>
      </c>
      <c r="F13" s="547">
        <v>0</v>
      </c>
      <c r="G13" s="547">
        <v>0</v>
      </c>
      <c r="H13" s="548">
        <f t="shared" si="1"/>
        <v>0</v>
      </c>
      <c r="I13" s="543"/>
      <c r="J13" s="543"/>
      <c r="K13" s="543"/>
      <c r="L13" s="543"/>
      <c r="M13" s="543"/>
      <c r="N13" s="543"/>
      <c r="O13" s="543"/>
    </row>
    <row r="14" spans="1:15">
      <c r="A14" s="542">
        <v>5</v>
      </c>
      <c r="B14" s="550" t="s">
        <v>817</v>
      </c>
      <c r="C14" s="547">
        <v>229906563.40564713</v>
      </c>
      <c r="D14" s="547">
        <v>2494179649.7865353</v>
      </c>
      <c r="E14" s="548">
        <f t="shared" si="0"/>
        <v>2724086213.1921825</v>
      </c>
      <c r="F14" s="547">
        <v>171397339.32230482</v>
      </c>
      <c r="G14" s="547">
        <v>1927325345.5926523</v>
      </c>
      <c r="H14" s="548">
        <f t="shared" si="1"/>
        <v>2098722684.914957</v>
      </c>
      <c r="I14" s="543"/>
      <c r="J14" s="543"/>
      <c r="K14" s="543"/>
      <c r="L14" s="543"/>
      <c r="M14" s="543"/>
      <c r="N14" s="543"/>
      <c r="O14" s="543"/>
    </row>
    <row r="15" spans="1:15">
      <c r="A15" s="542">
        <v>5.0999999999999996</v>
      </c>
      <c r="B15" s="551" t="s">
        <v>818</v>
      </c>
      <c r="C15" s="547">
        <v>40500480.600000001</v>
      </c>
      <c r="D15" s="547">
        <v>33227031.947087999</v>
      </c>
      <c r="E15" s="548">
        <f t="shared" si="0"/>
        <v>73727512.547087997</v>
      </c>
      <c r="F15" s="547">
        <v>44055623.11999999</v>
      </c>
      <c r="G15" s="547">
        <v>18349954.524551004</v>
      </c>
      <c r="H15" s="548">
        <f t="shared" si="1"/>
        <v>62405577.644550994</v>
      </c>
      <c r="I15" s="543"/>
      <c r="J15" s="543"/>
      <c r="K15" s="543"/>
      <c r="L15" s="543"/>
      <c r="M15" s="543"/>
      <c r="N15" s="543"/>
      <c r="O15" s="543"/>
    </row>
    <row r="16" spans="1:15">
      <c r="A16" s="542">
        <v>5.2</v>
      </c>
      <c r="B16" s="551" t="s">
        <v>819</v>
      </c>
      <c r="C16" s="547">
        <v>0</v>
      </c>
      <c r="D16" s="547">
        <v>0</v>
      </c>
      <c r="E16" s="548">
        <f t="shared" si="0"/>
        <v>0</v>
      </c>
      <c r="F16" s="547">
        <v>0</v>
      </c>
      <c r="G16" s="547">
        <v>0</v>
      </c>
      <c r="H16" s="548">
        <f t="shared" si="1"/>
        <v>0</v>
      </c>
      <c r="I16" s="543"/>
      <c r="J16" s="543"/>
      <c r="K16" s="543"/>
      <c r="L16" s="543"/>
      <c r="M16" s="543"/>
      <c r="N16" s="543"/>
      <c r="O16" s="543"/>
    </row>
    <row r="17" spans="1:15">
      <c r="A17" s="542">
        <v>5.3</v>
      </c>
      <c r="B17" s="551" t="s">
        <v>820</v>
      </c>
      <c r="C17" s="547">
        <v>5986513.5800000001</v>
      </c>
      <c r="D17" s="547">
        <v>1679650309.3628199</v>
      </c>
      <c r="E17" s="548">
        <f t="shared" si="0"/>
        <v>1685636822.9428198</v>
      </c>
      <c r="F17" s="547">
        <v>2953474.8000000003</v>
      </c>
      <c r="G17" s="547">
        <v>1459999359.6267581</v>
      </c>
      <c r="H17" s="548">
        <f t="shared" si="1"/>
        <v>1462952834.4267581</v>
      </c>
      <c r="I17" s="543"/>
      <c r="J17" s="543"/>
      <c r="K17" s="543"/>
      <c r="L17" s="543"/>
      <c r="M17" s="543"/>
      <c r="N17" s="543"/>
      <c r="O17" s="543"/>
    </row>
    <row r="18" spans="1:15">
      <c r="A18" s="542" t="s">
        <v>180</v>
      </c>
      <c r="B18" s="552" t="s">
        <v>821</v>
      </c>
      <c r="C18" s="547">
        <v>137576.87999999998</v>
      </c>
      <c r="D18" s="547">
        <v>184649107.84820971</v>
      </c>
      <c r="E18" s="548">
        <f t="shared" si="0"/>
        <v>184786684.7282097</v>
      </c>
      <c r="F18" s="547">
        <v>96418.8</v>
      </c>
      <c r="G18" s="547">
        <v>182891228.87679228</v>
      </c>
      <c r="H18" s="548">
        <f t="shared" si="1"/>
        <v>182987647.67679229</v>
      </c>
      <c r="I18" s="543"/>
      <c r="J18" s="543"/>
      <c r="K18" s="543"/>
      <c r="L18" s="543"/>
      <c r="M18" s="543"/>
      <c r="N18" s="543"/>
      <c r="O18" s="543"/>
    </row>
    <row r="19" spans="1:15">
      <c r="A19" s="542" t="s">
        <v>181</v>
      </c>
      <c r="B19" s="552" t="s">
        <v>822</v>
      </c>
      <c r="C19" s="547">
        <v>805261.49999999988</v>
      </c>
      <c r="D19" s="547">
        <v>860225648.29780793</v>
      </c>
      <c r="E19" s="548">
        <f t="shared" si="0"/>
        <v>861030909.79780793</v>
      </c>
      <c r="F19" s="547">
        <v>814203.20000000007</v>
      </c>
      <c r="G19" s="547">
        <v>657359399.24193001</v>
      </c>
      <c r="H19" s="548">
        <f t="shared" si="1"/>
        <v>658173602.44193006</v>
      </c>
      <c r="I19" s="543"/>
      <c r="J19" s="543"/>
      <c r="K19" s="543"/>
      <c r="L19" s="543"/>
      <c r="M19" s="543"/>
      <c r="N19" s="543"/>
      <c r="O19" s="543"/>
    </row>
    <row r="20" spans="1:15">
      <c r="A20" s="542" t="s">
        <v>182</v>
      </c>
      <c r="B20" s="552" t="s">
        <v>823</v>
      </c>
      <c r="C20" s="547">
        <v>0</v>
      </c>
      <c r="D20" s="547">
        <v>156456055.70729992</v>
      </c>
      <c r="E20" s="548">
        <f t="shared" si="0"/>
        <v>156456055.70729992</v>
      </c>
      <c r="F20" s="547">
        <v>0</v>
      </c>
      <c r="G20" s="547">
        <v>185944523.61731955</v>
      </c>
      <c r="H20" s="548">
        <f t="shared" si="1"/>
        <v>185944523.61731955</v>
      </c>
      <c r="I20" s="543"/>
      <c r="J20" s="543"/>
      <c r="K20" s="543"/>
      <c r="L20" s="543"/>
      <c r="M20" s="543"/>
      <c r="N20" s="543"/>
      <c r="O20" s="543"/>
    </row>
    <row r="21" spans="1:15">
      <c r="A21" s="542" t="s">
        <v>183</v>
      </c>
      <c r="B21" s="552" t="s">
        <v>824</v>
      </c>
      <c r="C21" s="547">
        <v>5043675.2</v>
      </c>
      <c r="D21" s="547">
        <v>439359843.80597925</v>
      </c>
      <c r="E21" s="548">
        <f t="shared" si="0"/>
        <v>444403519.00597924</v>
      </c>
      <c r="F21" s="547">
        <v>2042852.8</v>
      </c>
      <c r="G21" s="547">
        <v>403438726.07467878</v>
      </c>
      <c r="H21" s="548">
        <f t="shared" si="1"/>
        <v>405481578.87467879</v>
      </c>
      <c r="I21" s="543"/>
      <c r="J21" s="543"/>
      <c r="K21" s="543"/>
      <c r="L21" s="543"/>
      <c r="M21" s="543"/>
      <c r="N21" s="543"/>
      <c r="O21" s="543"/>
    </row>
    <row r="22" spans="1:15">
      <c r="A22" s="542" t="s">
        <v>184</v>
      </c>
      <c r="B22" s="552" t="s">
        <v>541</v>
      </c>
      <c r="C22" s="547">
        <v>0</v>
      </c>
      <c r="D22" s="547">
        <v>38959653.70352307</v>
      </c>
      <c r="E22" s="548">
        <f t="shared" si="0"/>
        <v>38959653.70352307</v>
      </c>
      <c r="F22" s="547">
        <v>0</v>
      </c>
      <c r="G22" s="547">
        <v>30365481.816037524</v>
      </c>
      <c r="H22" s="548">
        <f t="shared" si="1"/>
        <v>30365481.816037524</v>
      </c>
      <c r="I22" s="543"/>
      <c r="J22" s="543"/>
      <c r="K22" s="543"/>
      <c r="L22" s="543"/>
      <c r="M22" s="543"/>
      <c r="N22" s="543"/>
      <c r="O22" s="543"/>
    </row>
    <row r="23" spans="1:15">
      <c r="A23" s="542">
        <v>5.4</v>
      </c>
      <c r="B23" s="551" t="s">
        <v>825</v>
      </c>
      <c r="C23" s="547">
        <v>114695783.22564712</v>
      </c>
      <c r="D23" s="547">
        <v>372553207.5621227</v>
      </c>
      <c r="E23" s="548">
        <f t="shared" si="0"/>
        <v>487248990.78776979</v>
      </c>
      <c r="F23" s="547">
        <v>98268898.372304842</v>
      </c>
      <c r="G23" s="547">
        <v>281733733.94974339</v>
      </c>
      <c r="H23" s="548">
        <f t="shared" si="1"/>
        <v>380002632.32204825</v>
      </c>
      <c r="I23" s="543"/>
      <c r="J23" s="543"/>
      <c r="K23" s="543"/>
      <c r="L23" s="543"/>
      <c r="M23" s="543"/>
      <c r="N23" s="543"/>
      <c r="O23" s="543"/>
    </row>
    <row r="24" spans="1:15">
      <c r="A24" s="542">
        <v>5.5</v>
      </c>
      <c r="B24" s="551" t="s">
        <v>826</v>
      </c>
      <c r="C24" s="547">
        <v>29452986</v>
      </c>
      <c r="D24" s="547">
        <v>374279429.27680451</v>
      </c>
      <c r="E24" s="548">
        <f t="shared" si="0"/>
        <v>403732415.27680451</v>
      </c>
      <c r="F24" s="547">
        <v>13726543.029999999</v>
      </c>
      <c r="G24" s="547">
        <v>137490535.85659999</v>
      </c>
      <c r="H24" s="548">
        <f t="shared" si="1"/>
        <v>151217078.88659999</v>
      </c>
      <c r="I24" s="543"/>
      <c r="J24" s="543"/>
      <c r="K24" s="543"/>
      <c r="L24" s="543"/>
      <c r="M24" s="543"/>
      <c r="N24" s="543"/>
      <c r="O24" s="543"/>
    </row>
    <row r="25" spans="1:15">
      <c r="A25" s="542">
        <v>5.6</v>
      </c>
      <c r="B25" s="551" t="s">
        <v>827</v>
      </c>
      <c r="C25" s="547">
        <v>0</v>
      </c>
      <c r="D25" s="547">
        <v>8325585</v>
      </c>
      <c r="E25" s="548">
        <f t="shared" si="0"/>
        <v>8325585</v>
      </c>
      <c r="F25" s="547">
        <v>0</v>
      </c>
      <c r="G25" s="547">
        <v>4151365</v>
      </c>
      <c r="H25" s="548">
        <f t="shared" si="1"/>
        <v>4151365</v>
      </c>
      <c r="I25" s="543"/>
      <c r="J25" s="543"/>
      <c r="K25" s="543"/>
      <c r="L25" s="543"/>
      <c r="M25" s="543"/>
      <c r="N25" s="543"/>
      <c r="O25" s="543"/>
    </row>
    <row r="26" spans="1:15">
      <c r="A26" s="542">
        <v>5.7</v>
      </c>
      <c r="B26" s="551" t="s">
        <v>541</v>
      </c>
      <c r="C26" s="547">
        <v>39270800</v>
      </c>
      <c r="D26" s="547">
        <v>26144086.637699962</v>
      </c>
      <c r="E26" s="548">
        <f t="shared" si="0"/>
        <v>65414886.637699962</v>
      </c>
      <c r="F26" s="547">
        <v>12392799.999999998</v>
      </c>
      <c r="G26" s="547">
        <v>25600396.63500002</v>
      </c>
      <c r="H26" s="548">
        <f t="shared" si="1"/>
        <v>37993196.63500002</v>
      </c>
      <c r="I26" s="543"/>
      <c r="J26" s="543"/>
      <c r="K26" s="543"/>
      <c r="L26" s="543"/>
      <c r="M26" s="543"/>
      <c r="N26" s="543"/>
      <c r="O26" s="543"/>
    </row>
    <row r="27" spans="1:15">
      <c r="A27" s="542">
        <v>6</v>
      </c>
      <c r="B27" s="550" t="s">
        <v>828</v>
      </c>
      <c r="C27" s="547">
        <v>29237044.129999999</v>
      </c>
      <c r="D27" s="547">
        <v>33387380.058490004</v>
      </c>
      <c r="E27" s="548">
        <f t="shared" si="0"/>
        <v>62624424.188490003</v>
      </c>
      <c r="F27" s="547">
        <v>20340535.259999998</v>
      </c>
      <c r="G27" s="547">
        <v>18222933.983639006</v>
      </c>
      <c r="H27" s="548">
        <f t="shared" si="1"/>
        <v>38563469.243639007</v>
      </c>
      <c r="I27" s="543"/>
      <c r="J27" s="543"/>
      <c r="K27" s="543"/>
      <c r="L27" s="543"/>
      <c r="M27" s="543"/>
      <c r="N27" s="543"/>
      <c r="O27" s="543"/>
    </row>
    <row r="28" spans="1:15">
      <c r="A28" s="542">
        <v>7</v>
      </c>
      <c r="B28" s="550" t="s">
        <v>829</v>
      </c>
      <c r="C28" s="547">
        <v>61443943.969999999</v>
      </c>
      <c r="D28" s="547">
        <v>80344208.850000009</v>
      </c>
      <c r="E28" s="548">
        <f t="shared" si="0"/>
        <v>141788152.81999999</v>
      </c>
      <c r="F28" s="547">
        <v>55581999.109999999</v>
      </c>
      <c r="G28" s="547">
        <v>18105902.700000003</v>
      </c>
      <c r="H28" s="548">
        <f t="shared" si="1"/>
        <v>73687901.810000002</v>
      </c>
      <c r="I28" s="543"/>
      <c r="J28" s="543"/>
      <c r="K28" s="543"/>
      <c r="L28" s="543"/>
      <c r="M28" s="543"/>
      <c r="N28" s="543"/>
      <c r="O28" s="543"/>
    </row>
    <row r="29" spans="1:15">
      <c r="A29" s="542">
        <v>8</v>
      </c>
      <c r="B29" s="550" t="s">
        <v>830</v>
      </c>
      <c r="C29" s="547">
        <v>0</v>
      </c>
      <c r="D29" s="547">
        <v>0</v>
      </c>
      <c r="E29" s="548">
        <f t="shared" si="0"/>
        <v>0</v>
      </c>
      <c r="F29" s="547">
        <v>0</v>
      </c>
      <c r="G29" s="547">
        <v>0</v>
      </c>
      <c r="H29" s="548">
        <f t="shared" si="1"/>
        <v>0</v>
      </c>
      <c r="I29" s="543"/>
      <c r="J29" s="543"/>
      <c r="K29" s="543"/>
      <c r="L29" s="543"/>
      <c r="M29" s="543"/>
      <c r="N29" s="543"/>
      <c r="O29" s="543"/>
    </row>
    <row r="30" spans="1:15">
      <c r="A30" s="542">
        <v>9</v>
      </c>
      <c r="B30" s="341" t="s">
        <v>185</v>
      </c>
      <c r="C30" s="547">
        <v>0</v>
      </c>
      <c r="D30" s="547">
        <v>0</v>
      </c>
      <c r="E30" s="548">
        <f t="shared" si="0"/>
        <v>0</v>
      </c>
      <c r="F30" s="547">
        <v>0</v>
      </c>
      <c r="G30" s="547">
        <v>0</v>
      </c>
      <c r="H30" s="548">
        <f t="shared" si="1"/>
        <v>0</v>
      </c>
      <c r="I30" s="543"/>
      <c r="J30" s="543"/>
      <c r="K30" s="543"/>
      <c r="L30" s="543"/>
      <c r="M30" s="543"/>
      <c r="N30" s="543"/>
      <c r="O30" s="543"/>
    </row>
    <row r="31" spans="1:15" ht="25.5">
      <c r="A31" s="542">
        <v>9.1</v>
      </c>
      <c r="B31" s="342" t="s">
        <v>831</v>
      </c>
      <c r="C31" s="547">
        <v>0</v>
      </c>
      <c r="D31" s="547">
        <v>0</v>
      </c>
      <c r="E31" s="548">
        <f t="shared" si="0"/>
        <v>0</v>
      </c>
      <c r="F31" s="547">
        <v>0</v>
      </c>
      <c r="G31" s="547">
        <v>0</v>
      </c>
      <c r="H31" s="548">
        <f t="shared" si="1"/>
        <v>0</v>
      </c>
      <c r="I31" s="543"/>
      <c r="J31" s="543"/>
      <c r="K31" s="543"/>
      <c r="L31" s="543"/>
      <c r="M31" s="543"/>
      <c r="N31" s="543"/>
      <c r="O31" s="543"/>
    </row>
    <row r="32" spans="1:15" ht="25.5">
      <c r="A32" s="542">
        <v>9.1999999999999993</v>
      </c>
      <c r="B32" s="342" t="s">
        <v>832</v>
      </c>
      <c r="C32" s="547">
        <v>0</v>
      </c>
      <c r="D32" s="547">
        <v>0</v>
      </c>
      <c r="E32" s="548">
        <f t="shared" si="0"/>
        <v>0</v>
      </c>
      <c r="F32" s="547">
        <v>0</v>
      </c>
      <c r="G32" s="547">
        <v>0</v>
      </c>
      <c r="H32" s="548">
        <f t="shared" si="1"/>
        <v>0</v>
      </c>
      <c r="I32" s="543"/>
      <c r="J32" s="543"/>
      <c r="K32" s="543"/>
      <c r="L32" s="543"/>
      <c r="M32" s="543"/>
      <c r="N32" s="543"/>
      <c r="O32" s="543"/>
    </row>
    <row r="33" spans="1:15" ht="25.5">
      <c r="A33" s="542">
        <v>9.3000000000000007</v>
      </c>
      <c r="B33" s="342" t="s">
        <v>833</v>
      </c>
      <c r="C33" s="547">
        <v>0</v>
      </c>
      <c r="D33" s="547">
        <v>0</v>
      </c>
      <c r="E33" s="548">
        <f t="shared" si="0"/>
        <v>0</v>
      </c>
      <c r="F33" s="547">
        <v>0</v>
      </c>
      <c r="G33" s="547">
        <v>0</v>
      </c>
      <c r="H33" s="548">
        <f t="shared" si="1"/>
        <v>0</v>
      </c>
      <c r="I33" s="543"/>
      <c r="J33" s="543"/>
      <c r="K33" s="543"/>
      <c r="L33" s="543"/>
      <c r="M33" s="543"/>
      <c r="N33" s="543"/>
      <c r="O33" s="543"/>
    </row>
    <row r="34" spans="1:15">
      <c r="A34" s="542">
        <v>9.4</v>
      </c>
      <c r="B34" s="342" t="s">
        <v>834</v>
      </c>
      <c r="C34" s="547">
        <v>0</v>
      </c>
      <c r="D34" s="547">
        <v>0</v>
      </c>
      <c r="E34" s="548">
        <f t="shared" si="0"/>
        <v>0</v>
      </c>
      <c r="F34" s="547">
        <v>0</v>
      </c>
      <c r="G34" s="547">
        <v>0</v>
      </c>
      <c r="H34" s="548">
        <f t="shared" si="1"/>
        <v>0</v>
      </c>
      <c r="I34" s="543"/>
      <c r="J34" s="543"/>
      <c r="K34" s="543"/>
      <c r="L34" s="543"/>
      <c r="M34" s="543"/>
      <c r="N34" s="543"/>
      <c r="O34" s="543"/>
    </row>
    <row r="35" spans="1:15">
      <c r="A35" s="542">
        <v>9.5</v>
      </c>
      <c r="B35" s="342" t="s">
        <v>835</v>
      </c>
      <c r="C35" s="547">
        <v>0</v>
      </c>
      <c r="D35" s="547">
        <v>0</v>
      </c>
      <c r="E35" s="548">
        <f t="shared" si="0"/>
        <v>0</v>
      </c>
      <c r="F35" s="547">
        <v>0</v>
      </c>
      <c r="G35" s="547">
        <v>0</v>
      </c>
      <c r="H35" s="548">
        <f t="shared" si="1"/>
        <v>0</v>
      </c>
      <c r="I35" s="543"/>
      <c r="J35" s="543"/>
      <c r="K35" s="543"/>
      <c r="L35" s="543"/>
      <c r="M35" s="543"/>
      <c r="N35" s="543"/>
      <c r="O35" s="543"/>
    </row>
    <row r="36" spans="1:15" ht="25.5">
      <c r="A36" s="542">
        <v>9.6</v>
      </c>
      <c r="B36" s="342" t="s">
        <v>836</v>
      </c>
      <c r="C36" s="547">
        <v>0</v>
      </c>
      <c r="D36" s="547">
        <v>0</v>
      </c>
      <c r="E36" s="548">
        <f t="shared" si="0"/>
        <v>0</v>
      </c>
      <c r="F36" s="547">
        <v>0</v>
      </c>
      <c r="G36" s="547">
        <v>0</v>
      </c>
      <c r="H36" s="548">
        <f t="shared" si="1"/>
        <v>0</v>
      </c>
      <c r="I36" s="543"/>
      <c r="J36" s="543"/>
      <c r="K36" s="543"/>
      <c r="L36" s="543"/>
      <c r="M36" s="543"/>
      <c r="N36" s="543"/>
      <c r="O36" s="543"/>
    </row>
    <row r="37" spans="1:15" ht="25.5">
      <c r="A37" s="542">
        <v>9.6999999999999993</v>
      </c>
      <c r="B37" s="342" t="s">
        <v>837</v>
      </c>
      <c r="C37" s="547">
        <v>0</v>
      </c>
      <c r="D37" s="547">
        <v>0</v>
      </c>
      <c r="E37" s="548">
        <f t="shared" si="0"/>
        <v>0</v>
      </c>
      <c r="F37" s="547">
        <v>0</v>
      </c>
      <c r="G37" s="547">
        <v>0</v>
      </c>
      <c r="H37" s="548">
        <f t="shared" si="1"/>
        <v>0</v>
      </c>
      <c r="I37" s="543"/>
      <c r="J37" s="543"/>
      <c r="K37" s="543"/>
      <c r="L37" s="543"/>
      <c r="M37" s="543"/>
      <c r="N37" s="543"/>
      <c r="O37" s="543"/>
    </row>
    <row r="38" spans="1:15" ht="15">
      <c r="A38" s="542">
        <v>10</v>
      </c>
      <c r="B38" s="550" t="s">
        <v>838</v>
      </c>
      <c r="C38" s="608">
        <f>C39+C40+C41+C42</f>
        <v>29560528.029431753</v>
      </c>
      <c r="D38" s="608">
        <f>D39+D40+D41+D42</f>
        <v>80919735.325610012</v>
      </c>
      <c r="E38" s="548">
        <f t="shared" si="0"/>
        <v>110480263.35504177</v>
      </c>
      <c r="F38" s="608">
        <f>F39+F40+F41+F42</f>
        <v>29993000.859431751</v>
      </c>
      <c r="G38" s="608">
        <f>G39+G40+G41+G42</f>
        <v>81165689.662610009</v>
      </c>
      <c r="H38" s="548">
        <f t="shared" si="1"/>
        <v>111158690.52204177</v>
      </c>
      <c r="I38" s="543"/>
      <c r="J38" s="543"/>
      <c r="K38" s="543"/>
      <c r="L38" s="543"/>
      <c r="M38" s="543"/>
      <c r="N38" s="543"/>
      <c r="O38" s="543"/>
    </row>
    <row r="39" spans="1:15">
      <c r="A39" s="542">
        <v>10.1</v>
      </c>
      <c r="B39" s="342" t="s">
        <v>839</v>
      </c>
      <c r="C39" s="547">
        <v>1.1299999999999999</v>
      </c>
      <c r="D39" s="547">
        <v>78285.028999999995</v>
      </c>
      <c r="E39" s="548">
        <f t="shared" si="0"/>
        <v>78286.159</v>
      </c>
      <c r="F39" s="547">
        <v>0</v>
      </c>
      <c r="G39" s="547">
        <v>876027.95609999995</v>
      </c>
      <c r="H39" s="548">
        <f t="shared" si="1"/>
        <v>876027.95609999995</v>
      </c>
      <c r="I39" s="543"/>
      <c r="J39" s="543"/>
      <c r="K39" s="543"/>
      <c r="L39" s="543"/>
      <c r="M39" s="543"/>
      <c r="N39" s="543"/>
      <c r="O39" s="543"/>
    </row>
    <row r="40" spans="1:15" ht="25.5">
      <c r="A40" s="542">
        <v>10.199999999999999</v>
      </c>
      <c r="B40" s="342" t="s">
        <v>840</v>
      </c>
      <c r="C40" s="547">
        <v>0</v>
      </c>
      <c r="D40" s="547">
        <v>0</v>
      </c>
      <c r="E40" s="548">
        <f t="shared" si="0"/>
        <v>0</v>
      </c>
      <c r="F40" s="547">
        <v>0</v>
      </c>
      <c r="G40" s="547">
        <v>2711.9942000000001</v>
      </c>
      <c r="H40" s="548">
        <f t="shared" si="1"/>
        <v>2711.9942000000001</v>
      </c>
      <c r="I40" s="543"/>
      <c r="J40" s="543"/>
      <c r="K40" s="543"/>
      <c r="L40" s="543"/>
      <c r="M40" s="543"/>
      <c r="N40" s="543"/>
      <c r="O40" s="543"/>
    </row>
    <row r="41" spans="1:15" ht="25.5">
      <c r="A41" s="542">
        <v>10.3</v>
      </c>
      <c r="B41" s="342" t="s">
        <v>841</v>
      </c>
      <c r="C41" s="547">
        <v>12657261.030000001</v>
      </c>
      <c r="D41" s="547">
        <v>30268662.49719999</v>
      </c>
      <c r="E41" s="548">
        <f t="shared" si="0"/>
        <v>42925923.527199991</v>
      </c>
      <c r="F41" s="547">
        <v>11853788.23</v>
      </c>
      <c r="G41" s="547">
        <v>26044083.259599995</v>
      </c>
      <c r="H41" s="548">
        <f t="shared" si="1"/>
        <v>37897871.489599995</v>
      </c>
      <c r="I41" s="543"/>
      <c r="J41" s="543"/>
      <c r="K41" s="543"/>
      <c r="L41" s="543"/>
      <c r="M41" s="543"/>
      <c r="N41" s="543"/>
      <c r="O41" s="543"/>
    </row>
    <row r="42" spans="1:15" ht="25.5">
      <c r="A42" s="542">
        <v>10.4</v>
      </c>
      <c r="B42" s="342" t="s">
        <v>842</v>
      </c>
      <c r="C42" s="547">
        <v>16903265.869431749</v>
      </c>
      <c r="D42" s="547">
        <v>50572787.799410015</v>
      </c>
      <c r="E42" s="548">
        <f t="shared" si="0"/>
        <v>67476053.668841764</v>
      </c>
      <c r="F42" s="547">
        <v>18139212.629431751</v>
      </c>
      <c r="G42" s="547">
        <v>54242866.452710018</v>
      </c>
      <c r="H42" s="548">
        <f t="shared" si="1"/>
        <v>72382079.082141772</v>
      </c>
      <c r="I42" s="543"/>
      <c r="J42" s="543"/>
      <c r="K42" s="543"/>
      <c r="L42" s="543"/>
      <c r="M42" s="543"/>
      <c r="N42" s="543"/>
      <c r="O42" s="543"/>
    </row>
    <row r="43" spans="1:15">
      <c r="A43" s="542">
        <v>11</v>
      </c>
      <c r="B43" s="553" t="s">
        <v>186</v>
      </c>
      <c r="C43" s="628">
        <v>0</v>
      </c>
      <c r="D43" s="628">
        <v>0</v>
      </c>
      <c r="E43" s="629">
        <f t="shared" si="0"/>
        <v>0</v>
      </c>
      <c r="F43" s="628">
        <v>0</v>
      </c>
      <c r="G43" s="628">
        <v>0</v>
      </c>
      <c r="H43" s="629">
        <f t="shared" si="1"/>
        <v>0</v>
      </c>
      <c r="I43" s="543"/>
      <c r="J43" s="543"/>
      <c r="K43" s="543"/>
      <c r="L43" s="543"/>
      <c r="M43" s="543"/>
      <c r="N43" s="543"/>
      <c r="O43" s="543"/>
    </row>
    <row r="44" spans="1:15">
      <c r="C44" s="549"/>
      <c r="D44" s="549"/>
      <c r="E44" s="549"/>
      <c r="F44" s="549"/>
      <c r="G44" s="549"/>
      <c r="H44" s="549"/>
    </row>
    <row r="45" spans="1:15">
      <c r="C45" s="549"/>
      <c r="D45" s="549"/>
      <c r="E45" s="549"/>
      <c r="F45" s="549"/>
      <c r="G45" s="549"/>
      <c r="H45" s="549"/>
    </row>
    <row r="46" spans="1:15">
      <c r="C46" s="549"/>
      <c r="D46" s="549"/>
      <c r="E46" s="549"/>
      <c r="F46" s="549"/>
      <c r="G46" s="549"/>
      <c r="H46" s="549"/>
    </row>
    <row r="47" spans="1:15">
      <c r="C47" s="549"/>
      <c r="D47" s="549"/>
      <c r="E47" s="549"/>
      <c r="F47" s="549"/>
      <c r="G47" s="549"/>
      <c r="H47" s="549"/>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N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sheetView>
  </sheetViews>
  <sheetFormatPr defaultColWidth="9.140625" defaultRowHeight="12.75"/>
  <cols>
    <col min="1" max="1" width="9.7109375" style="1" bestFit="1" customWidth="1"/>
    <col min="2" max="2" width="93.5703125" style="1" customWidth="1"/>
    <col min="3" max="7" width="12.28515625" style="1" bestFit="1" customWidth="1"/>
    <col min="8" max="8" width="9.7109375" style="1" customWidth="1"/>
    <col min="9" max="9" width="13.5703125" style="1" bestFit="1" customWidth="1"/>
    <col min="10" max="11" width="9.7109375" style="1" customWidth="1"/>
    <col min="12" max="16384" width="9.140625" style="1"/>
  </cols>
  <sheetData>
    <row r="1" spans="1:14">
      <c r="A1" s="518" t="s">
        <v>108</v>
      </c>
      <c r="B1" s="6" t="str">
        <f>Info!C2</f>
        <v>სს "ბანკი ქართუ"</v>
      </c>
      <c r="C1" s="6"/>
    </row>
    <row r="2" spans="1:14">
      <c r="A2" s="518" t="s">
        <v>109</v>
      </c>
      <c r="B2" s="494">
        <f>'1. key ratios'!B2</f>
        <v>45565</v>
      </c>
      <c r="C2" s="6"/>
    </row>
    <row r="3" spans="1:14">
      <c r="A3" s="518"/>
      <c r="B3" s="6"/>
      <c r="C3" s="6"/>
    </row>
    <row r="4" spans="1:14" ht="15" customHeight="1" thickBot="1">
      <c r="A4" s="118" t="s">
        <v>253</v>
      </c>
      <c r="B4" s="119" t="s">
        <v>107</v>
      </c>
      <c r="C4" s="554" t="s">
        <v>87</v>
      </c>
    </row>
    <row r="5" spans="1:14" ht="15" customHeight="1">
      <c r="A5" s="116" t="s">
        <v>25</v>
      </c>
      <c r="B5" s="117"/>
      <c r="C5" s="555" t="str">
        <f>INT((MONTH($B$2))/3)&amp;"Q"&amp;"-"&amp;YEAR($B$2)</f>
        <v>3Q-2024</v>
      </c>
      <c r="D5" s="555" t="str">
        <f>IF(INT(MONTH($B$2))=3, "4"&amp;"Q"&amp;"-"&amp;YEAR($B$2)-1, IF(INT(MONTH($B$2))=6, "1"&amp;"Q"&amp;"-"&amp;YEAR($B$2), IF(INT(MONTH($B$2))=9, "2"&amp;"Q"&amp;"-"&amp;YEAR($B$2),IF(INT(MONTH($B$2))=12, "3"&amp;"Q"&amp;"-"&amp;YEAR($B$2), 0))))</f>
        <v>2Q-2024</v>
      </c>
      <c r="E5" s="555" t="str">
        <f>IF(INT(MONTH($B$2))=3, "3"&amp;"Q"&amp;"-"&amp;YEAR($B$2)-1, IF(INT(MONTH($B$2))=6, "4"&amp;"Q"&amp;"-"&amp;YEAR($B$2)-1, IF(INT(MONTH($B$2))=9, "1"&amp;"Q"&amp;"-"&amp;YEAR($B$2),IF(INT(MONTH($B$2))=12, "2"&amp;"Q"&amp;"-"&amp;YEAR($B$2), 0))))</f>
        <v>1Q-2024</v>
      </c>
      <c r="F5" s="555" t="str">
        <f>IF(INT(MONTH($B$2))=3, "2"&amp;"Q"&amp;"-"&amp;YEAR($B$2)-1, IF(INT(MONTH($B$2))=6, "3"&amp;"Q"&amp;"-"&amp;YEAR($B$2)-1, IF(INT(MONTH($B$2))=9, "4"&amp;"Q"&amp;"-"&amp;YEAR($B$2)-1,IF(INT(MONTH($B$2))=12, "1"&amp;"Q"&amp;"-"&amp;YEAR($B$2), 0))))</f>
        <v>4Q-2023</v>
      </c>
      <c r="G5" s="555" t="str">
        <f>IF(INT(MONTH($B$2))=3, "1"&amp;"Q"&amp;"-"&amp;YEAR($B$2)-1, IF(INT(MONTH($B$2))=6, "2"&amp;"Q"&amp;"-"&amp;YEAR($B$2)-1, IF(INT(MONTH($B$2))=9, "3"&amp;"Q"&amp;"-"&amp;YEAR($B$2)-1,IF(INT(MONTH($B$2))=12, "4"&amp;"Q"&amp;"-"&amp;YEAR($B$2)-1, 0))))</f>
        <v>3Q-2023</v>
      </c>
    </row>
    <row r="6" spans="1:14" ht="15" customHeight="1">
      <c r="A6" s="556">
        <v>1</v>
      </c>
      <c r="B6" s="253" t="s">
        <v>112</v>
      </c>
      <c r="C6" s="557">
        <f>C7+C9+C10</f>
        <v>1470141039.2617598</v>
      </c>
      <c r="D6" s="558">
        <f>D7+D9+D10</f>
        <v>1398657832.8015645</v>
      </c>
      <c r="E6" s="558">
        <f t="shared" ref="E6:G6" si="0">E7+E9+E10</f>
        <v>1420401901.6419873</v>
      </c>
      <c r="F6" s="558">
        <f t="shared" si="0"/>
        <v>1557810026.2743154</v>
      </c>
      <c r="G6" s="559">
        <f t="shared" si="0"/>
        <v>1390165990.5325701</v>
      </c>
      <c r="H6" s="564"/>
      <c r="I6" s="541"/>
      <c r="J6" s="541"/>
      <c r="K6" s="541"/>
      <c r="L6" s="541"/>
      <c r="M6" s="541"/>
      <c r="N6" s="541"/>
    </row>
    <row r="7" spans="1:14" ht="15" customHeight="1">
      <c r="A7" s="556">
        <v>1.1000000000000001</v>
      </c>
      <c r="B7" s="219" t="s">
        <v>436</v>
      </c>
      <c r="C7" s="560">
        <v>1363564643.8547225</v>
      </c>
      <c r="D7" s="560">
        <v>1310286369.6710038</v>
      </c>
      <c r="E7" s="560">
        <v>1333641061.7994041</v>
      </c>
      <c r="F7" s="560">
        <v>1494376077.9596863</v>
      </c>
      <c r="G7" s="560">
        <v>1334594322.9250157</v>
      </c>
      <c r="H7" s="564"/>
      <c r="I7" s="541"/>
      <c r="J7" s="541"/>
      <c r="K7" s="541"/>
      <c r="L7" s="541"/>
      <c r="M7" s="541"/>
      <c r="N7" s="541"/>
    </row>
    <row r="8" spans="1:14" ht="25.5">
      <c r="A8" s="556" t="s">
        <v>157</v>
      </c>
      <c r="B8" s="220" t="s">
        <v>250</v>
      </c>
      <c r="C8" s="560">
        <v>23805750</v>
      </c>
      <c r="D8" s="560">
        <v>23805750</v>
      </c>
      <c r="E8" s="560">
        <v>23430750</v>
      </c>
      <c r="F8" s="560">
        <v>23430750</v>
      </c>
      <c r="G8" s="560">
        <v>23430750</v>
      </c>
      <c r="H8" s="564"/>
      <c r="I8" s="541"/>
      <c r="J8" s="541"/>
      <c r="K8" s="541"/>
      <c r="L8" s="541"/>
      <c r="M8" s="541"/>
      <c r="N8" s="541"/>
    </row>
    <row r="9" spans="1:14" ht="15" customHeight="1">
      <c r="A9" s="556">
        <v>1.2</v>
      </c>
      <c r="B9" s="219" t="s">
        <v>21</v>
      </c>
      <c r="C9" s="560">
        <v>106576395.40703729</v>
      </c>
      <c r="D9" s="560">
        <v>88371463.130560666</v>
      </c>
      <c r="E9" s="560">
        <v>86760839.84258309</v>
      </c>
      <c r="F9" s="560">
        <v>63433948.314629048</v>
      </c>
      <c r="G9" s="560">
        <v>55571667.607554324</v>
      </c>
      <c r="H9" s="564"/>
      <c r="I9" s="541"/>
      <c r="J9" s="541"/>
      <c r="K9" s="541"/>
      <c r="L9" s="541"/>
      <c r="M9" s="541"/>
      <c r="N9" s="541"/>
    </row>
    <row r="10" spans="1:14" ht="15" customHeight="1">
      <c r="A10" s="556">
        <v>1.3</v>
      </c>
      <c r="B10" s="254" t="s">
        <v>74</v>
      </c>
      <c r="C10" s="560">
        <v>0</v>
      </c>
      <c r="D10" s="560">
        <v>0</v>
      </c>
      <c r="E10" s="560">
        <v>0</v>
      </c>
      <c r="F10" s="560">
        <v>0</v>
      </c>
      <c r="G10" s="560">
        <v>0</v>
      </c>
      <c r="H10" s="564"/>
      <c r="I10" s="541"/>
      <c r="J10" s="541"/>
      <c r="K10" s="541"/>
      <c r="L10" s="541"/>
      <c r="M10" s="541"/>
      <c r="N10" s="541"/>
    </row>
    <row r="11" spans="1:14" ht="15" customHeight="1">
      <c r="A11" s="556">
        <v>2</v>
      </c>
      <c r="B11" s="253" t="s">
        <v>113</v>
      </c>
      <c r="C11" s="560">
        <v>6001625.6953501338</v>
      </c>
      <c r="D11" s="560">
        <v>7276819.1953398287</v>
      </c>
      <c r="E11" s="560">
        <v>11124182.229466965</v>
      </c>
      <c r="F11" s="560">
        <v>16726602.19081855</v>
      </c>
      <c r="G11" s="560">
        <v>16616445.014524076</v>
      </c>
      <c r="H11" s="564"/>
      <c r="I11" s="541"/>
      <c r="J11" s="541"/>
      <c r="K11" s="541"/>
      <c r="L11" s="541"/>
      <c r="M11" s="541"/>
      <c r="N11" s="541"/>
    </row>
    <row r="12" spans="1:14" ht="15" customHeight="1">
      <c r="A12" s="556">
        <v>3</v>
      </c>
      <c r="B12" s="253" t="s">
        <v>111</v>
      </c>
      <c r="C12" s="560">
        <v>135448763.36904073</v>
      </c>
      <c r="D12" s="560">
        <v>135448763.36904073</v>
      </c>
      <c r="E12" s="560">
        <v>135448763.36904073</v>
      </c>
      <c r="F12" s="560">
        <v>135448763.36904073</v>
      </c>
      <c r="G12" s="560">
        <v>130705235.87062578</v>
      </c>
      <c r="H12" s="564"/>
      <c r="I12" s="541"/>
      <c r="J12" s="541"/>
      <c r="K12" s="541"/>
      <c r="L12" s="541"/>
      <c r="M12" s="541"/>
      <c r="N12" s="541"/>
    </row>
    <row r="13" spans="1:14" ht="15" customHeight="1" thickBot="1">
      <c r="A13" s="110">
        <v>4</v>
      </c>
      <c r="B13" s="255" t="s">
        <v>158</v>
      </c>
      <c r="C13" s="561">
        <f>C6+C11+C12</f>
        <v>1611591428.3261507</v>
      </c>
      <c r="D13" s="561">
        <f>D6+D11+D12</f>
        <v>1541383415.3659451</v>
      </c>
      <c r="E13" s="562">
        <f t="shared" ref="E13:G13" si="1">E6+E11+E12</f>
        <v>1566974847.240495</v>
      </c>
      <c r="F13" s="562">
        <f t="shared" si="1"/>
        <v>1709985391.8341746</v>
      </c>
      <c r="G13" s="563">
        <f t="shared" si="1"/>
        <v>1537487671.4177198</v>
      </c>
      <c r="H13" s="564"/>
      <c r="I13" s="541"/>
      <c r="J13" s="541"/>
      <c r="K13" s="541"/>
      <c r="L13" s="541"/>
      <c r="M13" s="541"/>
      <c r="N13" s="541"/>
    </row>
    <row r="14" spans="1:14">
      <c r="B14" s="10"/>
    </row>
    <row r="15" spans="1:14" ht="25.5">
      <c r="B15" s="10" t="s">
        <v>437</v>
      </c>
    </row>
    <row r="16" spans="1:14">
      <c r="B16" s="10"/>
    </row>
    <row r="17" spans="2:2">
      <c r="B17" s="10"/>
    </row>
    <row r="18" spans="2:2">
      <c r="B18" s="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4"/>
  <sheetViews>
    <sheetView showGridLines="0" zoomScaleNormal="100" workbookViewId="0">
      <pane xSplit="1" ySplit="4" topLeftCell="B5" activePane="bottomRight" state="frozen"/>
      <selection pane="topRight" activeCell="B1" sqref="B1"/>
      <selection pane="bottomLeft" activeCell="A4" sqref="A4"/>
      <selection pane="bottomRight"/>
    </sheetView>
  </sheetViews>
  <sheetFormatPr defaultRowHeight="12.75"/>
  <cols>
    <col min="1" max="1" width="9.5703125" style="1" bestFit="1" customWidth="1"/>
    <col min="2" max="2" width="58.85546875" style="1" customWidth="1"/>
    <col min="3" max="3" width="78.5703125" style="1" bestFit="1" customWidth="1"/>
    <col min="4" max="16384" width="9.140625" style="1"/>
  </cols>
  <sheetData>
    <row r="1" spans="1:8">
      <c r="A1" s="1" t="s">
        <v>108</v>
      </c>
      <c r="B1" s="1" t="str">
        <f>Info!C2</f>
        <v>სს "ბანკი ქართუ"</v>
      </c>
    </row>
    <row r="2" spans="1:8">
      <c r="A2" s="1" t="s">
        <v>109</v>
      </c>
      <c r="B2" s="494">
        <f>'1. key ratios'!B2</f>
        <v>45565</v>
      </c>
    </row>
    <row r="4" spans="1:8" ht="25.5" customHeight="1" thickBot="1">
      <c r="A4" s="565" t="s">
        <v>254</v>
      </c>
      <c r="B4" s="566" t="s">
        <v>91</v>
      </c>
      <c r="C4" s="567"/>
    </row>
    <row r="5" spans="1:8">
      <c r="A5" s="568"/>
      <c r="B5" s="569" t="s">
        <v>92</v>
      </c>
      <c r="C5" s="545" t="s">
        <v>450</v>
      </c>
    </row>
    <row r="6" spans="1:8">
      <c r="A6" s="570">
        <v>1</v>
      </c>
      <c r="B6" s="571" t="s">
        <v>961</v>
      </c>
      <c r="C6" s="256" t="s">
        <v>962</v>
      </c>
    </row>
    <row r="7" spans="1:8">
      <c r="A7" s="570">
        <v>2</v>
      </c>
      <c r="B7" s="571" t="s">
        <v>963</v>
      </c>
      <c r="C7" s="256" t="s">
        <v>964</v>
      </c>
    </row>
    <row r="8" spans="1:8">
      <c r="A8" s="570">
        <v>3</v>
      </c>
      <c r="B8" s="571" t="s">
        <v>965</v>
      </c>
      <c r="C8" s="256" t="s">
        <v>966</v>
      </c>
    </row>
    <row r="9" spans="1:8">
      <c r="A9" s="570">
        <v>4</v>
      </c>
      <c r="B9" s="571" t="s">
        <v>967</v>
      </c>
      <c r="C9" s="256" t="s">
        <v>964</v>
      </c>
    </row>
    <row r="10" spans="1:8">
      <c r="A10" s="570">
        <v>5</v>
      </c>
      <c r="B10" s="571" t="s">
        <v>968</v>
      </c>
      <c r="C10" s="256" t="s">
        <v>969</v>
      </c>
    </row>
    <row r="11" spans="1:8">
      <c r="A11" s="570">
        <v>6</v>
      </c>
      <c r="B11" s="571"/>
      <c r="C11" s="256"/>
    </row>
    <row r="12" spans="1:8">
      <c r="A12" s="570">
        <v>7</v>
      </c>
      <c r="B12" s="571"/>
      <c r="C12" s="256"/>
      <c r="H12" s="10"/>
    </row>
    <row r="13" spans="1:8">
      <c r="A13" s="570">
        <v>8</v>
      </c>
      <c r="B13" s="571"/>
      <c r="C13" s="256"/>
    </row>
    <row r="14" spans="1:8">
      <c r="A14" s="570">
        <v>9</v>
      </c>
      <c r="B14" s="571"/>
      <c r="C14" s="256"/>
    </row>
    <row r="15" spans="1:8">
      <c r="A15" s="570">
        <v>10</v>
      </c>
      <c r="B15" s="571"/>
      <c r="C15" s="256"/>
    </row>
    <row r="16" spans="1:8">
      <c r="A16" s="570"/>
      <c r="B16" s="661"/>
      <c r="C16" s="662"/>
    </row>
    <row r="17" spans="1:3">
      <c r="A17" s="570"/>
      <c r="B17" s="572" t="s">
        <v>93</v>
      </c>
      <c r="C17" s="573" t="s">
        <v>451</v>
      </c>
    </row>
    <row r="18" spans="1:3">
      <c r="A18" s="570">
        <v>1</v>
      </c>
      <c r="B18" s="571" t="s">
        <v>970</v>
      </c>
      <c r="C18" s="574" t="s">
        <v>971</v>
      </c>
    </row>
    <row r="19" spans="1:3">
      <c r="A19" s="570">
        <v>2</v>
      </c>
      <c r="B19" s="571" t="s">
        <v>972</v>
      </c>
      <c r="C19" s="574" t="s">
        <v>973</v>
      </c>
    </row>
    <row r="20" spans="1:3">
      <c r="A20" s="570">
        <v>3</v>
      </c>
      <c r="B20" s="571" t="s">
        <v>974</v>
      </c>
      <c r="C20" s="574" t="s">
        <v>975</v>
      </c>
    </row>
    <row r="21" spans="1:3">
      <c r="A21" s="570">
        <v>4</v>
      </c>
      <c r="B21" s="571" t="s">
        <v>976</v>
      </c>
      <c r="C21" s="574" t="s">
        <v>977</v>
      </c>
    </row>
    <row r="22" spans="1:3">
      <c r="A22" s="570">
        <v>5</v>
      </c>
      <c r="B22" s="571" t="s">
        <v>978</v>
      </c>
      <c r="C22" s="574" t="s">
        <v>979</v>
      </c>
    </row>
    <row r="23" spans="1:3">
      <c r="A23" s="570">
        <v>6</v>
      </c>
      <c r="B23" s="571" t="s">
        <v>980</v>
      </c>
      <c r="C23" s="574" t="s">
        <v>981</v>
      </c>
    </row>
    <row r="24" spans="1:3">
      <c r="A24" s="570">
        <v>7</v>
      </c>
      <c r="B24" s="571"/>
      <c r="C24" s="574"/>
    </row>
    <row r="25" spans="1:3">
      <c r="A25" s="570">
        <v>8</v>
      </c>
      <c r="B25" s="571"/>
      <c r="C25" s="574"/>
    </row>
    <row r="26" spans="1:3">
      <c r="A26" s="570">
        <v>9</v>
      </c>
      <c r="B26" s="571"/>
      <c r="C26" s="574"/>
    </row>
    <row r="27" spans="1:3" ht="15.75" customHeight="1">
      <c r="A27" s="570">
        <v>10</v>
      </c>
      <c r="B27" s="571"/>
      <c r="C27" s="575"/>
    </row>
    <row r="28" spans="1:3" ht="15.75" customHeight="1">
      <c r="A28" s="570"/>
      <c r="B28" s="571"/>
      <c r="C28" s="576"/>
    </row>
    <row r="29" spans="1:3" ht="30" customHeight="1">
      <c r="A29" s="570"/>
      <c r="B29" s="663" t="s">
        <v>94</v>
      </c>
      <c r="C29" s="664"/>
    </row>
    <row r="30" spans="1:3">
      <c r="A30" s="570">
        <v>1</v>
      </c>
      <c r="B30" s="571" t="s">
        <v>982</v>
      </c>
      <c r="C30" s="477">
        <v>1</v>
      </c>
    </row>
    <row r="31" spans="1:3" ht="15.75" customHeight="1">
      <c r="A31" s="570"/>
      <c r="B31" s="571"/>
      <c r="C31" s="15"/>
    </row>
    <row r="32" spans="1:3" ht="29.25" customHeight="1">
      <c r="A32" s="570"/>
      <c r="B32" s="663" t="s">
        <v>174</v>
      </c>
      <c r="C32" s="664"/>
    </row>
    <row r="33" spans="1:3">
      <c r="A33" s="570">
        <v>1</v>
      </c>
      <c r="B33" s="571" t="s">
        <v>983</v>
      </c>
      <c r="C33" s="478">
        <v>1</v>
      </c>
    </row>
    <row r="34" spans="1:3" ht="13.5" thickBot="1">
      <c r="A34" s="577"/>
      <c r="B34" s="578"/>
      <c r="C34" s="257"/>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XFD53"/>
  <sheetViews>
    <sheetView zoomScale="90" zoomScaleNormal="90" workbookViewId="0">
      <pane xSplit="1" ySplit="5" topLeftCell="B6" activePane="bottomRight" state="frozen"/>
      <selection activeCell="H6" sqref="H6"/>
      <selection pane="topRight" activeCell="H6" sqref="H6"/>
      <selection pane="bottomLeft" activeCell="H6" sqref="H6"/>
      <selection pane="bottomRight"/>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2.5703125" bestFit="1" customWidth="1"/>
    <col min="8" max="8" width="13.140625" customWidth="1"/>
    <col min="9" max="9" width="13" customWidth="1"/>
  </cols>
  <sheetData>
    <row r="1" spans="1:9 16384:16384" ht="15.75">
      <c r="A1" s="7" t="s">
        <v>108</v>
      </c>
      <c r="B1" s="6" t="str">
        <f>Info!C2</f>
        <v>სს "ბანკი ქართუ"</v>
      </c>
    </row>
    <row r="2" spans="1:9 16384:16384" s="7" customFormat="1" ht="15.75" customHeight="1">
      <c r="A2" s="7" t="s">
        <v>109</v>
      </c>
      <c r="B2" s="494">
        <f>'1. key ratios'!B2</f>
        <v>45565</v>
      </c>
    </row>
    <row r="3" spans="1:9 16384:16384" s="7" customFormat="1" ht="15.75" customHeight="1"/>
    <row r="4" spans="1:9 16384:16384" s="7" customFormat="1" ht="15.75" customHeight="1" thickBot="1">
      <c r="A4" s="131" t="s">
        <v>255</v>
      </c>
      <c r="B4" s="132" t="s">
        <v>168</v>
      </c>
      <c r="C4" s="99"/>
      <c r="D4" s="99"/>
      <c r="E4" s="100" t="s">
        <v>87</v>
      </c>
    </row>
    <row r="5" spans="1:9 16384:16384" s="57" customFormat="1" ht="17.45" customHeight="1">
      <c r="A5" s="197"/>
      <c r="B5" s="198"/>
      <c r="C5" s="98" t="s">
        <v>0</v>
      </c>
      <c r="D5" s="98" t="s">
        <v>1</v>
      </c>
      <c r="E5" s="199" t="s">
        <v>2</v>
      </c>
    </row>
    <row r="6" spans="1:9 16384:16384" ht="14.45" customHeight="1">
      <c r="A6" s="200"/>
      <c r="B6" s="665" t="s">
        <v>144</v>
      </c>
      <c r="C6" s="665" t="s">
        <v>856</v>
      </c>
      <c r="D6" s="666" t="s">
        <v>143</v>
      </c>
      <c r="E6" s="667"/>
    </row>
    <row r="7" spans="1:9 16384:16384" ht="99.6" customHeight="1">
      <c r="A7" s="200"/>
      <c r="B7" s="665"/>
      <c r="C7" s="665"/>
      <c r="D7" s="195" t="s">
        <v>142</v>
      </c>
      <c r="E7" s="196" t="s">
        <v>353</v>
      </c>
    </row>
    <row r="8" spans="1:9 16384:16384" ht="22.5" customHeight="1">
      <c r="A8" s="345">
        <v>1</v>
      </c>
      <c r="B8" s="302" t="s">
        <v>843</v>
      </c>
      <c r="C8" s="346">
        <f>SUM(C9:C11)</f>
        <v>627874626.15644526</v>
      </c>
      <c r="D8" s="346">
        <f t="shared" ref="D8:E8" si="0">SUM(D9:D11)</f>
        <v>0</v>
      </c>
      <c r="E8" s="346">
        <f t="shared" si="0"/>
        <v>627874626.15644526</v>
      </c>
      <c r="G8" s="496"/>
      <c r="H8" s="496"/>
      <c r="I8" s="496"/>
      <c r="XFD8" s="496"/>
    </row>
    <row r="9" spans="1:9 16384:16384">
      <c r="A9" s="345">
        <v>1.1000000000000001</v>
      </c>
      <c r="B9" s="303" t="s">
        <v>96</v>
      </c>
      <c r="C9" s="346">
        <v>28914276.528000005</v>
      </c>
      <c r="D9" s="346">
        <v>0</v>
      </c>
      <c r="E9" s="346">
        <v>28914276.528000005</v>
      </c>
      <c r="G9" s="496"/>
      <c r="H9" s="496"/>
      <c r="I9" s="496"/>
    </row>
    <row r="10" spans="1:9 16384:16384">
      <c r="A10" s="345">
        <v>1.2</v>
      </c>
      <c r="B10" s="303" t="s">
        <v>97</v>
      </c>
      <c r="C10" s="346">
        <v>205193401.57430074</v>
      </c>
      <c r="D10" s="346">
        <v>0</v>
      </c>
      <c r="E10" s="346">
        <v>205193401.57430074</v>
      </c>
      <c r="G10" s="496"/>
      <c r="H10" s="496"/>
      <c r="I10" s="496"/>
    </row>
    <row r="11" spans="1:9 16384:16384">
      <c r="A11" s="345">
        <v>1.3</v>
      </c>
      <c r="B11" s="303" t="s">
        <v>98</v>
      </c>
      <c r="C11" s="346">
        <v>393766948.0541445</v>
      </c>
      <c r="D11" s="346">
        <v>0</v>
      </c>
      <c r="E11" s="346">
        <v>393766948.0541445</v>
      </c>
      <c r="G11" s="496"/>
      <c r="H11" s="496"/>
      <c r="I11" s="496"/>
    </row>
    <row r="12" spans="1:9 16384:16384">
      <c r="A12" s="345">
        <v>2</v>
      </c>
      <c r="B12" s="304" t="s">
        <v>730</v>
      </c>
      <c r="C12" s="346">
        <v>0</v>
      </c>
      <c r="D12" s="346">
        <v>0</v>
      </c>
      <c r="E12" s="346">
        <v>0</v>
      </c>
      <c r="G12" s="496"/>
      <c r="H12" s="496"/>
      <c r="I12" s="496"/>
    </row>
    <row r="13" spans="1:9 16384:16384" ht="21">
      <c r="A13" s="345">
        <v>2.1</v>
      </c>
      <c r="B13" s="305" t="s">
        <v>731</v>
      </c>
      <c r="C13" s="346">
        <v>0</v>
      </c>
      <c r="D13" s="346">
        <v>0</v>
      </c>
      <c r="E13" s="346">
        <v>0</v>
      </c>
      <c r="G13" s="496"/>
      <c r="H13" s="496"/>
      <c r="I13" s="496"/>
    </row>
    <row r="14" spans="1:9 16384:16384" ht="33.950000000000003" customHeight="1">
      <c r="A14" s="345">
        <v>3</v>
      </c>
      <c r="B14" s="306" t="s">
        <v>732</v>
      </c>
      <c r="C14" s="346">
        <v>0</v>
      </c>
      <c r="D14" s="346">
        <v>0</v>
      </c>
      <c r="E14" s="346">
        <v>0</v>
      </c>
      <c r="G14" s="496"/>
      <c r="H14" s="496"/>
      <c r="I14" s="496"/>
    </row>
    <row r="15" spans="1:9 16384:16384" ht="32.450000000000003" customHeight="1">
      <c r="A15" s="345">
        <v>4</v>
      </c>
      <c r="B15" s="307" t="s">
        <v>733</v>
      </c>
      <c r="C15" s="346">
        <v>0</v>
      </c>
      <c r="D15" s="346">
        <v>0</v>
      </c>
      <c r="E15" s="346">
        <v>0</v>
      </c>
      <c r="G15" s="496"/>
      <c r="H15" s="496"/>
      <c r="I15" s="496"/>
    </row>
    <row r="16" spans="1:9 16384:16384" ht="23.1" customHeight="1">
      <c r="A16" s="345">
        <v>5</v>
      </c>
      <c r="B16" s="307" t="s">
        <v>734</v>
      </c>
      <c r="C16" s="346">
        <f>SUM(C17:C19)</f>
        <v>7439714.9400000004</v>
      </c>
      <c r="D16" s="346">
        <f t="shared" ref="D16:E16" si="1">SUM(D17:D19)</f>
        <v>70117.409432173619</v>
      </c>
      <c r="E16" s="346">
        <f t="shared" si="1"/>
        <v>7369597.5305678267</v>
      </c>
      <c r="G16" s="496"/>
      <c r="H16" s="496"/>
      <c r="I16" s="496"/>
    </row>
    <row r="17" spans="1:9">
      <c r="A17" s="345">
        <v>5.0999999999999996</v>
      </c>
      <c r="B17" s="308" t="s">
        <v>735</v>
      </c>
      <c r="C17" s="346">
        <v>168050</v>
      </c>
      <c r="D17" s="346">
        <v>0</v>
      </c>
      <c r="E17" s="346">
        <v>168050</v>
      </c>
      <c r="G17" s="496"/>
      <c r="H17" s="496"/>
      <c r="I17" s="496"/>
    </row>
    <row r="18" spans="1:9">
      <c r="A18" s="345">
        <v>5.2</v>
      </c>
      <c r="B18" s="308" t="s">
        <v>569</v>
      </c>
      <c r="C18" s="346">
        <v>7271664.9400000004</v>
      </c>
      <c r="D18" s="346">
        <v>70117.409432173619</v>
      </c>
      <c r="E18" s="346">
        <v>7201547.5305678267</v>
      </c>
      <c r="G18" s="496"/>
      <c r="H18" s="496"/>
      <c r="I18" s="496"/>
    </row>
    <row r="19" spans="1:9">
      <c r="A19" s="345">
        <v>5.3</v>
      </c>
      <c r="B19" s="308" t="s">
        <v>736</v>
      </c>
      <c r="C19" s="346">
        <v>0</v>
      </c>
      <c r="D19" s="346">
        <v>0</v>
      </c>
      <c r="E19" s="346">
        <v>0</v>
      </c>
      <c r="G19" s="496"/>
      <c r="H19" s="496"/>
      <c r="I19" s="496"/>
    </row>
    <row r="20" spans="1:9" ht="21">
      <c r="A20" s="345">
        <v>6</v>
      </c>
      <c r="B20" s="306" t="s">
        <v>737</v>
      </c>
      <c r="C20" s="346">
        <f>SUM(C21:C22)</f>
        <v>1017454740.1983575</v>
      </c>
      <c r="D20" s="346">
        <f t="shared" ref="D20:E20" si="2">SUM(D21:D22)</f>
        <v>0</v>
      </c>
      <c r="E20" s="346">
        <f t="shared" si="2"/>
        <v>1017454740.1983575</v>
      </c>
      <c r="G20" s="496"/>
      <c r="H20" s="496"/>
      <c r="I20" s="496"/>
    </row>
    <row r="21" spans="1:9">
      <c r="A21" s="345">
        <v>6.1</v>
      </c>
      <c r="B21" s="308" t="s">
        <v>569</v>
      </c>
      <c r="C21" s="346">
        <v>55275706.222180806</v>
      </c>
      <c r="D21" s="346">
        <v>0</v>
      </c>
      <c r="E21" s="346">
        <v>55275706.222180806</v>
      </c>
      <c r="G21" s="496"/>
      <c r="H21" s="496"/>
      <c r="I21" s="496"/>
    </row>
    <row r="22" spans="1:9">
      <c r="A22" s="345">
        <v>6.2</v>
      </c>
      <c r="B22" s="308" t="s">
        <v>736</v>
      </c>
      <c r="C22" s="346">
        <v>962179033.97617662</v>
      </c>
      <c r="D22" s="346">
        <v>0</v>
      </c>
      <c r="E22" s="346">
        <v>962179033.97617662</v>
      </c>
      <c r="G22" s="496"/>
      <c r="H22" s="496"/>
      <c r="I22" s="496"/>
    </row>
    <row r="23" spans="1:9" ht="21">
      <c r="A23" s="345">
        <v>7</v>
      </c>
      <c r="B23" s="309" t="s">
        <v>738</v>
      </c>
      <c r="C23" s="346">
        <v>9522300</v>
      </c>
      <c r="D23" s="346">
        <v>0</v>
      </c>
      <c r="E23" s="346">
        <v>9522300</v>
      </c>
      <c r="G23" s="496"/>
      <c r="H23" s="496"/>
      <c r="I23" s="496"/>
    </row>
    <row r="24" spans="1:9" ht="21">
      <c r="A24" s="345">
        <v>8</v>
      </c>
      <c r="B24" s="310" t="s">
        <v>739</v>
      </c>
      <c r="C24" s="346">
        <v>0</v>
      </c>
      <c r="D24" s="346">
        <v>0</v>
      </c>
      <c r="E24" s="346">
        <v>0</v>
      </c>
      <c r="G24" s="496"/>
      <c r="H24" s="496"/>
      <c r="I24" s="496"/>
    </row>
    <row r="25" spans="1:9">
      <c r="A25" s="345">
        <v>9</v>
      </c>
      <c r="B25" s="307" t="s">
        <v>740</v>
      </c>
      <c r="C25" s="347">
        <f>SUM(C26:C27)</f>
        <v>18357199.958255157</v>
      </c>
      <c r="D25" s="347">
        <f t="shared" ref="D25:E25" si="3">SUM(D26:D27)</f>
        <v>0</v>
      </c>
      <c r="E25" s="347">
        <f t="shared" si="3"/>
        <v>18357199.958255157</v>
      </c>
      <c r="G25" s="496"/>
      <c r="H25" s="496"/>
      <c r="I25" s="496"/>
    </row>
    <row r="26" spans="1:9">
      <c r="A26" s="345">
        <v>9.1</v>
      </c>
      <c r="B26" s="311" t="s">
        <v>741</v>
      </c>
      <c r="C26" s="346">
        <v>18357199.958255157</v>
      </c>
      <c r="D26" s="346">
        <v>0</v>
      </c>
      <c r="E26" s="346">
        <v>18357199.958255157</v>
      </c>
      <c r="G26" s="496"/>
      <c r="H26" s="496"/>
      <c r="I26" s="496"/>
    </row>
    <row r="27" spans="1:9">
      <c r="A27" s="345">
        <v>9.1999999999999993</v>
      </c>
      <c r="B27" s="311" t="s">
        <v>742</v>
      </c>
      <c r="C27" s="346">
        <v>0</v>
      </c>
      <c r="D27" s="346">
        <v>0</v>
      </c>
      <c r="E27" s="346">
        <v>0</v>
      </c>
      <c r="G27" s="496"/>
      <c r="H27" s="496"/>
      <c r="I27" s="496"/>
    </row>
    <row r="28" spans="1:9">
      <c r="A28" s="345">
        <v>10</v>
      </c>
      <c r="B28" s="307" t="s">
        <v>36</v>
      </c>
      <c r="C28" s="347">
        <f>SUM(C29:C30)</f>
        <v>9428852.7899999972</v>
      </c>
      <c r="D28" s="347">
        <f t="shared" ref="D28:E28" si="4">SUM(D29:D30)</f>
        <v>9428852.7899999972</v>
      </c>
      <c r="E28" s="347">
        <f t="shared" si="4"/>
        <v>0</v>
      </c>
      <c r="G28" s="496"/>
      <c r="H28" s="496"/>
      <c r="I28" s="496"/>
    </row>
    <row r="29" spans="1:9">
      <c r="A29" s="345">
        <v>10.1</v>
      </c>
      <c r="B29" s="311" t="s">
        <v>743</v>
      </c>
      <c r="C29" s="346">
        <v>0</v>
      </c>
      <c r="D29" s="346">
        <v>0</v>
      </c>
      <c r="E29" s="346">
        <v>0</v>
      </c>
      <c r="G29" s="496"/>
      <c r="H29" s="496"/>
      <c r="I29" s="496"/>
    </row>
    <row r="30" spans="1:9">
      <c r="A30" s="345">
        <v>10.199999999999999</v>
      </c>
      <c r="B30" s="311" t="s">
        <v>744</v>
      </c>
      <c r="C30" s="346">
        <v>9428852.7899999972</v>
      </c>
      <c r="D30" s="346">
        <v>9428852.7899999972</v>
      </c>
      <c r="E30" s="346">
        <v>0</v>
      </c>
      <c r="G30" s="496"/>
      <c r="H30" s="496"/>
      <c r="I30" s="496"/>
    </row>
    <row r="31" spans="1:9">
      <c r="A31" s="345">
        <v>11</v>
      </c>
      <c r="B31" s="307" t="s">
        <v>745</v>
      </c>
      <c r="C31" s="346">
        <v>7249279.6674517794</v>
      </c>
      <c r="D31" s="346">
        <v>0</v>
      </c>
      <c r="E31" s="346">
        <v>7249279.6674517794</v>
      </c>
      <c r="G31" s="496"/>
      <c r="H31" s="496"/>
      <c r="I31" s="496"/>
    </row>
    <row r="32" spans="1:9">
      <c r="A32" s="345">
        <v>11.1</v>
      </c>
      <c r="B32" s="311" t="s">
        <v>746</v>
      </c>
      <c r="C32" s="346">
        <v>7249279.6674517794</v>
      </c>
      <c r="D32" s="346">
        <v>0</v>
      </c>
      <c r="E32" s="346">
        <v>7249279.6674517794</v>
      </c>
      <c r="G32" s="496"/>
      <c r="H32" s="496"/>
      <c r="I32" s="496"/>
    </row>
    <row r="33" spans="1:9">
      <c r="A33" s="345">
        <v>11.2</v>
      </c>
      <c r="B33" s="311" t="s">
        <v>747</v>
      </c>
      <c r="C33" s="346">
        <v>0</v>
      </c>
      <c r="D33" s="346">
        <v>0</v>
      </c>
      <c r="E33" s="346">
        <v>0</v>
      </c>
      <c r="G33" s="496"/>
      <c r="H33" s="496"/>
      <c r="I33" s="496"/>
    </row>
    <row r="34" spans="1:9">
      <c r="A34" s="345">
        <v>13</v>
      </c>
      <c r="B34" s="307" t="s">
        <v>99</v>
      </c>
      <c r="C34" s="346">
        <v>82763139.908481315</v>
      </c>
      <c r="D34" s="346">
        <v>510158.5</v>
      </c>
      <c r="E34" s="346">
        <v>82252981.408481315</v>
      </c>
      <c r="G34" s="496"/>
      <c r="H34" s="496"/>
      <c r="I34" s="496"/>
    </row>
    <row r="35" spans="1:9">
      <c r="A35" s="345">
        <v>13.1</v>
      </c>
      <c r="B35" s="312" t="s">
        <v>748</v>
      </c>
      <c r="C35" s="346">
        <v>79856779.638681322</v>
      </c>
      <c r="D35" s="346">
        <v>0</v>
      </c>
      <c r="E35" s="346">
        <v>79856779.638681322</v>
      </c>
      <c r="G35" s="496"/>
      <c r="H35" s="496"/>
      <c r="I35" s="496"/>
    </row>
    <row r="36" spans="1:9">
      <c r="A36" s="345">
        <v>13.2</v>
      </c>
      <c r="B36" s="312" t="s">
        <v>749</v>
      </c>
      <c r="C36" s="346">
        <v>0</v>
      </c>
      <c r="D36" s="346">
        <v>0</v>
      </c>
      <c r="E36" s="346">
        <v>0</v>
      </c>
      <c r="G36" s="496"/>
      <c r="H36" s="496"/>
      <c r="I36" s="496"/>
    </row>
    <row r="37" spans="1:9" ht="39" thickBot="1">
      <c r="A37" s="201"/>
      <c r="B37" s="202" t="s">
        <v>320</v>
      </c>
      <c r="C37" s="166">
        <f>SUM(C8,C12,C14,C15,C16,C20,C23,C24,C25,C28,C31,C34)</f>
        <v>1780089853.6189909</v>
      </c>
      <c r="D37" s="166">
        <f t="shared" ref="D37:E37" si="5">SUM(D8,D12,D14,D15,D16,D20,D23,D24,D25,D28,D31,D34)</f>
        <v>10009128.69943217</v>
      </c>
      <c r="E37" s="166">
        <f t="shared" si="5"/>
        <v>1770080724.919559</v>
      </c>
      <c r="G37" s="496"/>
      <c r="H37" s="496"/>
      <c r="I37" s="496"/>
    </row>
    <row r="38" spans="1:9">
      <c r="A38"/>
      <c r="B38"/>
      <c r="C38"/>
      <c r="D38"/>
      <c r="E38"/>
    </row>
    <row r="39" spans="1:9">
      <c r="A39"/>
      <c r="B39"/>
      <c r="C39"/>
      <c r="D39"/>
      <c r="E39"/>
    </row>
    <row r="41" spans="1:9" s="1" customFormat="1">
      <c r="B41" s="17"/>
      <c r="F41"/>
      <c r="G41"/>
    </row>
    <row r="42" spans="1:9" s="1" customFormat="1">
      <c r="B42" s="18"/>
      <c r="F42"/>
      <c r="G42"/>
    </row>
    <row r="43" spans="1:9" s="1" customFormat="1">
      <c r="B43" s="17"/>
      <c r="F43"/>
      <c r="G43"/>
    </row>
    <row r="44" spans="1:9" s="1" customFormat="1">
      <c r="B44" s="17"/>
      <c r="F44"/>
      <c r="G44"/>
    </row>
    <row r="45" spans="1:9" s="1" customFormat="1">
      <c r="B45" s="17"/>
      <c r="F45"/>
      <c r="G45"/>
    </row>
    <row r="46" spans="1:9" s="1" customFormat="1">
      <c r="B46" s="17"/>
      <c r="F46"/>
      <c r="G46"/>
    </row>
    <row r="47" spans="1:9" s="1" customFormat="1">
      <c r="B47" s="17"/>
      <c r="F47"/>
      <c r="G47"/>
    </row>
    <row r="48" spans="1:9" s="1" customFormat="1">
      <c r="B48" s="18"/>
      <c r="F48"/>
      <c r="G48"/>
    </row>
    <row r="49" spans="2:7" s="1" customFormat="1">
      <c r="B49" s="18"/>
      <c r="F49"/>
      <c r="G49"/>
    </row>
    <row r="50" spans="2:7" s="1" customFormat="1">
      <c r="B50" s="18"/>
      <c r="F50"/>
      <c r="G50"/>
    </row>
    <row r="51" spans="2:7" s="1" customFormat="1">
      <c r="B51" s="18"/>
      <c r="F51"/>
      <c r="G51"/>
    </row>
    <row r="52" spans="2:7" s="1" customFormat="1">
      <c r="B52" s="18"/>
      <c r="F52"/>
      <c r="G52"/>
    </row>
    <row r="53" spans="2:7" s="1" customFormat="1">
      <c r="B53" s="18"/>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sheetView>
  </sheetViews>
  <sheetFormatPr defaultRowHeight="15" outlineLevelRow="1"/>
  <cols>
    <col min="1" max="1" width="9.5703125" style="1" bestFit="1" customWidth="1"/>
    <col min="2" max="2" width="114.28515625" style="1" customWidth="1"/>
    <col min="3" max="3" width="18.85546875" customWidth="1"/>
    <col min="4" max="4" width="9.85546875" customWidth="1"/>
    <col min="5" max="5" width="19" customWidth="1"/>
    <col min="6" max="6" width="24" customWidth="1"/>
    <col min="7" max="7" width="10" bestFit="1" customWidth="1"/>
    <col min="8" max="8" width="12" bestFit="1" customWidth="1"/>
    <col min="9" max="9" width="12.5703125" bestFit="1" customWidth="1"/>
  </cols>
  <sheetData>
    <row r="1" spans="1:6" ht="15.75">
      <c r="A1" s="7" t="s">
        <v>108</v>
      </c>
      <c r="B1" s="6" t="str">
        <f>Info!C2</f>
        <v>სს "ბანკი ქართუ"</v>
      </c>
    </row>
    <row r="2" spans="1:6" s="7" customFormat="1" ht="15.75" customHeight="1">
      <c r="A2" s="7" t="s">
        <v>109</v>
      </c>
      <c r="B2" s="494">
        <f>'1. key ratios'!B2</f>
        <v>45565</v>
      </c>
      <c r="C2"/>
      <c r="D2"/>
      <c r="E2"/>
      <c r="F2"/>
    </row>
    <row r="3" spans="1:6" s="7" customFormat="1" ht="15.75" customHeight="1">
      <c r="C3"/>
      <c r="D3"/>
      <c r="E3"/>
      <c r="F3"/>
    </row>
    <row r="4" spans="1:6" s="7" customFormat="1" ht="26.25" thickBot="1">
      <c r="A4" s="7" t="s">
        <v>256</v>
      </c>
      <c r="B4" s="106" t="s">
        <v>171</v>
      </c>
      <c r="C4" s="100" t="s">
        <v>87</v>
      </c>
      <c r="D4"/>
      <c r="E4"/>
      <c r="F4"/>
    </row>
    <row r="5" spans="1:6">
      <c r="A5" s="101">
        <v>1</v>
      </c>
      <c r="B5" s="102" t="s">
        <v>727</v>
      </c>
      <c r="C5" s="598">
        <f>'7. LI1'!E37</f>
        <v>1770080724.919559</v>
      </c>
      <c r="D5" s="495"/>
      <c r="E5" s="476"/>
    </row>
    <row r="6" spans="1:6">
      <c r="A6" s="56">
        <v>2.1</v>
      </c>
      <c r="B6" s="108" t="s">
        <v>861</v>
      </c>
      <c r="C6" s="599">
        <v>204266713.60211715</v>
      </c>
      <c r="D6" s="495"/>
      <c r="E6" s="476"/>
    </row>
    <row r="7" spans="1:6" s="2" customFormat="1" ht="25.5" outlineLevel="1">
      <c r="A7" s="107">
        <v>2.2000000000000002</v>
      </c>
      <c r="B7" s="103" t="s">
        <v>862</v>
      </c>
      <c r="C7" s="599">
        <v>0</v>
      </c>
      <c r="D7" s="495"/>
      <c r="E7" s="476"/>
    </row>
    <row r="8" spans="1:6" s="2" customFormat="1" ht="26.25">
      <c r="A8" s="107">
        <v>3</v>
      </c>
      <c r="B8" s="104" t="s">
        <v>728</v>
      </c>
      <c r="C8" s="600">
        <f>SUM(C5:C7)</f>
        <v>1974347438.5216761</v>
      </c>
      <c r="D8" s="495"/>
      <c r="E8" s="476"/>
    </row>
    <row r="9" spans="1:6">
      <c r="A9" s="56">
        <v>4</v>
      </c>
      <c r="B9" s="111" t="s">
        <v>169</v>
      </c>
      <c r="C9" s="599">
        <v>0</v>
      </c>
      <c r="D9" s="495"/>
      <c r="E9" s="476"/>
    </row>
    <row r="10" spans="1:6" s="2" customFormat="1" ht="25.5" outlineLevel="1">
      <c r="A10" s="107">
        <v>5.0999999999999996</v>
      </c>
      <c r="B10" s="103" t="s">
        <v>175</v>
      </c>
      <c r="C10" s="810">
        <v>-93485122.72322394</v>
      </c>
      <c r="D10" s="495"/>
      <c r="E10" s="476"/>
    </row>
    <row r="11" spans="1:6" s="2" customFormat="1" ht="25.5" outlineLevel="1">
      <c r="A11" s="107">
        <v>5.2</v>
      </c>
      <c r="B11" s="103" t="s">
        <v>176</v>
      </c>
      <c r="C11" s="599">
        <v>0</v>
      </c>
      <c r="D11" s="495"/>
      <c r="E11" s="476"/>
    </row>
    <row r="12" spans="1:6" s="2" customFormat="1">
      <c r="A12" s="107">
        <v>6</v>
      </c>
      <c r="B12" s="109" t="s">
        <v>438</v>
      </c>
      <c r="C12" s="599">
        <v>0</v>
      </c>
      <c r="D12" s="495"/>
      <c r="E12" s="476"/>
    </row>
    <row r="13" spans="1:6" s="2" customFormat="1" ht="15.75" thickBot="1">
      <c r="A13" s="110">
        <v>7</v>
      </c>
      <c r="B13" s="105" t="s">
        <v>170</v>
      </c>
      <c r="C13" s="601">
        <f>SUM(C8:C12)</f>
        <v>1880862315.7984521</v>
      </c>
      <c r="D13" s="495"/>
      <c r="E13" s="476"/>
    </row>
    <row r="15" spans="1:6" ht="26.25">
      <c r="B15" s="10" t="s">
        <v>439</v>
      </c>
    </row>
    <row r="17" spans="2:9" s="1" customFormat="1">
      <c r="B17" s="19"/>
      <c r="C17"/>
      <c r="D17"/>
      <c r="E17"/>
      <c r="F17"/>
      <c r="G17"/>
      <c r="H17"/>
      <c r="I17"/>
    </row>
    <row r="18" spans="2:9" s="1" customFormat="1">
      <c r="B18" s="16"/>
      <c r="C18"/>
      <c r="D18"/>
      <c r="E18"/>
      <c r="F18"/>
      <c r="G18"/>
      <c r="H18"/>
      <c r="I18"/>
    </row>
    <row r="19" spans="2:9" s="1" customFormat="1">
      <c r="B19" s="16"/>
      <c r="C19"/>
      <c r="D19"/>
      <c r="E19"/>
      <c r="F19"/>
      <c r="G19"/>
      <c r="H19"/>
      <c r="I19"/>
    </row>
    <row r="20" spans="2:9" s="1" customFormat="1">
      <c r="B20" s="18"/>
      <c r="C20"/>
      <c r="D20"/>
      <c r="E20"/>
      <c r="F20"/>
      <c r="G20"/>
      <c r="H20"/>
      <c r="I20"/>
    </row>
    <row r="21" spans="2:9" s="1" customFormat="1">
      <c r="B21" s="17"/>
      <c r="C21"/>
      <c r="D21"/>
      <c r="E21"/>
      <c r="F21"/>
      <c r="G21"/>
      <c r="H21"/>
      <c r="I21"/>
    </row>
    <row r="22" spans="2:9" s="1" customFormat="1">
      <c r="B22" s="18"/>
      <c r="C22"/>
      <c r="D22"/>
      <c r="E22"/>
      <c r="F22"/>
      <c r="G22"/>
      <c r="H22"/>
      <c r="I22"/>
    </row>
    <row r="23" spans="2:9" s="1" customFormat="1">
      <c r="B23" s="17"/>
      <c r="C23"/>
      <c r="D23"/>
      <c r="E23"/>
      <c r="F23"/>
      <c r="G23"/>
      <c r="H23"/>
      <c r="I23"/>
    </row>
    <row r="24" spans="2:9" s="1" customFormat="1">
      <c r="B24" s="17"/>
      <c r="C24"/>
      <c r="D24"/>
      <c r="E24"/>
      <c r="F24"/>
      <c r="G24"/>
      <c r="H24"/>
      <c r="I24"/>
    </row>
    <row r="25" spans="2:9" s="1" customFormat="1">
      <c r="B25" s="17"/>
      <c r="C25"/>
      <c r="D25"/>
      <c r="E25"/>
      <c r="F25"/>
      <c r="G25"/>
      <c r="H25"/>
      <c r="I25"/>
    </row>
    <row r="26" spans="2:9" s="1" customFormat="1">
      <c r="B26" s="17"/>
      <c r="C26"/>
      <c r="D26"/>
      <c r="E26"/>
      <c r="F26"/>
      <c r="G26"/>
      <c r="H26"/>
      <c r="I26"/>
    </row>
    <row r="27" spans="2:9" s="1" customFormat="1">
      <c r="B27" s="17"/>
      <c r="C27"/>
      <c r="D27"/>
      <c r="E27"/>
      <c r="F27"/>
      <c r="G27"/>
      <c r="H27"/>
      <c r="I27"/>
    </row>
    <row r="28" spans="2:9" s="1" customFormat="1">
      <c r="B28" s="18"/>
      <c r="C28"/>
      <c r="D28"/>
      <c r="E28"/>
      <c r="F28"/>
      <c r="G28"/>
      <c r="H28"/>
      <c r="I28"/>
    </row>
    <row r="29" spans="2:9" s="1" customFormat="1">
      <c r="B29" s="18"/>
      <c r="C29"/>
      <c r="D29"/>
      <c r="E29"/>
      <c r="F29"/>
      <c r="G29"/>
      <c r="H29"/>
      <c r="I29"/>
    </row>
    <row r="30" spans="2:9" s="1" customFormat="1">
      <c r="B30" s="18"/>
      <c r="C30"/>
      <c r="D30"/>
      <c r="E30"/>
      <c r="F30"/>
      <c r="G30"/>
      <c r="H30"/>
      <c r="I30"/>
    </row>
    <row r="31" spans="2:9" s="1" customFormat="1">
      <c r="B31" s="18"/>
      <c r="C31"/>
      <c r="D31"/>
      <c r="E31"/>
      <c r="F31"/>
      <c r="G31"/>
      <c r="H31"/>
      <c r="I31"/>
    </row>
    <row r="32" spans="2:9" s="1" customFormat="1">
      <c r="B32" s="18"/>
      <c r="C32"/>
      <c r="D32"/>
      <c r="E32"/>
      <c r="F32"/>
      <c r="G32"/>
      <c r="H32"/>
      <c r="I32"/>
    </row>
    <row r="33" spans="2:9" s="1" customFormat="1">
      <c r="B33" s="1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56"/>
  <sheetViews>
    <sheetView zoomScaleNormal="100" workbookViewId="0">
      <pane xSplit="1" ySplit="5" topLeftCell="B6" activePane="bottomRight" state="frozen"/>
      <selection pane="topRight" activeCell="B1" sqref="B1"/>
      <selection pane="bottomLeft" activeCell="A5" sqref="A5"/>
      <selection pane="bottomRight"/>
    </sheetView>
  </sheetViews>
  <sheetFormatPr defaultRowHeight="15"/>
  <cols>
    <col min="1" max="1" width="9.5703125" style="1" bestFit="1" customWidth="1"/>
    <col min="2" max="2" width="132.42578125" style="1" customWidth="1"/>
    <col min="3" max="3" width="18.42578125" style="1" customWidth="1"/>
    <col min="4" max="4" width="11.5703125" bestFit="1" customWidth="1"/>
    <col min="5" max="5" width="12.28515625" bestFit="1" customWidth="1"/>
  </cols>
  <sheetData>
    <row r="1" spans="1:6" ht="15.75">
      <c r="A1" s="7" t="s">
        <v>108</v>
      </c>
      <c r="B1" s="6" t="str">
        <f>Info!C2</f>
        <v>სს "ბანკი ქართუ"</v>
      </c>
      <c r="D1" s="1"/>
      <c r="E1" s="1"/>
      <c r="F1" s="1"/>
    </row>
    <row r="2" spans="1:6" s="7" customFormat="1" ht="15.75" customHeight="1">
      <c r="A2" s="7" t="s">
        <v>109</v>
      </c>
      <c r="B2" s="494">
        <f>'1. key ratios'!B2</f>
        <v>45565</v>
      </c>
    </row>
    <row r="3" spans="1:6" s="7" customFormat="1" ht="15.75" customHeight="1"/>
    <row r="4" spans="1:6" ht="15.75" thickBot="1">
      <c r="A4" s="1" t="s">
        <v>257</v>
      </c>
      <c r="B4" s="14" t="s">
        <v>85</v>
      </c>
    </row>
    <row r="5" spans="1:6">
      <c r="A5" s="61" t="s">
        <v>25</v>
      </c>
      <c r="B5" s="62"/>
      <c r="C5" s="63" t="s">
        <v>26</v>
      </c>
    </row>
    <row r="6" spans="1:6">
      <c r="A6" s="64">
        <v>1</v>
      </c>
      <c r="B6" s="29" t="s">
        <v>27</v>
      </c>
      <c r="C6" s="135">
        <f>SUM(C7:C11)</f>
        <v>413213246.73775774</v>
      </c>
      <c r="D6" s="495"/>
      <c r="E6" s="617"/>
    </row>
    <row r="7" spans="1:6">
      <c r="A7" s="64">
        <v>2</v>
      </c>
      <c r="B7" s="26" t="s">
        <v>28</v>
      </c>
      <c r="C7" s="136">
        <v>114430000</v>
      </c>
      <c r="D7" s="495"/>
      <c r="E7" s="617"/>
    </row>
    <row r="8" spans="1:6">
      <c r="A8" s="64">
        <v>3</v>
      </c>
      <c r="B8" s="21" t="s">
        <v>29</v>
      </c>
      <c r="C8" s="136">
        <v>0</v>
      </c>
      <c r="D8" s="495"/>
      <c r="E8" s="617"/>
    </row>
    <row r="9" spans="1:6">
      <c r="A9" s="64">
        <v>4</v>
      </c>
      <c r="B9" s="21" t="s">
        <v>30</v>
      </c>
      <c r="C9" s="136">
        <v>0</v>
      </c>
      <c r="D9" s="495"/>
      <c r="E9" s="617"/>
    </row>
    <row r="10" spans="1:6">
      <c r="A10" s="64">
        <v>5</v>
      </c>
      <c r="B10" s="21" t="s">
        <v>31</v>
      </c>
      <c r="C10" s="136">
        <v>7438034.3799999999</v>
      </c>
      <c r="D10" s="495"/>
      <c r="E10" s="617"/>
    </row>
    <row r="11" spans="1:6">
      <c r="A11" s="64">
        <v>6</v>
      </c>
      <c r="B11" s="27" t="s">
        <v>32</v>
      </c>
      <c r="C11" s="136">
        <v>291345212.35775775</v>
      </c>
      <c r="D11" s="495"/>
      <c r="E11" s="617"/>
    </row>
    <row r="12" spans="1:6" s="2" customFormat="1">
      <c r="A12" s="64">
        <v>7</v>
      </c>
      <c r="B12" s="29" t="s">
        <v>33</v>
      </c>
      <c r="C12" s="137">
        <f>SUM(C13:C28)</f>
        <v>9868893.8805678245</v>
      </c>
      <c r="D12" s="495"/>
      <c r="E12" s="617"/>
    </row>
    <row r="13" spans="1:6" s="2" customFormat="1">
      <c r="A13" s="64">
        <v>8</v>
      </c>
      <c r="B13" s="28" t="s">
        <v>34</v>
      </c>
      <c r="C13" s="136">
        <v>-70117.409432173619</v>
      </c>
      <c r="D13" s="495"/>
      <c r="E13" s="617"/>
    </row>
    <row r="14" spans="1:6" s="2" customFormat="1" ht="25.5">
      <c r="A14" s="64">
        <v>9</v>
      </c>
      <c r="B14" s="22" t="s">
        <v>35</v>
      </c>
      <c r="C14" s="136">
        <v>0</v>
      </c>
      <c r="D14" s="495"/>
      <c r="E14" s="617"/>
    </row>
    <row r="15" spans="1:6" s="2" customFormat="1">
      <c r="A15" s="64">
        <v>10</v>
      </c>
      <c r="B15" s="23" t="s">
        <v>36</v>
      </c>
      <c r="C15" s="136">
        <v>9939011.2899999972</v>
      </c>
      <c r="D15" s="495"/>
      <c r="E15" s="617"/>
    </row>
    <row r="16" spans="1:6" s="2" customFormat="1">
      <c r="A16" s="64">
        <v>11</v>
      </c>
      <c r="B16" s="24" t="s">
        <v>37</v>
      </c>
      <c r="C16" s="136">
        <v>0</v>
      </c>
      <c r="D16" s="495"/>
      <c r="E16" s="617"/>
    </row>
    <row r="17" spans="1:5" s="2" customFormat="1">
      <c r="A17" s="64">
        <v>12</v>
      </c>
      <c r="B17" s="23" t="s">
        <v>38</v>
      </c>
      <c r="C17" s="136">
        <v>0</v>
      </c>
      <c r="D17" s="495"/>
      <c r="E17" s="617"/>
    </row>
    <row r="18" spans="1:5" s="2" customFormat="1">
      <c r="A18" s="64">
        <v>13</v>
      </c>
      <c r="B18" s="23" t="s">
        <v>39</v>
      </c>
      <c r="C18" s="136">
        <v>0</v>
      </c>
      <c r="D18" s="495"/>
      <c r="E18" s="617"/>
    </row>
    <row r="19" spans="1:5" s="2" customFormat="1">
      <c r="A19" s="64">
        <v>14</v>
      </c>
      <c r="B19" s="23" t="s">
        <v>40</v>
      </c>
      <c r="C19" s="136">
        <v>0</v>
      </c>
      <c r="D19" s="495"/>
      <c r="E19" s="617"/>
    </row>
    <row r="20" spans="1:5" s="2" customFormat="1" ht="25.5">
      <c r="A20" s="64">
        <v>15</v>
      </c>
      <c r="B20" s="23" t="s">
        <v>41</v>
      </c>
      <c r="C20" s="136">
        <v>0</v>
      </c>
      <c r="D20" s="495"/>
      <c r="E20" s="617"/>
    </row>
    <row r="21" spans="1:5" s="2" customFormat="1" ht="25.5">
      <c r="A21" s="64">
        <v>16</v>
      </c>
      <c r="B21" s="22" t="s">
        <v>42</v>
      </c>
      <c r="C21" s="136">
        <v>0</v>
      </c>
      <c r="D21" s="495"/>
      <c r="E21" s="617"/>
    </row>
    <row r="22" spans="1:5" s="2" customFormat="1">
      <c r="A22" s="64">
        <v>17</v>
      </c>
      <c r="B22" s="65" t="s">
        <v>43</v>
      </c>
      <c r="C22" s="136">
        <v>0</v>
      </c>
      <c r="D22" s="495"/>
      <c r="E22" s="617"/>
    </row>
    <row r="23" spans="1:5" s="2" customFormat="1">
      <c r="A23" s="64">
        <v>18</v>
      </c>
      <c r="B23" s="469" t="s">
        <v>726</v>
      </c>
      <c r="C23" s="136">
        <v>0</v>
      </c>
      <c r="D23" s="495"/>
      <c r="E23" s="617"/>
    </row>
    <row r="24" spans="1:5" s="2" customFormat="1" ht="25.5">
      <c r="A24" s="64">
        <v>19</v>
      </c>
      <c r="B24" s="22" t="s">
        <v>44</v>
      </c>
      <c r="C24" s="136">
        <v>0</v>
      </c>
      <c r="D24" s="495"/>
      <c r="E24" s="617"/>
    </row>
    <row r="25" spans="1:5" s="2" customFormat="1" ht="25.5">
      <c r="A25" s="64">
        <v>20</v>
      </c>
      <c r="B25" s="22" t="s">
        <v>45</v>
      </c>
      <c r="C25" s="136">
        <v>0</v>
      </c>
      <c r="D25" s="495"/>
      <c r="E25" s="617"/>
    </row>
    <row r="26" spans="1:5" s="2" customFormat="1" ht="25.5">
      <c r="A26" s="64">
        <v>21</v>
      </c>
      <c r="B26" s="24" t="s">
        <v>46</v>
      </c>
      <c r="C26" s="136">
        <v>0</v>
      </c>
      <c r="D26" s="495"/>
      <c r="E26" s="617"/>
    </row>
    <row r="27" spans="1:5" s="2" customFormat="1">
      <c r="A27" s="64">
        <v>22</v>
      </c>
      <c r="B27" s="24" t="s">
        <v>47</v>
      </c>
      <c r="C27" s="136">
        <v>0</v>
      </c>
      <c r="D27" s="495"/>
      <c r="E27" s="617"/>
    </row>
    <row r="28" spans="1:5" s="2" customFormat="1" ht="25.5">
      <c r="A28" s="64">
        <v>23</v>
      </c>
      <c r="B28" s="24" t="s">
        <v>48</v>
      </c>
      <c r="C28" s="136">
        <v>0</v>
      </c>
      <c r="D28" s="495"/>
      <c r="E28" s="617"/>
    </row>
    <row r="29" spans="1:5" s="2" customFormat="1">
      <c r="A29" s="64">
        <v>24</v>
      </c>
      <c r="B29" s="30" t="s">
        <v>22</v>
      </c>
      <c r="C29" s="137">
        <f>C6-C12</f>
        <v>403344352.85718989</v>
      </c>
      <c r="D29" s="495"/>
      <c r="E29" s="617"/>
    </row>
    <row r="30" spans="1:5" s="2" customFormat="1">
      <c r="A30" s="66"/>
      <c r="B30" s="25"/>
      <c r="C30" s="136"/>
      <c r="D30" s="495"/>
      <c r="E30" s="617"/>
    </row>
    <row r="31" spans="1:5" s="2" customFormat="1">
      <c r="A31" s="66">
        <v>25</v>
      </c>
      <c r="B31" s="30" t="s">
        <v>49</v>
      </c>
      <c r="C31" s="137">
        <f>C32+C35</f>
        <v>75620163.527281225</v>
      </c>
      <c r="D31" s="495"/>
      <c r="E31" s="617"/>
    </row>
    <row r="32" spans="1:5" s="2" customFormat="1">
      <c r="A32" s="66">
        <v>26</v>
      </c>
      <c r="B32" s="21" t="s">
        <v>50</v>
      </c>
      <c r="C32" s="139">
        <f>C33+C34</f>
        <v>75620163.527281225</v>
      </c>
      <c r="D32" s="495"/>
      <c r="E32" s="617"/>
    </row>
    <row r="33" spans="1:5" s="2" customFormat="1">
      <c r="A33" s="66">
        <v>27</v>
      </c>
      <c r="B33" s="96" t="s">
        <v>51</v>
      </c>
      <c r="C33" s="136">
        <v>25763611.367281228</v>
      </c>
      <c r="D33" s="495"/>
      <c r="E33" s="617"/>
    </row>
    <row r="34" spans="1:5" s="2" customFormat="1">
      <c r="A34" s="66">
        <v>28</v>
      </c>
      <c r="B34" s="96" t="s">
        <v>52</v>
      </c>
      <c r="C34" s="136">
        <v>49856552.159999996</v>
      </c>
      <c r="D34" s="495"/>
      <c r="E34" s="617"/>
    </row>
    <row r="35" spans="1:5" s="2" customFormat="1">
      <c r="A35" s="66">
        <v>29</v>
      </c>
      <c r="B35" s="21" t="s">
        <v>53</v>
      </c>
      <c r="C35" s="136">
        <v>0</v>
      </c>
      <c r="D35" s="495"/>
      <c r="E35" s="617"/>
    </row>
    <row r="36" spans="1:5" s="2" customFormat="1">
      <c r="A36" s="66">
        <v>30</v>
      </c>
      <c r="B36" s="30" t="s">
        <v>54</v>
      </c>
      <c r="C36" s="137">
        <f>SUM(C37:C41)</f>
        <v>0</v>
      </c>
      <c r="D36" s="495"/>
      <c r="E36" s="617"/>
    </row>
    <row r="37" spans="1:5" s="2" customFormat="1">
      <c r="A37" s="66">
        <v>31</v>
      </c>
      <c r="B37" s="22" t="s">
        <v>55</v>
      </c>
      <c r="C37" s="136">
        <v>0</v>
      </c>
      <c r="D37" s="495"/>
      <c r="E37" s="617"/>
    </row>
    <row r="38" spans="1:5" s="2" customFormat="1">
      <c r="A38" s="66">
        <v>32</v>
      </c>
      <c r="B38" s="23" t="s">
        <v>56</v>
      </c>
      <c r="C38" s="136">
        <v>0</v>
      </c>
      <c r="D38" s="495"/>
      <c r="E38" s="617"/>
    </row>
    <row r="39" spans="1:5" s="2" customFormat="1" ht="25.5">
      <c r="A39" s="66">
        <v>33</v>
      </c>
      <c r="B39" s="22" t="s">
        <v>57</v>
      </c>
      <c r="C39" s="136">
        <v>0</v>
      </c>
      <c r="D39" s="495"/>
      <c r="E39" s="617"/>
    </row>
    <row r="40" spans="1:5" s="2" customFormat="1" ht="25.5">
      <c r="A40" s="66">
        <v>34</v>
      </c>
      <c r="B40" s="22" t="s">
        <v>45</v>
      </c>
      <c r="C40" s="136">
        <v>0</v>
      </c>
      <c r="D40" s="495"/>
      <c r="E40" s="617"/>
    </row>
    <row r="41" spans="1:5" s="2" customFormat="1" ht="25.5">
      <c r="A41" s="66">
        <v>35</v>
      </c>
      <c r="B41" s="24" t="s">
        <v>58</v>
      </c>
      <c r="C41" s="136">
        <v>0</v>
      </c>
      <c r="D41" s="495"/>
      <c r="E41" s="617"/>
    </row>
    <row r="42" spans="1:5" s="2" customFormat="1">
      <c r="A42" s="66">
        <v>36</v>
      </c>
      <c r="B42" s="30" t="s">
        <v>23</v>
      </c>
      <c r="C42" s="137">
        <f>C31-C36</f>
        <v>75620163.527281225</v>
      </c>
      <c r="D42" s="495"/>
      <c r="E42" s="617"/>
    </row>
    <row r="43" spans="1:5" s="2" customFormat="1">
      <c r="A43" s="66"/>
      <c r="B43" s="25"/>
      <c r="C43" s="138"/>
      <c r="D43" s="495"/>
      <c r="E43" s="617"/>
    </row>
    <row r="44" spans="1:5" s="2" customFormat="1">
      <c r="A44" s="66">
        <v>37</v>
      </c>
      <c r="B44" s="31" t="s">
        <v>59</v>
      </c>
      <c r="C44" s="137">
        <f>SUM(C45:C47)</f>
        <v>19653840</v>
      </c>
      <c r="D44" s="495"/>
      <c r="E44" s="617"/>
    </row>
    <row r="45" spans="1:5" s="2" customFormat="1">
      <c r="A45" s="66">
        <v>38</v>
      </c>
      <c r="B45" s="21" t="s">
        <v>60</v>
      </c>
      <c r="C45" s="136">
        <v>19653840</v>
      </c>
      <c r="D45" s="495"/>
      <c r="E45" s="617"/>
    </row>
    <row r="46" spans="1:5" s="2" customFormat="1">
      <c r="A46" s="66">
        <v>39</v>
      </c>
      <c r="B46" s="21" t="s">
        <v>61</v>
      </c>
      <c r="C46" s="136">
        <v>0</v>
      </c>
      <c r="D46" s="495"/>
      <c r="E46" s="617"/>
    </row>
    <row r="47" spans="1:5" s="2" customFormat="1">
      <c r="A47" s="66">
        <v>40</v>
      </c>
      <c r="B47" s="470" t="s">
        <v>725</v>
      </c>
      <c r="C47" s="136">
        <v>0</v>
      </c>
      <c r="D47" s="495"/>
      <c r="E47" s="617"/>
    </row>
    <row r="48" spans="1:5" s="2" customFormat="1">
      <c r="A48" s="66">
        <v>41</v>
      </c>
      <c r="B48" s="31" t="s">
        <v>62</v>
      </c>
      <c r="C48" s="137">
        <f>SUM(C49:C52)</f>
        <v>0</v>
      </c>
      <c r="D48" s="495"/>
      <c r="E48" s="617"/>
    </row>
    <row r="49" spans="1:5" s="2" customFormat="1">
      <c r="A49" s="66">
        <v>42</v>
      </c>
      <c r="B49" s="22" t="s">
        <v>63</v>
      </c>
      <c r="C49" s="136">
        <v>0</v>
      </c>
      <c r="D49" s="495"/>
      <c r="E49" s="617"/>
    </row>
    <row r="50" spans="1:5" s="2" customFormat="1">
      <c r="A50" s="66">
        <v>43</v>
      </c>
      <c r="B50" s="23" t="s">
        <v>64</v>
      </c>
      <c r="C50" s="136">
        <v>0</v>
      </c>
      <c r="D50" s="495"/>
      <c r="E50" s="617"/>
    </row>
    <row r="51" spans="1:5" s="2" customFormat="1" ht="25.5">
      <c r="A51" s="66">
        <v>44</v>
      </c>
      <c r="B51" s="22" t="s">
        <v>65</v>
      </c>
      <c r="C51" s="136">
        <v>0</v>
      </c>
      <c r="D51" s="495"/>
      <c r="E51" s="617"/>
    </row>
    <row r="52" spans="1:5" s="2" customFormat="1" ht="25.5">
      <c r="A52" s="66">
        <v>45</v>
      </c>
      <c r="B52" s="22" t="s">
        <v>45</v>
      </c>
      <c r="C52" s="136">
        <v>0</v>
      </c>
      <c r="D52" s="495"/>
      <c r="E52" s="617"/>
    </row>
    <row r="53" spans="1:5" s="2" customFormat="1" ht="15.75" thickBot="1">
      <c r="A53" s="66">
        <v>46</v>
      </c>
      <c r="B53" s="67" t="s">
        <v>24</v>
      </c>
      <c r="C53" s="140">
        <f>C44-C48</f>
        <v>19653840</v>
      </c>
      <c r="D53" s="495"/>
      <c r="E53" s="617"/>
    </row>
    <row r="56" spans="1:5">
      <c r="B56" s="1" t="s">
        <v>141</v>
      </c>
    </row>
  </sheetData>
  <dataValidations count="1">
    <dataValidation operator="lessThanOrEqual" allowBlank="1" showInputMessage="1" showErrorMessage="1" errorTitle="Should be negative number" error="Should be whole negative number or 0" sqref="C29 C31:C32 C36 C42:C44 C48 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G23"/>
  <sheetViews>
    <sheetView workbookViewId="0"/>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7" ht="15">
      <c r="A1" s="7" t="s">
        <v>108</v>
      </c>
      <c r="B1" s="6" t="str">
        <f>Info!C2</f>
        <v>სს "ბანკი ქართუ"</v>
      </c>
    </row>
    <row r="2" spans="1:7" s="7" customFormat="1" ht="15.75" customHeight="1">
      <c r="A2" s="7" t="s">
        <v>109</v>
      </c>
      <c r="B2" s="494">
        <f>'1. key ratios'!B2</f>
        <v>45565</v>
      </c>
    </row>
    <row r="3" spans="1:7" s="7" customFormat="1" ht="15.75" customHeight="1"/>
    <row r="4" spans="1:7" ht="13.5" thickBot="1">
      <c r="A4" s="1" t="s">
        <v>357</v>
      </c>
      <c r="B4" s="214" t="s">
        <v>358</v>
      </c>
    </row>
    <row r="5" spans="1:7" s="19" customFormat="1">
      <c r="A5" s="668" t="s">
        <v>359</v>
      </c>
      <c r="B5" s="669"/>
      <c r="C5" s="204" t="s">
        <v>360</v>
      </c>
      <c r="D5" s="205" t="s">
        <v>361</v>
      </c>
    </row>
    <row r="6" spans="1:7" s="215" customFormat="1">
      <c r="A6" s="206">
        <v>1</v>
      </c>
      <c r="B6" s="207" t="s">
        <v>362</v>
      </c>
      <c r="C6" s="207"/>
      <c r="D6" s="208"/>
    </row>
    <row r="7" spans="1:7" s="215" customFormat="1">
      <c r="A7" s="209" t="s">
        <v>363</v>
      </c>
      <c r="B7" s="210" t="s">
        <v>364</v>
      </c>
      <c r="C7" s="579">
        <v>4.4999999999999998E-2</v>
      </c>
      <c r="D7" s="497">
        <v>72521614.27467677</v>
      </c>
      <c r="E7" s="500"/>
      <c r="F7" s="631"/>
      <c r="G7" s="631"/>
    </row>
    <row r="8" spans="1:7" s="215" customFormat="1">
      <c r="A8" s="209" t="s">
        <v>365</v>
      </c>
      <c r="B8" s="210" t="s">
        <v>366</v>
      </c>
      <c r="C8" s="579">
        <v>0.06</v>
      </c>
      <c r="D8" s="497">
        <v>96695485.699569032</v>
      </c>
      <c r="E8" s="500"/>
      <c r="F8" s="631"/>
      <c r="G8" s="631"/>
    </row>
    <row r="9" spans="1:7" s="215" customFormat="1">
      <c r="A9" s="209" t="s">
        <v>367</v>
      </c>
      <c r="B9" s="210" t="s">
        <v>368</v>
      </c>
      <c r="C9" s="579">
        <v>0.08</v>
      </c>
      <c r="D9" s="497">
        <v>128927314.26609206</v>
      </c>
      <c r="E9" s="500"/>
      <c r="F9" s="631"/>
      <c r="G9" s="631"/>
    </row>
    <row r="10" spans="1:7" s="215" customFormat="1">
      <c r="A10" s="206" t="s">
        <v>369</v>
      </c>
      <c r="B10" s="207" t="s">
        <v>370</v>
      </c>
      <c r="C10" s="249"/>
      <c r="D10" s="498"/>
      <c r="E10" s="500"/>
      <c r="F10" s="631"/>
      <c r="G10" s="631"/>
    </row>
    <row r="11" spans="1:7" s="216" customFormat="1">
      <c r="A11" s="211" t="s">
        <v>371</v>
      </c>
      <c r="B11" s="212" t="s">
        <v>433</v>
      </c>
      <c r="C11" s="579">
        <v>2.5000000000000001E-2</v>
      </c>
      <c r="D11" s="497">
        <v>40289785.708153769</v>
      </c>
      <c r="E11" s="500"/>
      <c r="F11" s="631"/>
      <c r="G11" s="631"/>
    </row>
    <row r="12" spans="1:7" s="216" customFormat="1">
      <c r="A12" s="211" t="s">
        <v>372</v>
      </c>
      <c r="B12" s="212" t="s">
        <v>373</v>
      </c>
      <c r="C12" s="579">
        <v>2.5000000000000001E-3</v>
      </c>
      <c r="D12" s="497">
        <v>4028978.5708153769</v>
      </c>
      <c r="E12" s="500"/>
      <c r="F12" s="631"/>
      <c r="G12" s="631"/>
    </row>
    <row r="13" spans="1:7" s="216" customFormat="1">
      <c r="A13" s="211" t="s">
        <v>374</v>
      </c>
      <c r="B13" s="212" t="s">
        <v>375</v>
      </c>
      <c r="C13" s="579">
        <v>0</v>
      </c>
      <c r="D13" s="497">
        <v>0</v>
      </c>
      <c r="E13" s="500"/>
      <c r="F13" s="631"/>
      <c r="G13" s="631"/>
    </row>
    <row r="14" spans="1:7" s="215" customFormat="1">
      <c r="A14" s="206" t="s">
        <v>376</v>
      </c>
      <c r="B14" s="207" t="s">
        <v>431</v>
      </c>
      <c r="C14" s="580"/>
      <c r="D14" s="498"/>
      <c r="E14" s="500"/>
      <c r="F14" s="631"/>
      <c r="G14" s="631"/>
    </row>
    <row r="15" spans="1:7" s="215" customFormat="1">
      <c r="A15" s="221" t="s">
        <v>379</v>
      </c>
      <c r="B15" s="212" t="s">
        <v>432</v>
      </c>
      <c r="C15" s="579">
        <v>0.11461623912500729</v>
      </c>
      <c r="D15" s="497">
        <v>184714548.52084213</v>
      </c>
      <c r="E15" s="500"/>
      <c r="F15" s="631"/>
      <c r="G15" s="631"/>
    </row>
    <row r="16" spans="1:7" s="215" customFormat="1">
      <c r="A16" s="221" t="s">
        <v>380</v>
      </c>
      <c r="B16" s="212" t="s">
        <v>382</v>
      </c>
      <c r="C16" s="579">
        <v>0.13482801245990947</v>
      </c>
      <c r="D16" s="497">
        <v>217287669.17864153</v>
      </c>
      <c r="E16" s="500"/>
      <c r="F16" s="631"/>
      <c r="G16" s="631"/>
    </row>
    <row r="17" spans="1:7" s="215" customFormat="1">
      <c r="A17" s="221" t="s">
        <v>381</v>
      </c>
      <c r="B17" s="212" t="s">
        <v>429</v>
      </c>
      <c r="C17" s="579">
        <v>0.16142245105846495</v>
      </c>
      <c r="D17" s="497">
        <v>260147038.46521968</v>
      </c>
      <c r="E17" s="500"/>
      <c r="F17" s="631"/>
      <c r="G17" s="631"/>
    </row>
    <row r="18" spans="1:7" s="19" customFormat="1">
      <c r="A18" s="670" t="s">
        <v>430</v>
      </c>
      <c r="B18" s="671"/>
      <c r="C18" s="249" t="s">
        <v>360</v>
      </c>
      <c r="D18" s="499" t="s">
        <v>361</v>
      </c>
      <c r="E18" s="500"/>
      <c r="F18" s="631"/>
      <c r="G18" s="631"/>
    </row>
    <row r="19" spans="1:7" s="215" customFormat="1">
      <c r="A19" s="213">
        <v>4</v>
      </c>
      <c r="B19" s="212" t="s">
        <v>22</v>
      </c>
      <c r="C19" s="579">
        <v>0.1871162391250073</v>
      </c>
      <c r="D19" s="497">
        <v>301554927.07448804</v>
      </c>
      <c r="E19" s="500"/>
      <c r="F19" s="631"/>
      <c r="G19" s="631"/>
    </row>
    <row r="20" spans="1:7" s="215" customFormat="1">
      <c r="A20" s="213">
        <v>5</v>
      </c>
      <c r="B20" s="212" t="s">
        <v>86</v>
      </c>
      <c r="C20" s="579">
        <v>0.22232801245990946</v>
      </c>
      <c r="D20" s="497">
        <v>358301919.15717971</v>
      </c>
      <c r="E20" s="500"/>
      <c r="F20" s="631"/>
      <c r="G20" s="631"/>
    </row>
    <row r="21" spans="1:7" s="215" customFormat="1" ht="13.5" thickBot="1">
      <c r="A21" s="217" t="s">
        <v>377</v>
      </c>
      <c r="B21" s="218" t="s">
        <v>85</v>
      </c>
      <c r="C21" s="579">
        <v>0.26892245105846496</v>
      </c>
      <c r="D21" s="497">
        <v>433393117.01028091</v>
      </c>
      <c r="E21" s="500"/>
      <c r="F21" s="631"/>
      <c r="G21" s="631"/>
    </row>
    <row r="23" spans="1:7" ht="63.75">
      <c r="B23" s="10" t="s">
        <v>434</v>
      </c>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68"/>
  <sheetViews>
    <sheetView zoomScale="80" zoomScaleNormal="80" workbookViewId="0">
      <pane xSplit="1" ySplit="5" topLeftCell="B6" activePane="bottomRight" state="frozen"/>
      <selection pane="topRight" activeCell="B1" sqref="B1"/>
      <selection pane="bottomLeft" activeCell="A5" sqref="A5"/>
      <selection pane="bottomRight"/>
    </sheetView>
  </sheetViews>
  <sheetFormatPr defaultRowHeight="15.75"/>
  <cols>
    <col min="1" max="1" width="10.7109375" style="20" customWidth="1"/>
    <col min="2" max="2" width="91.85546875" style="20" customWidth="1"/>
    <col min="3" max="3" width="53.140625" style="20" customWidth="1"/>
    <col min="4" max="4" width="32.28515625" style="20" customWidth="1"/>
    <col min="5" max="5" width="9.42578125" customWidth="1"/>
    <col min="6" max="6" width="13.42578125" customWidth="1"/>
  </cols>
  <sheetData>
    <row r="1" spans="1:6">
      <c r="A1" s="7" t="s">
        <v>108</v>
      </c>
      <c r="B1" s="8" t="str">
        <f>Info!C2</f>
        <v>სს "ბანკი ქართუ"</v>
      </c>
      <c r="E1" s="1"/>
      <c r="F1" s="1"/>
    </row>
    <row r="2" spans="1:6" s="7" customFormat="1" ht="15.75" customHeight="1">
      <c r="A2" s="7" t="s">
        <v>109</v>
      </c>
      <c r="B2" s="494">
        <f>'1. key ratios'!B2</f>
        <v>45565</v>
      </c>
    </row>
    <row r="3" spans="1:6" s="7" customFormat="1" ht="15.75" customHeight="1">
      <c r="A3" s="13"/>
    </row>
    <row r="4" spans="1:6" s="7" customFormat="1" ht="15.75" customHeight="1" thickBot="1">
      <c r="A4" s="7" t="s">
        <v>258</v>
      </c>
      <c r="B4" s="112" t="s">
        <v>172</v>
      </c>
      <c r="D4" s="114" t="s">
        <v>87</v>
      </c>
    </row>
    <row r="5" spans="1:6" ht="25.5">
      <c r="A5" s="73" t="s">
        <v>25</v>
      </c>
      <c r="B5" s="74" t="s">
        <v>144</v>
      </c>
      <c r="C5" s="75" t="s">
        <v>858</v>
      </c>
      <c r="D5" s="113" t="s">
        <v>173</v>
      </c>
    </row>
    <row r="6" spans="1:6">
      <c r="A6" s="340">
        <v>1</v>
      </c>
      <c r="B6" s="302" t="s">
        <v>843</v>
      </c>
      <c r="C6" s="605">
        <f>SUM(C7:C9)</f>
        <v>627874626.15644526</v>
      </c>
      <c r="D6" s="68"/>
      <c r="E6" s="3"/>
      <c r="F6" s="476"/>
    </row>
    <row r="7" spans="1:6">
      <c r="A7" s="340">
        <v>1.1000000000000001</v>
      </c>
      <c r="B7" s="303" t="s">
        <v>96</v>
      </c>
      <c r="C7" s="501">
        <v>28914276.528000005</v>
      </c>
      <c r="D7" s="69"/>
      <c r="E7" s="3"/>
      <c r="F7" s="476"/>
    </row>
    <row r="8" spans="1:6">
      <c r="A8" s="340">
        <v>1.2</v>
      </c>
      <c r="B8" s="303" t="s">
        <v>97</v>
      </c>
      <c r="C8" s="501">
        <v>205193401.57430074</v>
      </c>
      <c r="D8" s="69"/>
      <c r="E8" s="3"/>
      <c r="F8" s="476"/>
    </row>
    <row r="9" spans="1:6">
      <c r="A9" s="340">
        <v>1.3</v>
      </c>
      <c r="B9" s="303" t="s">
        <v>98</v>
      </c>
      <c r="C9" s="501">
        <v>393766948.0541445</v>
      </c>
      <c r="D9" s="69"/>
      <c r="E9" s="3"/>
      <c r="F9" s="476"/>
    </row>
    <row r="10" spans="1:6">
      <c r="A10" s="340">
        <v>2</v>
      </c>
      <c r="B10" s="304" t="s">
        <v>730</v>
      </c>
      <c r="C10" s="501">
        <v>0</v>
      </c>
      <c r="D10" s="69"/>
      <c r="E10" s="3"/>
      <c r="F10" s="476"/>
    </row>
    <row r="11" spans="1:6">
      <c r="A11" s="340">
        <v>2.1</v>
      </c>
      <c r="B11" s="305" t="s">
        <v>731</v>
      </c>
      <c r="C11" s="501">
        <v>0</v>
      </c>
      <c r="D11" s="70"/>
      <c r="E11" s="3"/>
      <c r="F11" s="476"/>
    </row>
    <row r="12" spans="1:6" ht="23.45" customHeight="1">
      <c r="A12" s="340">
        <v>3</v>
      </c>
      <c r="B12" s="306" t="s">
        <v>732</v>
      </c>
      <c r="C12" s="501">
        <v>0</v>
      </c>
      <c r="D12" s="70"/>
      <c r="E12" s="3"/>
      <c r="F12" s="476"/>
    </row>
    <row r="13" spans="1:6" ht="23.1" customHeight="1">
      <c r="A13" s="340">
        <v>4</v>
      </c>
      <c r="B13" s="307" t="s">
        <v>733</v>
      </c>
      <c r="C13" s="501">
        <v>0</v>
      </c>
      <c r="D13" s="70"/>
      <c r="E13" s="3"/>
      <c r="F13" s="476"/>
    </row>
    <row r="14" spans="1:6">
      <c r="A14" s="340">
        <v>5</v>
      </c>
      <c r="B14" s="307" t="s">
        <v>734</v>
      </c>
      <c r="C14" s="503">
        <f>SUM(C15:C17)</f>
        <v>7439714.9400000004</v>
      </c>
      <c r="D14" s="70"/>
      <c r="E14" s="3"/>
      <c r="F14" s="476"/>
    </row>
    <row r="15" spans="1:6">
      <c r="A15" s="340">
        <v>5.0999999999999996</v>
      </c>
      <c r="B15" s="308" t="s">
        <v>735</v>
      </c>
      <c r="C15" s="501">
        <v>168050</v>
      </c>
      <c r="D15" s="70"/>
      <c r="E15" s="3"/>
      <c r="F15" s="476"/>
    </row>
    <row r="16" spans="1:6">
      <c r="A16" s="340">
        <v>5.2</v>
      </c>
      <c r="B16" s="308" t="s">
        <v>569</v>
      </c>
      <c r="C16" s="501">
        <v>7271664.9400000004</v>
      </c>
      <c r="D16" s="69"/>
      <c r="E16" s="3"/>
      <c r="F16" s="476"/>
    </row>
    <row r="17" spans="1:6">
      <c r="A17" s="340">
        <v>5.3</v>
      </c>
      <c r="B17" s="308" t="s">
        <v>736</v>
      </c>
      <c r="C17" s="501">
        <v>0</v>
      </c>
      <c r="D17" s="69"/>
      <c r="E17" s="3"/>
      <c r="F17" s="476"/>
    </row>
    <row r="18" spans="1:6">
      <c r="A18" s="340">
        <v>6</v>
      </c>
      <c r="B18" s="306" t="s">
        <v>737</v>
      </c>
      <c r="C18" s="502">
        <f>SUM(C19:C20)</f>
        <v>1017454740.1983575</v>
      </c>
      <c r="D18" s="69"/>
      <c r="E18" s="3"/>
      <c r="F18" s="476"/>
    </row>
    <row r="19" spans="1:6">
      <c r="A19" s="340">
        <v>6.1</v>
      </c>
      <c r="B19" s="308" t="s">
        <v>569</v>
      </c>
      <c r="C19" s="501">
        <v>55275706.222180806</v>
      </c>
      <c r="D19" s="69"/>
      <c r="E19" s="3"/>
      <c r="F19" s="476"/>
    </row>
    <row r="20" spans="1:6">
      <c r="A20" s="340">
        <v>6.2</v>
      </c>
      <c r="B20" s="308" t="s">
        <v>736</v>
      </c>
      <c r="C20" s="501">
        <v>962179033.97617662</v>
      </c>
      <c r="D20" s="69"/>
      <c r="E20" s="3"/>
      <c r="F20" s="476"/>
    </row>
    <row r="21" spans="1:6">
      <c r="A21" s="340">
        <v>7</v>
      </c>
      <c r="B21" s="309" t="s">
        <v>738</v>
      </c>
      <c r="C21" s="503">
        <v>9522300</v>
      </c>
      <c r="D21" s="69"/>
      <c r="E21" s="3"/>
      <c r="F21" s="476"/>
    </row>
    <row r="22" spans="1:6">
      <c r="A22" s="340">
        <v>8</v>
      </c>
      <c r="B22" s="310" t="s">
        <v>739</v>
      </c>
      <c r="C22" s="501">
        <v>0</v>
      </c>
      <c r="D22" s="69"/>
      <c r="E22" s="3"/>
      <c r="F22" s="476"/>
    </row>
    <row r="23" spans="1:6">
      <c r="A23" s="340">
        <v>9</v>
      </c>
      <c r="B23" s="307" t="s">
        <v>740</v>
      </c>
      <c r="C23" s="502">
        <f>SUM(C24:C25)</f>
        <v>18357199.958255157</v>
      </c>
      <c r="D23" s="357"/>
      <c r="E23" s="3"/>
      <c r="F23" s="476"/>
    </row>
    <row r="24" spans="1:6">
      <c r="A24" s="340">
        <v>9.1</v>
      </c>
      <c r="B24" s="311" t="s">
        <v>741</v>
      </c>
      <c r="C24" s="501">
        <v>18357199.958255157</v>
      </c>
      <c r="D24" s="71"/>
      <c r="E24" s="3"/>
      <c r="F24" s="476"/>
    </row>
    <row r="25" spans="1:6">
      <c r="A25" s="340">
        <v>9.1999999999999993</v>
      </c>
      <c r="B25" s="311" t="s">
        <v>742</v>
      </c>
      <c r="C25" s="501">
        <v>0</v>
      </c>
      <c r="D25" s="356"/>
      <c r="E25" s="3"/>
      <c r="F25" s="476"/>
    </row>
    <row r="26" spans="1:6">
      <c r="A26" s="340">
        <v>10</v>
      </c>
      <c r="B26" s="307" t="s">
        <v>36</v>
      </c>
      <c r="C26" s="504">
        <f>SUM(C27:C28)</f>
        <v>9428852.7899999972</v>
      </c>
      <c r="D26" s="468" t="s">
        <v>935</v>
      </c>
      <c r="E26" s="3"/>
      <c r="F26" s="476"/>
    </row>
    <row r="27" spans="1:6">
      <c r="A27" s="340">
        <v>10.1</v>
      </c>
      <c r="B27" s="311" t="s">
        <v>743</v>
      </c>
      <c r="C27" s="501">
        <v>0</v>
      </c>
      <c r="D27" s="69"/>
      <c r="E27" s="3"/>
      <c r="F27" s="476"/>
    </row>
    <row r="28" spans="1:6">
      <c r="A28" s="340">
        <v>10.199999999999999</v>
      </c>
      <c r="B28" s="311" t="s">
        <v>744</v>
      </c>
      <c r="C28" s="501">
        <v>9428852.7899999972</v>
      </c>
      <c r="D28" s="69"/>
      <c r="E28" s="3"/>
      <c r="F28" s="476"/>
    </row>
    <row r="29" spans="1:6">
      <c r="A29" s="340">
        <v>11</v>
      </c>
      <c r="B29" s="307" t="s">
        <v>745</v>
      </c>
      <c r="C29" s="501">
        <v>7249279.6674517794</v>
      </c>
      <c r="D29" s="69"/>
      <c r="E29" s="3"/>
      <c r="F29" s="476"/>
    </row>
    <row r="30" spans="1:6">
      <c r="A30" s="340">
        <v>11.1</v>
      </c>
      <c r="B30" s="311" t="s">
        <v>746</v>
      </c>
      <c r="C30" s="501">
        <v>7249279.6674517794</v>
      </c>
      <c r="D30" s="69"/>
      <c r="E30" s="3"/>
      <c r="F30" s="476"/>
    </row>
    <row r="31" spans="1:6">
      <c r="A31" s="340">
        <v>11.2</v>
      </c>
      <c r="B31" s="311" t="s">
        <v>747</v>
      </c>
      <c r="C31" s="501">
        <v>0</v>
      </c>
      <c r="D31" s="69"/>
      <c r="E31" s="3"/>
      <c r="F31" s="476"/>
    </row>
    <row r="32" spans="1:6">
      <c r="A32" s="340">
        <v>13</v>
      </c>
      <c r="B32" s="307" t="s">
        <v>99</v>
      </c>
      <c r="C32" s="502">
        <v>82763139.908481315</v>
      </c>
      <c r="D32" s="69"/>
      <c r="E32" s="3"/>
      <c r="F32" s="476"/>
    </row>
    <row r="33" spans="1:6">
      <c r="A33" s="340">
        <v>13.1</v>
      </c>
      <c r="B33" s="312" t="s">
        <v>748</v>
      </c>
      <c r="C33" s="501">
        <v>79856779.638681322</v>
      </c>
      <c r="D33" s="69"/>
      <c r="E33" s="3"/>
      <c r="F33" s="476"/>
    </row>
    <row r="34" spans="1:6">
      <c r="A34" s="340">
        <v>13.2</v>
      </c>
      <c r="B34" s="312" t="s">
        <v>749</v>
      </c>
      <c r="C34" s="501">
        <v>0</v>
      </c>
      <c r="D34" s="71"/>
      <c r="E34" s="3"/>
      <c r="F34" s="476"/>
    </row>
    <row r="35" spans="1:6">
      <c r="A35" s="340">
        <v>14</v>
      </c>
      <c r="B35" s="313" t="s">
        <v>750</v>
      </c>
      <c r="C35" s="505">
        <f>SUM(C6,C10,C12,C13,C14,C18,C21,C22,C23,C26,C29,C32)</f>
        <v>1780089853.6189909</v>
      </c>
      <c r="D35" s="71"/>
      <c r="E35" s="3"/>
      <c r="F35" s="476"/>
    </row>
    <row r="36" spans="1:6">
      <c r="A36" s="340"/>
      <c r="B36" s="314" t="s">
        <v>104</v>
      </c>
      <c r="C36" s="506"/>
      <c r="D36" s="72"/>
      <c r="E36" s="3"/>
      <c r="F36" s="476"/>
    </row>
    <row r="37" spans="1:6">
      <c r="A37" s="340">
        <v>15</v>
      </c>
      <c r="B37" s="315" t="s">
        <v>751</v>
      </c>
      <c r="C37" s="501">
        <v>0</v>
      </c>
      <c r="D37" s="356"/>
      <c r="E37" s="3"/>
      <c r="F37" s="476"/>
    </row>
    <row r="38" spans="1:6">
      <c r="A38" s="340">
        <v>15.1</v>
      </c>
      <c r="B38" s="316" t="s">
        <v>731</v>
      </c>
      <c r="C38" s="501">
        <v>0</v>
      </c>
      <c r="D38" s="69"/>
      <c r="E38" s="3"/>
      <c r="F38" s="476"/>
    </row>
    <row r="39" spans="1:6" ht="21">
      <c r="A39" s="340">
        <v>16</v>
      </c>
      <c r="B39" s="309" t="s">
        <v>752</v>
      </c>
      <c r="C39" s="501">
        <v>0</v>
      </c>
      <c r="D39" s="69"/>
      <c r="E39" s="3"/>
      <c r="F39" s="476"/>
    </row>
    <row r="40" spans="1:6">
      <c r="A40" s="340">
        <v>17</v>
      </c>
      <c r="B40" s="309" t="s">
        <v>753</v>
      </c>
      <c r="C40" s="502">
        <f>SUM(C41:C44)</f>
        <v>1252507631.0218771</v>
      </c>
      <c r="D40" s="69"/>
      <c r="E40" s="3"/>
      <c r="F40" s="476"/>
    </row>
    <row r="41" spans="1:6">
      <c r="A41" s="340">
        <v>17.100000000000001</v>
      </c>
      <c r="B41" s="317" t="s">
        <v>754</v>
      </c>
      <c r="C41" s="501">
        <v>1245287596.9458001</v>
      </c>
      <c r="D41" s="69"/>
      <c r="E41" s="3"/>
      <c r="F41" s="476"/>
    </row>
    <row r="42" spans="1:6">
      <c r="A42" s="348">
        <v>17.2</v>
      </c>
      <c r="B42" s="349" t="s">
        <v>100</v>
      </c>
      <c r="C42" s="501">
        <v>0</v>
      </c>
      <c r="D42" s="71"/>
      <c r="E42" s="3"/>
      <c r="F42" s="476"/>
    </row>
    <row r="43" spans="1:6">
      <c r="A43" s="340">
        <v>17.3</v>
      </c>
      <c r="B43" s="350" t="s">
        <v>755</v>
      </c>
      <c r="C43" s="501">
        <v>0</v>
      </c>
      <c r="D43" s="351"/>
      <c r="E43" s="3"/>
      <c r="F43" s="476"/>
    </row>
    <row r="44" spans="1:6">
      <c r="A44" s="340">
        <v>17.399999999999999</v>
      </c>
      <c r="B44" s="350" t="s">
        <v>756</v>
      </c>
      <c r="C44" s="501">
        <v>7220034.076077058</v>
      </c>
      <c r="D44" s="351"/>
      <c r="E44" s="3"/>
      <c r="F44" s="476"/>
    </row>
    <row r="45" spans="1:6">
      <c r="A45" s="340">
        <v>18</v>
      </c>
      <c r="B45" s="325" t="s">
        <v>757</v>
      </c>
      <c r="C45" s="502">
        <v>609745.89637285843</v>
      </c>
      <c r="D45" s="351"/>
      <c r="E45" s="3"/>
      <c r="F45" s="476"/>
    </row>
    <row r="46" spans="1:6">
      <c r="A46" s="340">
        <v>19</v>
      </c>
      <c r="B46" s="325" t="s">
        <v>758</v>
      </c>
      <c r="C46" s="606">
        <f>SUM(C47:C48)</f>
        <v>1995305.2303702834</v>
      </c>
      <c r="D46" s="352"/>
      <c r="E46" s="3"/>
      <c r="F46" s="476"/>
    </row>
    <row r="47" spans="1:6">
      <c r="A47" s="340">
        <v>19.100000000000001</v>
      </c>
      <c r="B47" s="353" t="s">
        <v>759</v>
      </c>
      <c r="C47" s="501">
        <v>0</v>
      </c>
      <c r="D47" s="352"/>
      <c r="E47" s="3"/>
      <c r="F47" s="476"/>
    </row>
    <row r="48" spans="1:6">
      <c r="A48" s="340">
        <v>19.2</v>
      </c>
      <c r="B48" s="353" t="s">
        <v>760</v>
      </c>
      <c r="C48" s="501">
        <v>1995305.2303702834</v>
      </c>
      <c r="D48" s="352"/>
      <c r="E48" s="3"/>
      <c r="F48" s="476"/>
    </row>
    <row r="49" spans="1:6">
      <c r="A49" s="340">
        <v>20</v>
      </c>
      <c r="B49" s="321" t="s">
        <v>101</v>
      </c>
      <c r="C49" s="502">
        <v>82627348.515899777</v>
      </c>
      <c r="D49" s="468" t="s">
        <v>984</v>
      </c>
      <c r="E49" s="3"/>
      <c r="F49" s="476"/>
    </row>
    <row r="50" spans="1:6">
      <c r="A50" s="340">
        <v>21</v>
      </c>
      <c r="B50" s="322" t="s">
        <v>89</v>
      </c>
      <c r="C50" s="502">
        <v>3302848.3378000008</v>
      </c>
      <c r="D50" s="352"/>
      <c r="E50" s="3"/>
      <c r="F50" s="476"/>
    </row>
    <row r="51" spans="1:6">
      <c r="A51" s="340">
        <v>21.1</v>
      </c>
      <c r="B51" s="318" t="s">
        <v>761</v>
      </c>
      <c r="C51" s="501">
        <v>0</v>
      </c>
      <c r="D51" s="352"/>
      <c r="E51" s="3"/>
      <c r="F51" s="476"/>
    </row>
    <row r="52" spans="1:6">
      <c r="A52" s="340">
        <v>22</v>
      </c>
      <c r="B52" s="321" t="s">
        <v>762</v>
      </c>
      <c r="C52" s="606">
        <f>SUM(C37,C39,C40,C45,C46,C49,C50)</f>
        <v>1341042879.0023198</v>
      </c>
      <c r="D52" s="352"/>
      <c r="E52" s="3"/>
      <c r="F52" s="476"/>
    </row>
    <row r="53" spans="1:6">
      <c r="A53" s="340"/>
      <c r="B53" s="323" t="s">
        <v>763</v>
      </c>
      <c r="C53" s="501">
        <v>0</v>
      </c>
      <c r="D53" s="352"/>
      <c r="E53" s="3"/>
      <c r="F53" s="476"/>
    </row>
    <row r="54" spans="1:6">
      <c r="A54" s="340">
        <v>23</v>
      </c>
      <c r="B54" s="321" t="s">
        <v>105</v>
      </c>
      <c r="C54" s="502">
        <v>114430000</v>
      </c>
      <c r="D54" s="468" t="s">
        <v>985</v>
      </c>
      <c r="E54" s="3"/>
      <c r="F54" s="476"/>
    </row>
    <row r="55" spans="1:6">
      <c r="A55" s="340">
        <v>24</v>
      </c>
      <c r="B55" s="321" t="s">
        <v>764</v>
      </c>
      <c r="C55" s="501">
        <v>0</v>
      </c>
      <c r="D55" s="352"/>
      <c r="E55" s="3"/>
      <c r="F55" s="476"/>
    </row>
    <row r="56" spans="1:6">
      <c r="A56" s="340">
        <v>25</v>
      </c>
      <c r="B56" s="321" t="s">
        <v>102</v>
      </c>
      <c r="C56" s="501">
        <v>0</v>
      </c>
      <c r="D56" s="352"/>
      <c r="E56" s="3"/>
      <c r="F56" s="476"/>
    </row>
    <row r="57" spans="1:6">
      <c r="A57" s="340">
        <v>26</v>
      </c>
      <c r="B57" s="325" t="s">
        <v>765</v>
      </c>
      <c r="C57" s="501">
        <v>0</v>
      </c>
      <c r="D57" s="352"/>
      <c r="E57" s="3"/>
      <c r="F57" s="476"/>
    </row>
    <row r="58" spans="1:6">
      <c r="A58" s="340">
        <v>27</v>
      </c>
      <c r="B58" s="325" t="s">
        <v>766</v>
      </c>
      <c r="C58" s="607">
        <f>SUM(C59:C60)</f>
        <v>25763611.367281228</v>
      </c>
      <c r="D58" s="352"/>
      <c r="E58" s="3"/>
      <c r="F58" s="476"/>
    </row>
    <row r="59" spans="1:6">
      <c r="A59" s="340">
        <v>27.1</v>
      </c>
      <c r="B59" s="353" t="s">
        <v>767</v>
      </c>
      <c r="C59" s="501">
        <v>25763611.367281228</v>
      </c>
      <c r="D59" s="468" t="s">
        <v>986</v>
      </c>
      <c r="E59" s="3"/>
      <c r="F59" s="476"/>
    </row>
    <row r="60" spans="1:6">
      <c r="A60" s="340">
        <v>27.2</v>
      </c>
      <c r="B60" s="350" t="s">
        <v>768</v>
      </c>
      <c r="C60" s="501">
        <v>0</v>
      </c>
      <c r="D60" s="352"/>
      <c r="E60" s="3"/>
      <c r="F60" s="476"/>
    </row>
    <row r="61" spans="1:6">
      <c r="A61" s="340">
        <v>28</v>
      </c>
      <c r="B61" s="322" t="s">
        <v>769</v>
      </c>
      <c r="C61" s="501">
        <v>0</v>
      </c>
      <c r="D61" s="352"/>
      <c r="E61" s="3"/>
      <c r="F61" s="476"/>
    </row>
    <row r="62" spans="1:6">
      <c r="A62" s="340">
        <v>29</v>
      </c>
      <c r="B62" s="325" t="s">
        <v>770</v>
      </c>
      <c r="C62" s="607">
        <f>SUM(C63:C65)</f>
        <v>70117.409432173619</v>
      </c>
      <c r="D62" s="352"/>
      <c r="E62" s="3"/>
      <c r="F62" s="476"/>
    </row>
    <row r="63" spans="1:6">
      <c r="A63" s="340">
        <v>29.1</v>
      </c>
      <c r="B63" s="354" t="s">
        <v>771</v>
      </c>
      <c r="C63" s="501">
        <v>0</v>
      </c>
      <c r="D63" s="352"/>
      <c r="E63" s="3"/>
      <c r="F63" s="476"/>
    </row>
    <row r="64" spans="1:6" ht="24" customHeight="1">
      <c r="A64" s="340">
        <v>29.2</v>
      </c>
      <c r="B64" s="353" t="s">
        <v>772</v>
      </c>
      <c r="C64" s="501">
        <v>0</v>
      </c>
      <c r="D64" s="352"/>
      <c r="E64" s="3"/>
      <c r="F64" s="476"/>
    </row>
    <row r="65" spans="1:6" ht="21.95" customHeight="1">
      <c r="A65" s="340">
        <v>29.3</v>
      </c>
      <c r="B65" s="355" t="s">
        <v>773</v>
      </c>
      <c r="C65" s="501">
        <v>70117.409432173619</v>
      </c>
      <c r="D65" s="468" t="s">
        <v>987</v>
      </c>
      <c r="E65" s="3"/>
      <c r="F65" s="476"/>
    </row>
    <row r="66" spans="1:6">
      <c r="A66" s="340">
        <v>30</v>
      </c>
      <c r="B66" s="325" t="s">
        <v>103</v>
      </c>
      <c r="C66" s="502">
        <v>298783246.73775774</v>
      </c>
      <c r="D66" s="468" t="s">
        <v>988</v>
      </c>
      <c r="E66" s="3"/>
      <c r="F66" s="476"/>
    </row>
    <row r="67" spans="1:6">
      <c r="A67" s="340">
        <v>31</v>
      </c>
      <c r="B67" s="324" t="s">
        <v>774</v>
      </c>
      <c r="C67" s="607">
        <f>SUM(C54,C55,C56,C57,C58,C61,C62,C66)</f>
        <v>439046975.51447117</v>
      </c>
      <c r="D67" s="352"/>
      <c r="E67" s="3"/>
      <c r="F67" s="476"/>
    </row>
    <row r="68" spans="1:6">
      <c r="A68" s="340">
        <v>32</v>
      </c>
      <c r="B68" s="325" t="s">
        <v>775</v>
      </c>
      <c r="C68" s="607">
        <f>SUM(C52,C67)</f>
        <v>1780089854.5167909</v>
      </c>
      <c r="D68" s="352"/>
      <c r="E68" s="3"/>
      <c r="F68" s="47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43"/>
  <sheetViews>
    <sheetView workbookViewId="0">
      <pane xSplit="2" ySplit="7" topLeftCell="C8" activePane="bottomRight" state="frozen"/>
      <selection pane="topRight" activeCell="C1" sqref="C1"/>
      <selection pane="bottomLeft" activeCell="A8" sqref="A8"/>
      <selection pane="bottomRight" activeCell="A2" sqref="A2"/>
    </sheetView>
  </sheetViews>
  <sheetFormatPr defaultColWidth="9.140625" defaultRowHeight="12.75"/>
  <cols>
    <col min="1" max="1" width="10.5703125" style="1" bestFit="1" customWidth="1"/>
    <col min="2" max="2" width="97" style="1" bestFit="1" customWidth="1"/>
    <col min="3" max="3" width="14.5703125" style="1" bestFit="1" customWidth="1"/>
    <col min="4" max="4" width="13.42578125" style="1" bestFit="1" customWidth="1"/>
    <col min="5" max="5" width="14.5703125" style="1" bestFit="1" customWidth="1"/>
    <col min="6" max="6" width="13.42578125" style="1" bestFit="1" customWidth="1"/>
    <col min="7" max="7" width="9.5703125" style="1" bestFit="1" customWidth="1"/>
    <col min="8" max="8" width="13.42578125" style="1" bestFit="1" customWidth="1"/>
    <col min="9" max="9" width="14.5703125" style="1" bestFit="1" customWidth="1"/>
    <col min="10" max="10" width="13.42578125" style="1" bestFit="1" customWidth="1"/>
    <col min="11" max="11" width="9.5703125" style="1" bestFit="1" customWidth="1"/>
    <col min="12" max="12" width="13.42578125" style="1" bestFit="1" customWidth="1"/>
    <col min="13" max="13" width="16" style="1" bestFit="1" customWidth="1"/>
    <col min="14" max="14" width="13.5703125" style="1" bestFit="1" customWidth="1"/>
    <col min="15" max="15" width="9.5703125" style="1" bestFit="1" customWidth="1"/>
    <col min="16" max="16" width="13.42578125" style="1" bestFit="1" customWidth="1"/>
    <col min="17" max="17" width="13.5703125" style="1" bestFit="1" customWidth="1"/>
    <col min="18" max="18" width="13.42578125" style="1" bestFit="1" customWidth="1"/>
    <col min="19" max="19" width="31.7109375" style="1" bestFit="1" customWidth="1"/>
    <col min="20" max="16384" width="9.140625" style="5"/>
  </cols>
  <sheetData>
    <row r="1" spans="1:19">
      <c r="A1" s="1" t="s">
        <v>108</v>
      </c>
      <c r="B1" s="1" t="str">
        <f>Info!C2</f>
        <v>სს "ბანკი ქართუ"</v>
      </c>
    </row>
    <row r="2" spans="1:19">
      <c r="A2" s="1" t="s">
        <v>109</v>
      </c>
      <c r="B2" s="494">
        <f>'1. key ratios'!B2</f>
        <v>45565</v>
      </c>
    </row>
    <row r="4" spans="1:19" ht="26.25" thickBot="1">
      <c r="A4" s="19" t="s">
        <v>259</v>
      </c>
      <c r="B4" s="163" t="s">
        <v>294</v>
      </c>
    </row>
    <row r="5" spans="1:19">
      <c r="A5" s="59"/>
      <c r="B5" s="60"/>
      <c r="C5" s="54" t="s">
        <v>0</v>
      </c>
      <c r="D5" s="54" t="s">
        <v>1</v>
      </c>
      <c r="E5" s="54" t="s">
        <v>2</v>
      </c>
      <c r="F5" s="54" t="s">
        <v>3</v>
      </c>
      <c r="G5" s="54" t="s">
        <v>4</v>
      </c>
      <c r="H5" s="54" t="s">
        <v>5</v>
      </c>
      <c r="I5" s="54" t="s">
        <v>145</v>
      </c>
      <c r="J5" s="54" t="s">
        <v>146</v>
      </c>
      <c r="K5" s="54" t="s">
        <v>147</v>
      </c>
      <c r="L5" s="54" t="s">
        <v>148</v>
      </c>
      <c r="M5" s="54" t="s">
        <v>149</v>
      </c>
      <c r="N5" s="54" t="s">
        <v>150</v>
      </c>
      <c r="O5" s="54" t="s">
        <v>281</v>
      </c>
      <c r="P5" s="54" t="s">
        <v>282</v>
      </c>
      <c r="Q5" s="54" t="s">
        <v>283</v>
      </c>
      <c r="R5" s="157" t="s">
        <v>284</v>
      </c>
      <c r="S5" s="55" t="s">
        <v>285</v>
      </c>
    </row>
    <row r="6" spans="1:19" ht="46.5" customHeight="1">
      <c r="A6" s="76"/>
      <c r="B6" s="676" t="s">
        <v>286</v>
      </c>
      <c r="C6" s="674">
        <v>0</v>
      </c>
      <c r="D6" s="675"/>
      <c r="E6" s="674">
        <v>0.2</v>
      </c>
      <c r="F6" s="675"/>
      <c r="G6" s="674">
        <v>0.35</v>
      </c>
      <c r="H6" s="675"/>
      <c r="I6" s="674">
        <v>0.5</v>
      </c>
      <c r="J6" s="675"/>
      <c r="K6" s="674">
        <v>0.75</v>
      </c>
      <c r="L6" s="675"/>
      <c r="M6" s="674">
        <v>1</v>
      </c>
      <c r="N6" s="675"/>
      <c r="O6" s="674">
        <v>1.5</v>
      </c>
      <c r="P6" s="675"/>
      <c r="Q6" s="674">
        <v>2.5</v>
      </c>
      <c r="R6" s="675"/>
      <c r="S6" s="672" t="s">
        <v>156</v>
      </c>
    </row>
    <row r="7" spans="1:19">
      <c r="A7" s="76"/>
      <c r="B7" s="677"/>
      <c r="C7" s="162" t="s">
        <v>279</v>
      </c>
      <c r="D7" s="162" t="s">
        <v>280</v>
      </c>
      <c r="E7" s="162" t="s">
        <v>279</v>
      </c>
      <c r="F7" s="162" t="s">
        <v>280</v>
      </c>
      <c r="G7" s="162" t="s">
        <v>279</v>
      </c>
      <c r="H7" s="162" t="s">
        <v>280</v>
      </c>
      <c r="I7" s="162" t="s">
        <v>279</v>
      </c>
      <c r="J7" s="162" t="s">
        <v>280</v>
      </c>
      <c r="K7" s="162" t="s">
        <v>279</v>
      </c>
      <c r="L7" s="162" t="s">
        <v>280</v>
      </c>
      <c r="M7" s="162" t="s">
        <v>279</v>
      </c>
      <c r="N7" s="162" t="s">
        <v>280</v>
      </c>
      <c r="O7" s="162" t="s">
        <v>279</v>
      </c>
      <c r="P7" s="162" t="s">
        <v>280</v>
      </c>
      <c r="Q7" s="162" t="s">
        <v>279</v>
      </c>
      <c r="R7" s="162" t="s">
        <v>280</v>
      </c>
      <c r="S7" s="673"/>
    </row>
    <row r="8" spans="1:19">
      <c r="A8" s="58">
        <v>1</v>
      </c>
      <c r="B8" s="95" t="s">
        <v>134</v>
      </c>
      <c r="C8" s="581">
        <v>40616963.14811863</v>
      </c>
      <c r="D8" s="581"/>
      <c r="E8" s="581">
        <v>0</v>
      </c>
      <c r="F8" s="582"/>
      <c r="G8" s="581">
        <v>0</v>
      </c>
      <c r="H8" s="581"/>
      <c r="I8" s="581">
        <v>0</v>
      </c>
      <c r="J8" s="581"/>
      <c r="K8" s="581">
        <v>0</v>
      </c>
      <c r="L8" s="581"/>
      <c r="M8" s="581">
        <v>193174622.53430077</v>
      </c>
      <c r="N8" s="581">
        <v>0</v>
      </c>
      <c r="O8" s="581">
        <v>0</v>
      </c>
      <c r="P8" s="581"/>
      <c r="Q8" s="581">
        <v>0</v>
      </c>
      <c r="R8" s="582"/>
      <c r="S8" s="581">
        <v>193174622.53430077</v>
      </c>
    </row>
    <row r="9" spans="1:19">
      <c r="A9" s="58">
        <v>2</v>
      </c>
      <c r="B9" s="95" t="s">
        <v>135</v>
      </c>
      <c r="C9" s="581">
        <v>0</v>
      </c>
      <c r="D9" s="581"/>
      <c r="E9" s="581">
        <v>0</v>
      </c>
      <c r="F9" s="581"/>
      <c r="G9" s="581">
        <v>0</v>
      </c>
      <c r="H9" s="581"/>
      <c r="I9" s="581">
        <v>0</v>
      </c>
      <c r="J9" s="581"/>
      <c r="K9" s="581">
        <v>0</v>
      </c>
      <c r="L9" s="581"/>
      <c r="M9" s="581">
        <v>0</v>
      </c>
      <c r="N9" s="581">
        <v>0</v>
      </c>
      <c r="O9" s="581">
        <v>0</v>
      </c>
      <c r="P9" s="581"/>
      <c r="Q9" s="581">
        <v>0</v>
      </c>
      <c r="R9" s="582"/>
      <c r="S9" s="581">
        <v>0</v>
      </c>
    </row>
    <row r="10" spans="1:19">
      <c r="A10" s="58">
        <v>3</v>
      </c>
      <c r="B10" s="95" t="s">
        <v>136</v>
      </c>
      <c r="C10" s="581">
        <v>0</v>
      </c>
      <c r="D10" s="581"/>
      <c r="E10" s="581">
        <v>0</v>
      </c>
      <c r="F10" s="581"/>
      <c r="G10" s="581">
        <v>0</v>
      </c>
      <c r="H10" s="581"/>
      <c r="I10" s="581">
        <v>0</v>
      </c>
      <c r="J10" s="581"/>
      <c r="K10" s="581">
        <v>0</v>
      </c>
      <c r="L10" s="581"/>
      <c r="M10" s="581">
        <v>0</v>
      </c>
      <c r="N10" s="581">
        <v>0</v>
      </c>
      <c r="O10" s="581">
        <v>0</v>
      </c>
      <c r="P10" s="581"/>
      <c r="Q10" s="581">
        <v>0</v>
      </c>
      <c r="R10" s="582"/>
      <c r="S10" s="581">
        <v>0</v>
      </c>
    </row>
    <row r="11" spans="1:19">
      <c r="A11" s="58">
        <v>4</v>
      </c>
      <c r="B11" s="95" t="s">
        <v>137</v>
      </c>
      <c r="C11" s="581">
        <v>0</v>
      </c>
      <c r="D11" s="581"/>
      <c r="E11" s="581">
        <v>0</v>
      </c>
      <c r="F11" s="581"/>
      <c r="G11" s="581">
        <v>0</v>
      </c>
      <c r="H11" s="581"/>
      <c r="I11" s="581">
        <v>0</v>
      </c>
      <c r="J11" s="581"/>
      <c r="K11" s="581">
        <v>0</v>
      </c>
      <c r="L11" s="581"/>
      <c r="M11" s="581">
        <v>0</v>
      </c>
      <c r="N11" s="581">
        <v>0</v>
      </c>
      <c r="O11" s="581">
        <v>0</v>
      </c>
      <c r="P11" s="581"/>
      <c r="Q11" s="581">
        <v>0</v>
      </c>
      <c r="R11" s="582"/>
      <c r="S11" s="581">
        <v>0</v>
      </c>
    </row>
    <row r="12" spans="1:19">
      <c r="A12" s="58">
        <v>5</v>
      </c>
      <c r="B12" s="95" t="s">
        <v>948</v>
      </c>
      <c r="C12" s="581">
        <v>0</v>
      </c>
      <c r="D12" s="581"/>
      <c r="E12" s="581">
        <v>0</v>
      </c>
      <c r="F12" s="581"/>
      <c r="G12" s="581">
        <v>0</v>
      </c>
      <c r="H12" s="581"/>
      <c r="I12" s="581">
        <v>0</v>
      </c>
      <c r="J12" s="581"/>
      <c r="K12" s="581">
        <v>0</v>
      </c>
      <c r="L12" s="581"/>
      <c r="M12" s="581">
        <v>0</v>
      </c>
      <c r="N12" s="581">
        <v>0</v>
      </c>
      <c r="O12" s="581">
        <v>0</v>
      </c>
      <c r="P12" s="581"/>
      <c r="Q12" s="581">
        <v>0</v>
      </c>
      <c r="R12" s="582"/>
      <c r="S12" s="581">
        <v>0</v>
      </c>
    </row>
    <row r="13" spans="1:19">
      <c r="A13" s="58">
        <v>6</v>
      </c>
      <c r="B13" s="95" t="s">
        <v>138</v>
      </c>
      <c r="C13" s="581">
        <v>0</v>
      </c>
      <c r="D13" s="581"/>
      <c r="E13" s="581">
        <v>326921590.17068523</v>
      </c>
      <c r="F13" s="581"/>
      <c r="G13" s="581">
        <v>0</v>
      </c>
      <c r="H13" s="581"/>
      <c r="I13" s="581">
        <v>66845357.883459337</v>
      </c>
      <c r="J13" s="581"/>
      <c r="K13" s="581">
        <v>0</v>
      </c>
      <c r="L13" s="581"/>
      <c r="M13" s="581">
        <v>7.2759576141834259E-12</v>
      </c>
      <c r="N13" s="581">
        <v>0</v>
      </c>
      <c r="O13" s="581">
        <v>0</v>
      </c>
      <c r="P13" s="581"/>
      <c r="Q13" s="581">
        <v>0</v>
      </c>
      <c r="R13" s="582"/>
      <c r="S13" s="581">
        <v>98806996.97586672</v>
      </c>
    </row>
    <row r="14" spans="1:19">
      <c r="A14" s="58">
        <v>7</v>
      </c>
      <c r="B14" s="95" t="s">
        <v>71</v>
      </c>
      <c r="C14" s="581">
        <v>0</v>
      </c>
      <c r="D14" s="581"/>
      <c r="E14" s="581">
        <v>0</v>
      </c>
      <c r="F14" s="581"/>
      <c r="G14" s="581">
        <v>0</v>
      </c>
      <c r="H14" s="581"/>
      <c r="I14" s="581">
        <v>0</v>
      </c>
      <c r="J14" s="581"/>
      <c r="K14" s="581">
        <v>0</v>
      </c>
      <c r="L14" s="581"/>
      <c r="M14" s="581">
        <v>880511078.21997118</v>
      </c>
      <c r="N14" s="581">
        <v>108808110.49073604</v>
      </c>
      <c r="O14" s="581">
        <v>0</v>
      </c>
      <c r="P14" s="581"/>
      <c r="Q14" s="581">
        <v>0</v>
      </c>
      <c r="R14" s="582"/>
      <c r="S14" s="581">
        <v>989319188.71070719</v>
      </c>
    </row>
    <row r="15" spans="1:19">
      <c r="A15" s="58">
        <v>8</v>
      </c>
      <c r="B15" s="95" t="s">
        <v>72</v>
      </c>
      <c r="C15" s="581">
        <v>0</v>
      </c>
      <c r="D15" s="581"/>
      <c r="E15" s="581">
        <v>0</v>
      </c>
      <c r="F15" s="581"/>
      <c r="G15" s="581">
        <v>0</v>
      </c>
      <c r="H15" s="581"/>
      <c r="I15" s="581">
        <v>0</v>
      </c>
      <c r="J15" s="581"/>
      <c r="K15" s="581">
        <v>0</v>
      </c>
      <c r="L15" s="581"/>
      <c r="M15" s="581">
        <v>0</v>
      </c>
      <c r="N15" s="581">
        <v>0</v>
      </c>
      <c r="O15" s="581">
        <v>0</v>
      </c>
      <c r="P15" s="581"/>
      <c r="Q15" s="581">
        <v>0</v>
      </c>
      <c r="R15" s="582"/>
      <c r="S15" s="581">
        <v>0</v>
      </c>
    </row>
    <row r="16" spans="1:19">
      <c r="A16" s="58">
        <v>9</v>
      </c>
      <c r="B16" s="95" t="s">
        <v>949</v>
      </c>
      <c r="C16" s="581">
        <v>0</v>
      </c>
      <c r="D16" s="581"/>
      <c r="E16" s="581">
        <v>0</v>
      </c>
      <c r="F16" s="581"/>
      <c r="G16" s="581">
        <v>0</v>
      </c>
      <c r="H16" s="581"/>
      <c r="I16" s="581">
        <v>0</v>
      </c>
      <c r="J16" s="581"/>
      <c r="K16" s="581">
        <v>0</v>
      </c>
      <c r="L16" s="581"/>
      <c r="M16" s="581">
        <v>0</v>
      </c>
      <c r="N16" s="581">
        <v>0</v>
      </c>
      <c r="O16" s="581">
        <v>0</v>
      </c>
      <c r="P16" s="581"/>
      <c r="Q16" s="581">
        <v>0</v>
      </c>
      <c r="R16" s="582"/>
      <c r="S16" s="581">
        <v>0</v>
      </c>
    </row>
    <row r="17" spans="1:19">
      <c r="A17" s="58">
        <v>10</v>
      </c>
      <c r="B17" s="95" t="s">
        <v>67</v>
      </c>
      <c r="C17" s="581">
        <v>0</v>
      </c>
      <c r="D17" s="581"/>
      <c r="E17" s="581">
        <v>0</v>
      </c>
      <c r="F17" s="581"/>
      <c r="G17" s="581">
        <v>0</v>
      </c>
      <c r="H17" s="581"/>
      <c r="I17" s="581">
        <v>0</v>
      </c>
      <c r="J17" s="581"/>
      <c r="K17" s="581">
        <v>0</v>
      </c>
      <c r="L17" s="581"/>
      <c r="M17" s="581">
        <v>77937706.518468827</v>
      </c>
      <c r="N17" s="581">
        <v>0</v>
      </c>
      <c r="O17" s="581">
        <v>0</v>
      </c>
      <c r="P17" s="581"/>
      <c r="Q17" s="581">
        <v>0</v>
      </c>
      <c r="R17" s="582"/>
      <c r="S17" s="581">
        <v>77937706.518468827</v>
      </c>
    </row>
    <row r="18" spans="1:19">
      <c r="A18" s="58">
        <v>11</v>
      </c>
      <c r="B18" s="95" t="s">
        <v>68</v>
      </c>
      <c r="C18" s="581">
        <v>0</v>
      </c>
      <c r="D18" s="581"/>
      <c r="E18" s="581">
        <v>0</v>
      </c>
      <c r="F18" s="581"/>
      <c r="G18" s="581">
        <v>0</v>
      </c>
      <c r="H18" s="581"/>
      <c r="I18" s="581">
        <v>0</v>
      </c>
      <c r="J18" s="581"/>
      <c r="K18" s="581">
        <v>0</v>
      </c>
      <c r="L18" s="581"/>
      <c r="M18" s="581">
        <v>0</v>
      </c>
      <c r="N18" s="581">
        <v>0</v>
      </c>
      <c r="O18" s="581">
        <v>0</v>
      </c>
      <c r="P18" s="581"/>
      <c r="Q18" s="581">
        <v>0</v>
      </c>
      <c r="R18" s="582"/>
      <c r="S18" s="581">
        <v>0</v>
      </c>
    </row>
    <row r="19" spans="1:19">
      <c r="A19" s="58">
        <v>12</v>
      </c>
      <c r="B19" s="95" t="s">
        <v>69</v>
      </c>
      <c r="C19" s="581">
        <v>0</v>
      </c>
      <c r="D19" s="581"/>
      <c r="E19" s="581">
        <v>0</v>
      </c>
      <c r="F19" s="581"/>
      <c r="G19" s="581">
        <v>0</v>
      </c>
      <c r="H19" s="581"/>
      <c r="I19" s="581">
        <v>0</v>
      </c>
      <c r="J19" s="581"/>
      <c r="K19" s="581">
        <v>0</v>
      </c>
      <c r="L19" s="581"/>
      <c r="M19" s="581">
        <v>0</v>
      </c>
      <c r="N19" s="581">
        <v>0</v>
      </c>
      <c r="O19" s="581">
        <v>0</v>
      </c>
      <c r="P19" s="581"/>
      <c r="Q19" s="581">
        <v>0</v>
      </c>
      <c r="R19" s="582"/>
      <c r="S19" s="581">
        <v>0</v>
      </c>
    </row>
    <row r="20" spans="1:19">
      <c r="A20" s="58">
        <v>13</v>
      </c>
      <c r="B20" s="95" t="s">
        <v>70</v>
      </c>
      <c r="C20" s="581">
        <v>0</v>
      </c>
      <c r="D20" s="581"/>
      <c r="E20" s="581">
        <v>0</v>
      </c>
      <c r="F20" s="581"/>
      <c r="G20" s="581">
        <v>0</v>
      </c>
      <c r="H20" s="581"/>
      <c r="I20" s="581">
        <v>0</v>
      </c>
      <c r="J20" s="581"/>
      <c r="K20" s="581">
        <v>0</v>
      </c>
      <c r="L20" s="581"/>
      <c r="M20" s="581">
        <v>0</v>
      </c>
      <c r="N20" s="581">
        <v>0</v>
      </c>
      <c r="O20" s="581">
        <v>0</v>
      </c>
      <c r="P20" s="581"/>
      <c r="Q20" s="581">
        <v>0</v>
      </c>
      <c r="R20" s="582"/>
      <c r="S20" s="581">
        <v>0</v>
      </c>
    </row>
    <row r="21" spans="1:19">
      <c r="A21" s="58">
        <v>14</v>
      </c>
      <c r="B21" s="95" t="s">
        <v>154</v>
      </c>
      <c r="C21" s="581">
        <v>34539779.466255158</v>
      </c>
      <c r="D21" s="581"/>
      <c r="E21" s="581">
        <v>0</v>
      </c>
      <c r="F21" s="581"/>
      <c r="G21" s="581">
        <v>0</v>
      </c>
      <c r="H21" s="581"/>
      <c r="I21" s="581">
        <v>0</v>
      </c>
      <c r="J21" s="581"/>
      <c r="K21" s="581">
        <v>0</v>
      </c>
      <c r="L21" s="581"/>
      <c r="M21" s="581">
        <v>138888793.27485386</v>
      </c>
      <c r="N21" s="581">
        <v>1973480.3881571742</v>
      </c>
      <c r="O21" s="581">
        <v>0</v>
      </c>
      <c r="P21" s="581"/>
      <c r="Q21" s="581">
        <v>10644828.427931413</v>
      </c>
      <c r="R21" s="582"/>
      <c r="S21" s="581">
        <v>167474344.73283958</v>
      </c>
    </row>
    <row r="22" spans="1:19" s="483" customFormat="1" ht="13.5" thickBot="1">
      <c r="A22" s="479"/>
      <c r="B22" s="480" t="s">
        <v>66</v>
      </c>
      <c r="C22" s="481">
        <f>SUM(C8:C21)</f>
        <v>75156742.614373788</v>
      </c>
      <c r="D22" s="481">
        <f t="shared" ref="D22:S22" si="0">SUM(D8:D21)</f>
        <v>0</v>
      </c>
      <c r="E22" s="481">
        <f t="shared" si="0"/>
        <v>326921590.17068523</v>
      </c>
      <c r="F22" s="481">
        <f t="shared" si="0"/>
        <v>0</v>
      </c>
      <c r="G22" s="481">
        <f t="shared" si="0"/>
        <v>0</v>
      </c>
      <c r="H22" s="481">
        <f t="shared" si="0"/>
        <v>0</v>
      </c>
      <c r="I22" s="481">
        <f t="shared" si="0"/>
        <v>66845357.883459337</v>
      </c>
      <c r="J22" s="481">
        <f t="shared" si="0"/>
        <v>0</v>
      </c>
      <c r="K22" s="481">
        <f t="shared" si="0"/>
        <v>0</v>
      </c>
      <c r="L22" s="481">
        <f t="shared" si="0"/>
        <v>0</v>
      </c>
      <c r="M22" s="481">
        <f t="shared" si="0"/>
        <v>1290512200.5475948</v>
      </c>
      <c r="N22" s="481">
        <f t="shared" si="0"/>
        <v>110781590.87889321</v>
      </c>
      <c r="O22" s="481">
        <f t="shared" si="0"/>
        <v>0</v>
      </c>
      <c r="P22" s="481">
        <f t="shared" si="0"/>
        <v>0</v>
      </c>
      <c r="Q22" s="481">
        <f t="shared" si="0"/>
        <v>10644828.427931413</v>
      </c>
      <c r="R22" s="481">
        <f t="shared" si="0"/>
        <v>0</v>
      </c>
      <c r="S22" s="482">
        <f t="shared" si="0"/>
        <v>1526712859.4721832</v>
      </c>
    </row>
    <row r="24" spans="1:19">
      <c r="C24" s="543"/>
      <c r="D24" s="543"/>
      <c r="E24" s="543"/>
      <c r="F24" s="543"/>
      <c r="G24" s="543"/>
      <c r="H24" s="543"/>
      <c r="I24" s="543"/>
      <c r="J24" s="543"/>
      <c r="K24" s="543"/>
      <c r="L24" s="543"/>
      <c r="M24" s="543"/>
      <c r="N24" s="543"/>
      <c r="O24" s="543"/>
      <c r="P24" s="543"/>
      <c r="Q24" s="543"/>
      <c r="R24" s="543"/>
      <c r="S24" s="543"/>
    </row>
    <row r="25" spans="1:19">
      <c r="C25" s="543"/>
      <c r="D25" s="543"/>
      <c r="E25" s="543"/>
      <c r="F25" s="543"/>
      <c r="G25" s="543"/>
      <c r="H25" s="543"/>
      <c r="I25" s="543"/>
      <c r="J25" s="543"/>
      <c r="K25" s="543"/>
      <c r="L25" s="543"/>
      <c r="M25" s="543"/>
      <c r="N25" s="543"/>
      <c r="O25" s="543"/>
      <c r="P25" s="543"/>
      <c r="Q25" s="543"/>
      <c r="R25" s="543"/>
      <c r="S25" s="543"/>
    </row>
    <row r="26" spans="1:19">
      <c r="C26" s="543"/>
      <c r="D26" s="543"/>
      <c r="E26" s="543"/>
      <c r="F26" s="543"/>
      <c r="G26" s="543"/>
      <c r="H26" s="543"/>
      <c r="I26" s="543"/>
      <c r="J26" s="543"/>
      <c r="K26" s="543"/>
      <c r="L26" s="543"/>
      <c r="M26" s="543"/>
      <c r="N26" s="543"/>
      <c r="O26" s="543"/>
      <c r="P26" s="543"/>
      <c r="Q26" s="543"/>
      <c r="R26" s="543"/>
      <c r="S26" s="543"/>
    </row>
    <row r="27" spans="1:19">
      <c r="C27" s="543"/>
      <c r="D27" s="543"/>
      <c r="E27" s="543"/>
      <c r="F27" s="543"/>
      <c r="G27" s="543"/>
      <c r="H27" s="543"/>
      <c r="I27" s="543"/>
      <c r="J27" s="543"/>
      <c r="K27" s="543"/>
      <c r="L27" s="543"/>
      <c r="M27" s="543"/>
      <c r="N27" s="543"/>
      <c r="O27" s="543"/>
      <c r="P27" s="543"/>
      <c r="Q27" s="543"/>
      <c r="R27" s="543"/>
      <c r="S27" s="543"/>
    </row>
    <row r="28" spans="1:19">
      <c r="C28" s="543"/>
      <c r="D28" s="543"/>
      <c r="E28" s="543"/>
      <c r="F28" s="543"/>
      <c r="G28" s="543"/>
      <c r="H28" s="543"/>
      <c r="I28" s="543"/>
      <c r="J28" s="543"/>
      <c r="K28" s="543"/>
      <c r="L28" s="543"/>
      <c r="M28" s="543"/>
      <c r="N28" s="543"/>
      <c r="O28" s="543"/>
      <c r="P28" s="543"/>
      <c r="Q28" s="543"/>
      <c r="R28" s="543"/>
      <c r="S28" s="543"/>
    </row>
    <row r="29" spans="1:19">
      <c r="C29" s="543"/>
      <c r="D29" s="543"/>
      <c r="E29" s="543"/>
      <c r="F29" s="543"/>
      <c r="G29" s="543"/>
      <c r="H29" s="543"/>
      <c r="I29" s="543"/>
      <c r="J29" s="543"/>
      <c r="K29" s="543"/>
      <c r="L29" s="543"/>
      <c r="M29" s="543"/>
      <c r="N29" s="543"/>
      <c r="O29" s="543"/>
      <c r="P29" s="543"/>
      <c r="Q29" s="543"/>
      <c r="R29" s="543"/>
      <c r="S29" s="543"/>
    </row>
    <row r="30" spans="1:19">
      <c r="C30" s="543"/>
      <c r="D30" s="543"/>
      <c r="E30" s="543"/>
      <c r="F30" s="543"/>
      <c r="G30" s="543"/>
      <c r="H30" s="543"/>
      <c r="I30" s="543"/>
      <c r="J30" s="543"/>
      <c r="K30" s="543"/>
      <c r="L30" s="543"/>
      <c r="M30" s="543"/>
      <c r="N30" s="543"/>
      <c r="O30" s="543"/>
      <c r="P30" s="543"/>
      <c r="Q30" s="543"/>
      <c r="R30" s="543"/>
      <c r="S30" s="543"/>
    </row>
    <row r="31" spans="1:19">
      <c r="C31" s="543"/>
      <c r="D31" s="543"/>
      <c r="E31" s="543"/>
      <c r="F31" s="543"/>
      <c r="G31" s="543"/>
      <c r="H31" s="543"/>
      <c r="I31" s="543"/>
      <c r="J31" s="543"/>
      <c r="K31" s="543"/>
      <c r="L31" s="543"/>
      <c r="M31" s="543"/>
      <c r="N31" s="543"/>
      <c r="O31" s="543"/>
      <c r="P31" s="543"/>
      <c r="Q31" s="543"/>
      <c r="R31" s="543"/>
      <c r="S31" s="543"/>
    </row>
    <row r="32" spans="1:19">
      <c r="C32" s="543"/>
      <c r="D32" s="543"/>
      <c r="E32" s="543"/>
      <c r="F32" s="543"/>
      <c r="G32" s="543"/>
      <c r="H32" s="543"/>
      <c r="I32" s="543"/>
      <c r="J32" s="543"/>
      <c r="K32" s="543"/>
      <c r="L32" s="543"/>
      <c r="M32" s="543"/>
      <c r="N32" s="543"/>
      <c r="O32" s="543"/>
      <c r="P32" s="543"/>
      <c r="Q32" s="543"/>
      <c r="R32" s="543"/>
      <c r="S32" s="543"/>
    </row>
    <row r="33" spans="3:19">
      <c r="C33" s="543"/>
      <c r="D33" s="543"/>
      <c r="E33" s="543"/>
      <c r="F33" s="543"/>
      <c r="G33" s="543"/>
      <c r="H33" s="543"/>
      <c r="I33" s="543"/>
      <c r="J33" s="543"/>
      <c r="K33" s="543"/>
      <c r="L33" s="543"/>
      <c r="M33" s="543"/>
      <c r="N33" s="543"/>
      <c r="O33" s="543"/>
      <c r="P33" s="543"/>
      <c r="Q33" s="543"/>
      <c r="R33" s="543"/>
      <c r="S33" s="543"/>
    </row>
    <row r="34" spans="3:19">
      <c r="C34" s="543"/>
      <c r="D34" s="543"/>
      <c r="E34" s="543"/>
      <c r="F34" s="543"/>
      <c r="G34" s="543"/>
      <c r="H34" s="543"/>
      <c r="I34" s="543"/>
      <c r="J34" s="543"/>
      <c r="K34" s="543"/>
      <c r="L34" s="543"/>
      <c r="M34" s="543"/>
      <c r="N34" s="543"/>
      <c r="O34" s="543"/>
      <c r="P34" s="543"/>
      <c r="Q34" s="543"/>
      <c r="R34" s="543"/>
      <c r="S34" s="543"/>
    </row>
    <row r="35" spans="3:19">
      <c r="C35" s="543"/>
      <c r="D35" s="543"/>
      <c r="E35" s="543"/>
      <c r="F35" s="543"/>
      <c r="G35" s="543"/>
      <c r="H35" s="543"/>
      <c r="I35" s="543"/>
      <c r="J35" s="543"/>
      <c r="K35" s="543"/>
      <c r="L35" s="543"/>
      <c r="M35" s="543"/>
      <c r="N35" s="543"/>
      <c r="O35" s="543"/>
      <c r="P35" s="543"/>
      <c r="Q35" s="543"/>
      <c r="R35" s="543"/>
      <c r="S35" s="543"/>
    </row>
    <row r="36" spans="3:19">
      <c r="C36" s="543"/>
      <c r="D36" s="543"/>
      <c r="E36" s="543"/>
      <c r="F36" s="543"/>
      <c r="G36" s="543"/>
      <c r="H36" s="543"/>
      <c r="I36" s="543"/>
      <c r="J36" s="543"/>
      <c r="K36" s="543"/>
      <c r="L36" s="543"/>
      <c r="M36" s="543"/>
      <c r="N36" s="543"/>
      <c r="O36" s="543"/>
      <c r="P36" s="543"/>
      <c r="Q36" s="543"/>
      <c r="R36" s="543"/>
      <c r="S36" s="543"/>
    </row>
    <row r="37" spans="3:19">
      <c r="C37" s="543"/>
      <c r="D37" s="543"/>
      <c r="E37" s="543"/>
      <c r="F37" s="543"/>
      <c r="G37" s="543"/>
      <c r="H37" s="543"/>
      <c r="I37" s="543"/>
      <c r="J37" s="543"/>
      <c r="K37" s="543"/>
      <c r="L37" s="543"/>
      <c r="M37" s="543"/>
      <c r="N37" s="543"/>
      <c r="O37" s="543"/>
      <c r="P37" s="543"/>
      <c r="Q37" s="543"/>
      <c r="R37" s="543"/>
      <c r="S37" s="543"/>
    </row>
    <row r="38" spans="3:19">
      <c r="C38" s="543"/>
      <c r="D38" s="543"/>
      <c r="E38" s="543"/>
      <c r="F38" s="543"/>
      <c r="G38" s="543"/>
      <c r="H38" s="543"/>
      <c r="I38" s="543"/>
      <c r="J38" s="543"/>
      <c r="K38" s="543"/>
      <c r="L38" s="543"/>
      <c r="M38" s="543"/>
      <c r="N38" s="543"/>
      <c r="O38" s="543"/>
      <c r="P38" s="543"/>
      <c r="Q38" s="543"/>
      <c r="R38" s="543"/>
      <c r="S38" s="543"/>
    </row>
    <row r="39" spans="3:19">
      <c r="C39" s="543"/>
      <c r="D39" s="543"/>
      <c r="E39" s="543"/>
      <c r="F39" s="543"/>
      <c r="G39" s="543"/>
      <c r="H39" s="543"/>
      <c r="I39" s="543"/>
      <c r="J39" s="543"/>
      <c r="K39" s="543"/>
      <c r="L39" s="543"/>
      <c r="M39" s="543"/>
      <c r="N39" s="543"/>
      <c r="O39" s="543"/>
      <c r="P39" s="543"/>
      <c r="Q39" s="543"/>
      <c r="R39" s="543"/>
      <c r="S39" s="543"/>
    </row>
    <row r="40" spans="3:19">
      <c r="C40" s="543"/>
      <c r="D40" s="543"/>
      <c r="E40" s="543"/>
      <c r="F40" s="543"/>
      <c r="G40" s="543"/>
      <c r="H40" s="543"/>
      <c r="I40" s="543"/>
      <c r="J40" s="543"/>
      <c r="K40" s="543"/>
      <c r="L40" s="543"/>
      <c r="M40" s="543"/>
      <c r="N40" s="543"/>
      <c r="O40" s="543"/>
      <c r="P40" s="543"/>
      <c r="Q40" s="543"/>
      <c r="R40" s="543"/>
      <c r="S40" s="543"/>
    </row>
    <row r="41" spans="3:19">
      <c r="C41" s="543"/>
      <c r="D41" s="543"/>
      <c r="E41" s="543"/>
      <c r="F41" s="543"/>
      <c r="G41" s="543"/>
      <c r="H41" s="543"/>
      <c r="I41" s="543"/>
      <c r="J41" s="543"/>
      <c r="K41" s="543"/>
      <c r="L41" s="543"/>
      <c r="M41" s="543"/>
      <c r="N41" s="543"/>
      <c r="O41" s="543"/>
      <c r="P41" s="543"/>
      <c r="Q41" s="543"/>
      <c r="R41" s="543"/>
      <c r="S41" s="543"/>
    </row>
    <row r="42" spans="3:19">
      <c r="C42" s="543"/>
      <c r="D42" s="543"/>
      <c r="E42" s="543"/>
      <c r="F42" s="543"/>
      <c r="G42" s="543"/>
      <c r="H42" s="543"/>
      <c r="I42" s="543"/>
      <c r="J42" s="543"/>
      <c r="K42" s="543"/>
      <c r="L42" s="543"/>
      <c r="M42" s="543"/>
      <c r="N42" s="543"/>
      <c r="O42" s="543"/>
      <c r="P42" s="543"/>
      <c r="Q42" s="543"/>
      <c r="R42" s="543"/>
      <c r="S42" s="543"/>
    </row>
    <row r="43" spans="3:19">
      <c r="C43" s="543"/>
      <c r="D43" s="543"/>
      <c r="E43" s="543"/>
      <c r="F43" s="543"/>
      <c r="G43" s="543"/>
      <c r="H43" s="543"/>
      <c r="I43" s="543"/>
      <c r="J43" s="543"/>
      <c r="K43" s="543"/>
      <c r="L43" s="543"/>
      <c r="M43" s="543"/>
      <c r="N43" s="543"/>
      <c r="O43" s="543"/>
      <c r="P43" s="543"/>
      <c r="Q43" s="543"/>
      <c r="R43" s="543"/>
      <c r="S43" s="543"/>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38"/>
  <sheetViews>
    <sheetView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5"/>
  </cols>
  <sheetData>
    <row r="1" spans="1:22">
      <c r="A1" s="1" t="s">
        <v>108</v>
      </c>
      <c r="B1" s="1" t="str">
        <f>Info!C2</f>
        <v>სს "ბანკი ქართუ"</v>
      </c>
    </row>
    <row r="2" spans="1:22">
      <c r="A2" s="1" t="s">
        <v>109</v>
      </c>
      <c r="B2" s="494">
        <f>'1. key ratios'!B2</f>
        <v>45565</v>
      </c>
    </row>
    <row r="4" spans="1:22" ht="27.75" thickBot="1">
      <c r="A4" s="1" t="s">
        <v>260</v>
      </c>
      <c r="B4" s="163" t="s">
        <v>295</v>
      </c>
      <c r="V4" s="114" t="s">
        <v>87</v>
      </c>
    </row>
    <row r="5" spans="1:22">
      <c r="A5" s="39"/>
      <c r="B5" s="40"/>
      <c r="C5" s="678" t="s">
        <v>116</v>
      </c>
      <c r="D5" s="679"/>
      <c r="E5" s="679"/>
      <c r="F5" s="679"/>
      <c r="G5" s="679"/>
      <c r="H5" s="679"/>
      <c r="I5" s="679"/>
      <c r="J5" s="679"/>
      <c r="K5" s="679"/>
      <c r="L5" s="680"/>
      <c r="M5" s="678" t="s">
        <v>117</v>
      </c>
      <c r="N5" s="679"/>
      <c r="O5" s="679"/>
      <c r="P5" s="679"/>
      <c r="Q5" s="679"/>
      <c r="R5" s="679"/>
      <c r="S5" s="680"/>
      <c r="T5" s="683" t="s">
        <v>293</v>
      </c>
      <c r="U5" s="683" t="s">
        <v>292</v>
      </c>
      <c r="V5" s="681" t="s">
        <v>118</v>
      </c>
    </row>
    <row r="6" spans="1:22" s="19" customFormat="1" ht="127.5">
      <c r="A6" s="56"/>
      <c r="B6" s="97"/>
      <c r="C6" s="37" t="s">
        <v>119</v>
      </c>
      <c r="D6" s="36" t="s">
        <v>120</v>
      </c>
      <c r="E6" s="34" t="s">
        <v>121</v>
      </c>
      <c r="F6" s="34" t="s">
        <v>287</v>
      </c>
      <c r="G6" s="36" t="s">
        <v>122</v>
      </c>
      <c r="H6" s="36" t="s">
        <v>123</v>
      </c>
      <c r="I6" s="36" t="s">
        <v>124</v>
      </c>
      <c r="J6" s="36" t="s">
        <v>153</v>
      </c>
      <c r="K6" s="36" t="s">
        <v>125</v>
      </c>
      <c r="L6" s="38" t="s">
        <v>126</v>
      </c>
      <c r="M6" s="37" t="s">
        <v>127</v>
      </c>
      <c r="N6" s="36" t="s">
        <v>128</v>
      </c>
      <c r="O6" s="36" t="s">
        <v>129</v>
      </c>
      <c r="P6" s="36" t="s">
        <v>130</v>
      </c>
      <c r="Q6" s="36" t="s">
        <v>131</v>
      </c>
      <c r="R6" s="36" t="s">
        <v>132</v>
      </c>
      <c r="S6" s="38" t="s">
        <v>133</v>
      </c>
      <c r="T6" s="684"/>
      <c r="U6" s="684"/>
      <c r="V6" s="682"/>
    </row>
    <row r="7" spans="1:22">
      <c r="A7" s="79">
        <v>1</v>
      </c>
      <c r="B7" s="95" t="s">
        <v>134</v>
      </c>
      <c r="C7" s="143"/>
      <c r="D7" s="141"/>
      <c r="E7" s="141"/>
      <c r="F7" s="141"/>
      <c r="G7" s="141"/>
      <c r="H7" s="141"/>
      <c r="I7" s="141"/>
      <c r="J7" s="141"/>
      <c r="K7" s="141"/>
      <c r="L7" s="144"/>
      <c r="M7" s="143"/>
      <c r="N7" s="141"/>
      <c r="O7" s="141"/>
      <c r="P7" s="141"/>
      <c r="Q7" s="141"/>
      <c r="R7" s="141"/>
      <c r="S7" s="144"/>
      <c r="T7" s="160"/>
      <c r="U7" s="159"/>
      <c r="V7" s="145">
        <f>SUM(C7:S7)</f>
        <v>0</v>
      </c>
    </row>
    <row r="8" spans="1:22">
      <c r="A8" s="79">
        <v>2</v>
      </c>
      <c r="B8" s="95" t="s">
        <v>135</v>
      </c>
      <c r="C8" s="143"/>
      <c r="D8" s="141"/>
      <c r="E8" s="141"/>
      <c r="F8" s="141"/>
      <c r="G8" s="141"/>
      <c r="H8" s="141"/>
      <c r="I8" s="141"/>
      <c r="J8" s="141"/>
      <c r="K8" s="141"/>
      <c r="L8" s="144"/>
      <c r="M8" s="143"/>
      <c r="N8" s="141"/>
      <c r="O8" s="141"/>
      <c r="P8" s="141"/>
      <c r="Q8" s="141"/>
      <c r="R8" s="141"/>
      <c r="S8" s="144"/>
      <c r="T8" s="159"/>
      <c r="U8" s="159"/>
      <c r="V8" s="145">
        <f t="shared" ref="V8:V20" si="0">SUM(C8:S8)</f>
        <v>0</v>
      </c>
    </row>
    <row r="9" spans="1:22">
      <c r="A9" s="79">
        <v>3</v>
      </c>
      <c r="B9" s="95" t="s">
        <v>136</v>
      </c>
      <c r="C9" s="143"/>
      <c r="D9" s="141"/>
      <c r="E9" s="141"/>
      <c r="F9" s="141"/>
      <c r="G9" s="141"/>
      <c r="H9" s="141"/>
      <c r="I9" s="141"/>
      <c r="J9" s="141"/>
      <c r="K9" s="141"/>
      <c r="L9" s="144"/>
      <c r="M9" s="143"/>
      <c r="N9" s="141"/>
      <c r="O9" s="141"/>
      <c r="P9" s="141"/>
      <c r="Q9" s="141"/>
      <c r="R9" s="141"/>
      <c r="S9" s="144"/>
      <c r="T9" s="159"/>
      <c r="U9" s="159"/>
      <c r="V9" s="145">
        <f>SUM(C9:S9)</f>
        <v>0</v>
      </c>
    </row>
    <row r="10" spans="1:22">
      <c r="A10" s="79">
        <v>4</v>
      </c>
      <c r="B10" s="95" t="s">
        <v>137</v>
      </c>
      <c r="C10" s="143"/>
      <c r="D10" s="141"/>
      <c r="E10" s="141"/>
      <c r="F10" s="141"/>
      <c r="G10" s="141"/>
      <c r="H10" s="141"/>
      <c r="I10" s="141"/>
      <c r="J10" s="141"/>
      <c r="K10" s="141"/>
      <c r="L10" s="144"/>
      <c r="M10" s="143"/>
      <c r="N10" s="141"/>
      <c r="O10" s="141"/>
      <c r="P10" s="141"/>
      <c r="Q10" s="141"/>
      <c r="R10" s="141"/>
      <c r="S10" s="144"/>
      <c r="T10" s="159"/>
      <c r="U10" s="159"/>
      <c r="V10" s="145">
        <f t="shared" si="0"/>
        <v>0</v>
      </c>
    </row>
    <row r="11" spans="1:22">
      <c r="A11" s="79">
        <v>5</v>
      </c>
      <c r="B11" s="95" t="s">
        <v>948</v>
      </c>
      <c r="C11" s="143"/>
      <c r="D11" s="141"/>
      <c r="E11" s="141"/>
      <c r="F11" s="141"/>
      <c r="G11" s="141"/>
      <c r="H11" s="141"/>
      <c r="I11" s="141"/>
      <c r="J11" s="141"/>
      <c r="K11" s="141"/>
      <c r="L11" s="144"/>
      <c r="M11" s="143"/>
      <c r="N11" s="141"/>
      <c r="O11" s="141"/>
      <c r="P11" s="141"/>
      <c r="Q11" s="141"/>
      <c r="R11" s="141"/>
      <c r="S11" s="144"/>
      <c r="T11" s="159"/>
      <c r="U11" s="159"/>
      <c r="V11" s="145">
        <f t="shared" si="0"/>
        <v>0</v>
      </c>
    </row>
    <row r="12" spans="1:22">
      <c r="A12" s="79">
        <v>6</v>
      </c>
      <c r="B12" s="95" t="s">
        <v>138</v>
      </c>
      <c r="C12" s="143"/>
      <c r="D12" s="141"/>
      <c r="E12" s="141"/>
      <c r="F12" s="141"/>
      <c r="G12" s="141"/>
      <c r="H12" s="141"/>
      <c r="I12" s="141"/>
      <c r="J12" s="141"/>
      <c r="K12" s="141"/>
      <c r="L12" s="144"/>
      <c r="M12" s="143"/>
      <c r="N12" s="141"/>
      <c r="O12" s="141"/>
      <c r="P12" s="141"/>
      <c r="Q12" s="141"/>
      <c r="R12" s="141"/>
      <c r="S12" s="144"/>
      <c r="T12" s="159"/>
      <c r="U12" s="159"/>
      <c r="V12" s="145">
        <f t="shared" si="0"/>
        <v>0</v>
      </c>
    </row>
    <row r="13" spans="1:22">
      <c r="A13" s="79">
        <v>7</v>
      </c>
      <c r="B13" s="95" t="s">
        <v>71</v>
      </c>
      <c r="C13" s="143"/>
      <c r="D13" s="141">
        <v>53623451.344158947</v>
      </c>
      <c r="E13" s="141"/>
      <c r="F13" s="141"/>
      <c r="G13" s="141"/>
      <c r="H13" s="141"/>
      <c r="I13" s="141"/>
      <c r="J13" s="141"/>
      <c r="K13" s="141"/>
      <c r="L13" s="144"/>
      <c r="M13" s="143"/>
      <c r="N13" s="141"/>
      <c r="O13" s="141"/>
      <c r="P13" s="141"/>
      <c r="Q13" s="141"/>
      <c r="R13" s="141"/>
      <c r="S13" s="144"/>
      <c r="T13" s="159">
        <v>49477076.383396104</v>
      </c>
      <c r="U13" s="159">
        <v>4146374.9607628454</v>
      </c>
      <c r="V13" s="145">
        <f t="shared" si="0"/>
        <v>53623451.344158947</v>
      </c>
    </row>
    <row r="14" spans="1:22">
      <c r="A14" s="79">
        <v>8</v>
      </c>
      <c r="B14" s="95" t="s">
        <v>72</v>
      </c>
      <c r="C14" s="143"/>
      <c r="D14" s="141"/>
      <c r="E14" s="141"/>
      <c r="F14" s="141"/>
      <c r="G14" s="141"/>
      <c r="H14" s="141"/>
      <c r="I14" s="141"/>
      <c r="J14" s="141"/>
      <c r="K14" s="141"/>
      <c r="L14" s="144"/>
      <c r="M14" s="143"/>
      <c r="N14" s="141"/>
      <c r="O14" s="141"/>
      <c r="P14" s="141"/>
      <c r="Q14" s="141"/>
      <c r="R14" s="141"/>
      <c r="S14" s="144"/>
      <c r="T14" s="159"/>
      <c r="U14" s="159"/>
      <c r="V14" s="145">
        <f t="shared" si="0"/>
        <v>0</v>
      </c>
    </row>
    <row r="15" spans="1:22">
      <c r="A15" s="79">
        <v>9</v>
      </c>
      <c r="B15" s="95" t="s">
        <v>949</v>
      </c>
      <c r="C15" s="143"/>
      <c r="D15" s="141"/>
      <c r="E15" s="141"/>
      <c r="F15" s="141"/>
      <c r="G15" s="141"/>
      <c r="H15" s="141"/>
      <c r="I15" s="141"/>
      <c r="J15" s="141"/>
      <c r="K15" s="141"/>
      <c r="L15" s="144"/>
      <c r="M15" s="143"/>
      <c r="N15" s="141"/>
      <c r="O15" s="141"/>
      <c r="P15" s="141"/>
      <c r="Q15" s="141"/>
      <c r="R15" s="141"/>
      <c r="S15" s="144"/>
      <c r="T15" s="159"/>
      <c r="U15" s="159"/>
      <c r="V15" s="145">
        <f t="shared" si="0"/>
        <v>0</v>
      </c>
    </row>
    <row r="16" spans="1:22">
      <c r="A16" s="79">
        <v>10</v>
      </c>
      <c r="B16" s="95" t="s">
        <v>67</v>
      </c>
      <c r="C16" s="143"/>
      <c r="D16" s="141">
        <v>0</v>
      </c>
      <c r="E16" s="141"/>
      <c r="F16" s="141"/>
      <c r="G16" s="141"/>
      <c r="H16" s="141"/>
      <c r="I16" s="141"/>
      <c r="J16" s="141"/>
      <c r="K16" s="141"/>
      <c r="L16" s="144"/>
      <c r="M16" s="143"/>
      <c r="N16" s="141"/>
      <c r="O16" s="141"/>
      <c r="P16" s="141"/>
      <c r="Q16" s="141"/>
      <c r="R16" s="141"/>
      <c r="S16" s="144"/>
      <c r="T16" s="159">
        <v>0</v>
      </c>
      <c r="U16" s="159">
        <v>0</v>
      </c>
      <c r="V16" s="145">
        <f t="shared" si="0"/>
        <v>0</v>
      </c>
    </row>
    <row r="17" spans="1:22">
      <c r="A17" s="79">
        <v>11</v>
      </c>
      <c r="B17" s="95" t="s">
        <v>68</v>
      </c>
      <c r="C17" s="143"/>
      <c r="D17" s="141"/>
      <c r="E17" s="141"/>
      <c r="F17" s="141"/>
      <c r="G17" s="141"/>
      <c r="H17" s="141"/>
      <c r="I17" s="141"/>
      <c r="J17" s="141"/>
      <c r="K17" s="141"/>
      <c r="L17" s="144"/>
      <c r="M17" s="143"/>
      <c r="N17" s="141"/>
      <c r="O17" s="141"/>
      <c r="P17" s="141"/>
      <c r="Q17" s="141"/>
      <c r="R17" s="141"/>
      <c r="S17" s="144"/>
      <c r="T17" s="159"/>
      <c r="U17" s="159"/>
      <c r="V17" s="145">
        <f t="shared" si="0"/>
        <v>0</v>
      </c>
    </row>
    <row r="18" spans="1:22">
      <c r="A18" s="79">
        <v>12</v>
      </c>
      <c r="B18" s="95" t="s">
        <v>69</v>
      </c>
      <c r="C18" s="143"/>
      <c r="D18" s="141"/>
      <c r="E18" s="141"/>
      <c r="F18" s="141"/>
      <c r="G18" s="141"/>
      <c r="H18" s="141"/>
      <c r="I18" s="141"/>
      <c r="J18" s="141"/>
      <c r="K18" s="141"/>
      <c r="L18" s="144"/>
      <c r="M18" s="143"/>
      <c r="N18" s="141"/>
      <c r="O18" s="141"/>
      <c r="P18" s="141"/>
      <c r="Q18" s="141"/>
      <c r="R18" s="141"/>
      <c r="S18" s="144"/>
      <c r="T18" s="159"/>
      <c r="U18" s="159"/>
      <c r="V18" s="145">
        <f t="shared" si="0"/>
        <v>0</v>
      </c>
    </row>
    <row r="19" spans="1:22">
      <c r="A19" s="79">
        <v>13</v>
      </c>
      <c r="B19" s="95" t="s">
        <v>70</v>
      </c>
      <c r="C19" s="143"/>
      <c r="D19" s="141"/>
      <c r="E19" s="141"/>
      <c r="F19" s="141"/>
      <c r="G19" s="141"/>
      <c r="H19" s="141"/>
      <c r="I19" s="141"/>
      <c r="J19" s="141"/>
      <c r="K19" s="141"/>
      <c r="L19" s="144"/>
      <c r="M19" s="143"/>
      <c r="N19" s="141"/>
      <c r="O19" s="141"/>
      <c r="P19" s="141"/>
      <c r="Q19" s="141"/>
      <c r="R19" s="141"/>
      <c r="S19" s="144"/>
      <c r="T19" s="159"/>
      <c r="U19" s="159"/>
      <c r="V19" s="145">
        <f t="shared" si="0"/>
        <v>0</v>
      </c>
    </row>
    <row r="20" spans="1:22">
      <c r="A20" s="79">
        <v>14</v>
      </c>
      <c r="B20" s="95" t="s">
        <v>154</v>
      </c>
      <c r="C20" s="143"/>
      <c r="D20" s="141">
        <v>2948368.9492534013</v>
      </c>
      <c r="E20" s="141"/>
      <c r="F20" s="141"/>
      <c r="G20" s="141"/>
      <c r="H20" s="141"/>
      <c r="I20" s="141"/>
      <c r="J20" s="141"/>
      <c r="K20" s="141"/>
      <c r="L20" s="144"/>
      <c r="M20" s="143"/>
      <c r="N20" s="141"/>
      <c r="O20" s="141"/>
      <c r="P20" s="141"/>
      <c r="Q20" s="141"/>
      <c r="R20" s="141"/>
      <c r="S20" s="144"/>
      <c r="T20" s="159">
        <v>2889548.3551714011</v>
      </c>
      <c r="U20" s="159">
        <v>58820.594082000003</v>
      </c>
      <c r="V20" s="145">
        <f t="shared" si="0"/>
        <v>2948368.9492534013</v>
      </c>
    </row>
    <row r="21" spans="1:22" ht="13.5" thickBot="1">
      <c r="A21" s="41"/>
      <c r="B21" s="42" t="s">
        <v>66</v>
      </c>
      <c r="C21" s="146">
        <f>SUM(C7:C20)</f>
        <v>0</v>
      </c>
      <c r="D21" s="142">
        <f t="shared" ref="D21:V21" si="1">SUM(D7:D20)</f>
        <v>56571820.29341235</v>
      </c>
      <c r="E21" s="142">
        <f t="shared" si="1"/>
        <v>0</v>
      </c>
      <c r="F21" s="142">
        <f t="shared" si="1"/>
        <v>0</v>
      </c>
      <c r="G21" s="142">
        <f t="shared" si="1"/>
        <v>0</v>
      </c>
      <c r="H21" s="142">
        <f t="shared" si="1"/>
        <v>0</v>
      </c>
      <c r="I21" s="142">
        <f t="shared" si="1"/>
        <v>0</v>
      </c>
      <c r="J21" s="142">
        <f t="shared" si="1"/>
        <v>0</v>
      </c>
      <c r="K21" s="142">
        <f t="shared" si="1"/>
        <v>0</v>
      </c>
      <c r="L21" s="147">
        <f t="shared" si="1"/>
        <v>0</v>
      </c>
      <c r="M21" s="146">
        <f t="shared" si="1"/>
        <v>0</v>
      </c>
      <c r="N21" s="142">
        <f t="shared" si="1"/>
        <v>0</v>
      </c>
      <c r="O21" s="142">
        <f t="shared" si="1"/>
        <v>0</v>
      </c>
      <c r="P21" s="142">
        <f t="shared" si="1"/>
        <v>0</v>
      </c>
      <c r="Q21" s="142">
        <f t="shared" si="1"/>
        <v>0</v>
      </c>
      <c r="R21" s="142">
        <f t="shared" si="1"/>
        <v>0</v>
      </c>
      <c r="S21" s="147">
        <f t="shared" si="1"/>
        <v>0</v>
      </c>
      <c r="T21" s="147">
        <f>SUM(T7:T20)</f>
        <v>52366624.738567501</v>
      </c>
      <c r="U21" s="147">
        <f t="shared" si="1"/>
        <v>4205195.5548448451</v>
      </c>
      <c r="V21" s="148">
        <f t="shared" si="1"/>
        <v>56571820.29341235</v>
      </c>
    </row>
    <row r="23" spans="1:22">
      <c r="C23" s="541"/>
      <c r="D23" s="541"/>
      <c r="E23" s="541"/>
      <c r="F23" s="541"/>
      <c r="G23" s="541"/>
      <c r="H23" s="541"/>
      <c r="I23" s="541"/>
      <c r="J23" s="541"/>
      <c r="K23" s="541"/>
      <c r="L23" s="541"/>
      <c r="M23" s="541"/>
      <c r="N23" s="541"/>
      <c r="O23" s="541"/>
      <c r="P23" s="541"/>
      <c r="Q23" s="541"/>
      <c r="R23" s="541"/>
      <c r="S23" s="541"/>
      <c r="T23" s="541"/>
      <c r="U23" s="541"/>
      <c r="V23" s="541"/>
    </row>
    <row r="24" spans="1:22">
      <c r="C24" s="541"/>
      <c r="D24" s="541"/>
      <c r="E24" s="541"/>
      <c r="F24" s="541"/>
      <c r="G24" s="541"/>
      <c r="H24" s="541"/>
      <c r="I24" s="541"/>
      <c r="J24" s="541"/>
      <c r="K24" s="541"/>
      <c r="L24" s="541"/>
      <c r="M24" s="541"/>
      <c r="N24" s="541"/>
      <c r="O24" s="541"/>
      <c r="P24" s="541"/>
      <c r="Q24" s="541"/>
      <c r="R24" s="541"/>
      <c r="S24" s="541"/>
      <c r="T24" s="541"/>
      <c r="U24" s="541"/>
      <c r="V24" s="541"/>
    </row>
    <row r="25" spans="1:22">
      <c r="A25" s="18"/>
      <c r="B25" s="18"/>
      <c r="C25" s="541"/>
      <c r="D25" s="541"/>
      <c r="E25" s="541"/>
      <c r="F25" s="541"/>
      <c r="G25" s="541"/>
      <c r="H25" s="541"/>
      <c r="I25" s="541"/>
      <c r="J25" s="541"/>
      <c r="K25" s="541"/>
      <c r="L25" s="541"/>
      <c r="M25" s="541"/>
      <c r="N25" s="541"/>
      <c r="O25" s="541"/>
      <c r="P25" s="541"/>
      <c r="Q25" s="541"/>
      <c r="R25" s="541"/>
      <c r="S25" s="541"/>
      <c r="T25" s="541"/>
      <c r="U25" s="541"/>
      <c r="V25" s="541"/>
    </row>
    <row r="26" spans="1:22">
      <c r="A26" s="18"/>
      <c r="B26" s="35"/>
      <c r="C26" s="541"/>
      <c r="D26" s="541"/>
      <c r="E26" s="541"/>
      <c r="F26" s="541"/>
      <c r="G26" s="541"/>
      <c r="H26" s="541"/>
      <c r="I26" s="541"/>
      <c r="J26" s="541"/>
      <c r="K26" s="541"/>
      <c r="L26" s="541"/>
      <c r="M26" s="541"/>
      <c r="N26" s="541"/>
      <c r="O26" s="541"/>
      <c r="P26" s="541"/>
      <c r="Q26" s="541"/>
      <c r="R26" s="541"/>
      <c r="S26" s="541"/>
      <c r="T26" s="541"/>
      <c r="U26" s="541"/>
      <c r="V26" s="541"/>
    </row>
    <row r="27" spans="1:22">
      <c r="A27" s="18"/>
      <c r="B27" s="18"/>
      <c r="C27" s="541"/>
      <c r="D27" s="541"/>
      <c r="E27" s="541"/>
      <c r="F27" s="541"/>
      <c r="G27" s="541"/>
      <c r="H27" s="541"/>
      <c r="I27" s="541"/>
      <c r="J27" s="541"/>
      <c r="K27" s="541"/>
      <c r="L27" s="541"/>
      <c r="M27" s="541"/>
      <c r="N27" s="541"/>
      <c r="O27" s="541"/>
      <c r="P27" s="541"/>
      <c r="Q27" s="541"/>
      <c r="R27" s="541"/>
      <c r="S27" s="541"/>
      <c r="T27" s="541"/>
      <c r="U27" s="541"/>
      <c r="V27" s="541"/>
    </row>
    <row r="28" spans="1:22">
      <c r="A28" s="18"/>
      <c r="B28" s="35"/>
      <c r="C28" s="541"/>
      <c r="D28" s="541"/>
      <c r="E28" s="541"/>
      <c r="F28" s="541"/>
      <c r="G28" s="541"/>
      <c r="H28" s="541"/>
      <c r="I28" s="541"/>
      <c r="J28" s="541"/>
      <c r="K28" s="541"/>
      <c r="L28" s="541"/>
      <c r="M28" s="541"/>
      <c r="N28" s="541"/>
      <c r="O28" s="541"/>
      <c r="P28" s="541"/>
      <c r="Q28" s="541"/>
      <c r="R28" s="541"/>
      <c r="S28" s="541"/>
      <c r="T28" s="541"/>
      <c r="U28" s="541"/>
      <c r="V28" s="541"/>
    </row>
    <row r="29" spans="1:22">
      <c r="C29" s="541"/>
      <c r="D29" s="541"/>
      <c r="E29" s="541"/>
      <c r="F29" s="541"/>
      <c r="G29" s="541"/>
      <c r="H29" s="541"/>
      <c r="I29" s="541"/>
      <c r="J29" s="541"/>
      <c r="K29" s="541"/>
      <c r="L29" s="541"/>
      <c r="M29" s="541"/>
      <c r="N29" s="541"/>
      <c r="O29" s="541"/>
      <c r="P29" s="541"/>
      <c r="Q29" s="541"/>
      <c r="R29" s="541"/>
      <c r="S29" s="541"/>
      <c r="T29" s="541"/>
      <c r="U29" s="541"/>
      <c r="V29" s="541"/>
    </row>
    <row r="30" spans="1:22">
      <c r="C30" s="541"/>
      <c r="D30" s="541"/>
      <c r="E30" s="541"/>
      <c r="F30" s="541"/>
      <c r="G30" s="541"/>
      <c r="H30" s="541"/>
      <c r="I30" s="541"/>
      <c r="J30" s="541"/>
      <c r="K30" s="541"/>
      <c r="L30" s="541"/>
      <c r="M30" s="541"/>
      <c r="N30" s="541"/>
      <c r="O30" s="541"/>
      <c r="P30" s="541"/>
      <c r="Q30" s="541"/>
      <c r="R30" s="541"/>
      <c r="S30" s="541"/>
      <c r="T30" s="541"/>
      <c r="U30" s="541"/>
      <c r="V30" s="541"/>
    </row>
    <row r="31" spans="1:22">
      <c r="C31" s="541"/>
      <c r="D31" s="541"/>
      <c r="E31" s="541"/>
      <c r="F31" s="541"/>
      <c r="G31" s="541"/>
      <c r="H31" s="541"/>
      <c r="I31" s="541"/>
      <c r="J31" s="541"/>
      <c r="K31" s="541"/>
      <c r="L31" s="541"/>
      <c r="M31" s="541"/>
      <c r="N31" s="541"/>
      <c r="O31" s="541"/>
      <c r="P31" s="541"/>
      <c r="Q31" s="541"/>
      <c r="R31" s="541"/>
      <c r="S31" s="541"/>
      <c r="T31" s="541"/>
      <c r="U31" s="541"/>
      <c r="V31" s="541"/>
    </row>
    <row r="32" spans="1:22">
      <c r="C32" s="541"/>
      <c r="D32" s="541"/>
      <c r="E32" s="541"/>
      <c r="F32" s="541"/>
      <c r="G32" s="541"/>
      <c r="H32" s="541"/>
      <c r="I32" s="541"/>
      <c r="J32" s="541"/>
      <c r="K32" s="541"/>
      <c r="L32" s="541"/>
      <c r="M32" s="541"/>
      <c r="N32" s="541"/>
      <c r="O32" s="541"/>
      <c r="P32" s="541"/>
      <c r="Q32" s="541"/>
      <c r="R32" s="541"/>
      <c r="S32" s="541"/>
      <c r="T32" s="541"/>
      <c r="U32" s="541"/>
      <c r="V32" s="541"/>
    </row>
    <row r="33" spans="3:22">
      <c r="C33" s="541"/>
      <c r="D33" s="541"/>
      <c r="E33" s="541"/>
      <c r="F33" s="541"/>
      <c r="G33" s="541"/>
      <c r="H33" s="541"/>
      <c r="I33" s="541"/>
      <c r="J33" s="541"/>
      <c r="K33" s="541"/>
      <c r="L33" s="541"/>
      <c r="M33" s="541"/>
      <c r="N33" s="541"/>
      <c r="O33" s="541"/>
      <c r="P33" s="541"/>
      <c r="Q33" s="541"/>
      <c r="R33" s="541"/>
      <c r="S33" s="541"/>
      <c r="T33" s="541"/>
      <c r="U33" s="541"/>
      <c r="V33" s="541"/>
    </row>
    <row r="34" spans="3:22">
      <c r="C34" s="541"/>
      <c r="D34" s="541"/>
      <c r="E34" s="541"/>
      <c r="F34" s="541"/>
      <c r="G34" s="541"/>
      <c r="H34" s="541"/>
      <c r="I34" s="541"/>
      <c r="J34" s="541"/>
      <c r="K34" s="541"/>
      <c r="L34" s="541"/>
      <c r="M34" s="541"/>
      <c r="N34" s="541"/>
      <c r="O34" s="541"/>
      <c r="P34" s="541"/>
      <c r="Q34" s="541"/>
      <c r="R34" s="541"/>
      <c r="S34" s="541"/>
      <c r="T34" s="541"/>
      <c r="U34" s="541"/>
      <c r="V34" s="541"/>
    </row>
    <row r="35" spans="3:22">
      <c r="C35" s="541"/>
      <c r="D35" s="541"/>
      <c r="E35" s="541"/>
      <c r="F35" s="541"/>
      <c r="G35" s="541"/>
      <c r="H35" s="541"/>
      <c r="I35" s="541"/>
      <c r="J35" s="541"/>
      <c r="K35" s="541"/>
      <c r="L35" s="541"/>
      <c r="M35" s="541"/>
      <c r="N35" s="541"/>
      <c r="O35" s="541"/>
      <c r="P35" s="541"/>
      <c r="Q35" s="541"/>
      <c r="R35" s="541"/>
      <c r="S35" s="541"/>
      <c r="T35" s="541"/>
      <c r="U35" s="541"/>
      <c r="V35" s="541"/>
    </row>
    <row r="36" spans="3:22">
      <c r="C36" s="541"/>
      <c r="D36" s="541"/>
      <c r="E36" s="541"/>
      <c r="F36" s="541"/>
      <c r="G36" s="541"/>
      <c r="H36" s="541"/>
      <c r="I36" s="541"/>
      <c r="J36" s="541"/>
      <c r="K36" s="541"/>
      <c r="L36" s="541"/>
      <c r="M36" s="541"/>
      <c r="N36" s="541"/>
      <c r="O36" s="541"/>
      <c r="P36" s="541"/>
      <c r="Q36" s="541"/>
      <c r="R36" s="541"/>
      <c r="S36" s="541"/>
      <c r="T36" s="541"/>
      <c r="U36" s="541"/>
      <c r="V36" s="541"/>
    </row>
    <row r="37" spans="3:22">
      <c r="C37" s="541"/>
      <c r="D37" s="541"/>
      <c r="E37" s="541"/>
      <c r="F37" s="541"/>
      <c r="G37" s="541"/>
      <c r="H37" s="541"/>
      <c r="I37" s="541"/>
      <c r="J37" s="541"/>
      <c r="K37" s="541"/>
      <c r="L37" s="541"/>
      <c r="M37" s="541"/>
      <c r="N37" s="541"/>
      <c r="O37" s="541"/>
      <c r="P37" s="541"/>
      <c r="Q37" s="541"/>
      <c r="R37" s="541"/>
      <c r="S37" s="541"/>
      <c r="T37" s="541"/>
      <c r="U37" s="541"/>
      <c r="V37" s="541"/>
    </row>
    <row r="38" spans="3:22">
      <c r="C38" s="541"/>
      <c r="D38" s="541"/>
      <c r="E38" s="541"/>
      <c r="F38" s="541"/>
      <c r="G38" s="541"/>
      <c r="H38" s="541"/>
      <c r="I38" s="541"/>
      <c r="J38" s="541"/>
      <c r="K38" s="541"/>
      <c r="L38" s="541"/>
      <c r="M38" s="541"/>
      <c r="N38" s="541"/>
      <c r="O38" s="541"/>
      <c r="P38" s="541"/>
      <c r="Q38" s="541"/>
      <c r="R38" s="541"/>
      <c r="S38" s="541"/>
      <c r="T38" s="541"/>
      <c r="U38" s="541"/>
      <c r="V38" s="541"/>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O39"/>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A2" sqref="A2"/>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5"/>
  </cols>
  <sheetData>
    <row r="1" spans="1:15">
      <c r="A1" s="1" t="s">
        <v>108</v>
      </c>
      <c r="B1" s="1" t="str">
        <f>Info!C2</f>
        <v>სს "ბანკი ქართუ"</v>
      </c>
    </row>
    <row r="2" spans="1:15">
      <c r="A2" s="1" t="s">
        <v>109</v>
      </c>
      <c r="B2" s="494">
        <f>'1. key ratios'!B2</f>
        <v>45565</v>
      </c>
    </row>
    <row r="4" spans="1:15" ht="13.5" thickBot="1">
      <c r="A4" s="1" t="s">
        <v>261</v>
      </c>
      <c r="B4" s="14" t="s">
        <v>296</v>
      </c>
    </row>
    <row r="5" spans="1:15">
      <c r="A5" s="39"/>
      <c r="B5" s="77"/>
      <c r="C5" s="80" t="s">
        <v>0</v>
      </c>
      <c r="D5" s="80" t="s">
        <v>1</v>
      </c>
      <c r="E5" s="80" t="s">
        <v>2</v>
      </c>
      <c r="F5" s="80" t="s">
        <v>3</v>
      </c>
      <c r="G5" s="158" t="s">
        <v>4</v>
      </c>
      <c r="H5" s="81" t="s">
        <v>5</v>
      </c>
      <c r="I5" s="11"/>
    </row>
    <row r="6" spans="1:15" ht="15" customHeight="1">
      <c r="A6" s="76"/>
      <c r="B6" s="9"/>
      <c r="C6" s="676" t="s">
        <v>288</v>
      </c>
      <c r="D6" s="687" t="s">
        <v>309</v>
      </c>
      <c r="E6" s="688"/>
      <c r="F6" s="676" t="s">
        <v>315</v>
      </c>
      <c r="G6" s="676" t="s">
        <v>316</v>
      </c>
      <c r="H6" s="685" t="s">
        <v>290</v>
      </c>
      <c r="I6" s="11"/>
    </row>
    <row r="7" spans="1:15" ht="63.75">
      <c r="A7" s="76"/>
      <c r="B7" s="9"/>
      <c r="C7" s="677"/>
      <c r="D7" s="161" t="s">
        <v>291</v>
      </c>
      <c r="E7" s="161" t="s">
        <v>289</v>
      </c>
      <c r="F7" s="677"/>
      <c r="G7" s="677"/>
      <c r="H7" s="686"/>
      <c r="I7" s="11"/>
    </row>
    <row r="8" spans="1:15">
      <c r="A8" s="32">
        <v>1</v>
      </c>
      <c r="B8" s="95" t="s">
        <v>134</v>
      </c>
      <c r="C8" s="581">
        <v>233791585.68241942</v>
      </c>
      <c r="D8" s="581">
        <v>0</v>
      </c>
      <c r="E8" s="581">
        <v>0</v>
      </c>
      <c r="F8" s="581">
        <v>193174622.53430077</v>
      </c>
      <c r="G8" s="581">
        <v>193174622.53430077</v>
      </c>
      <c r="H8" s="164">
        <f>IFERROR(G8/(C8+E8),0)</f>
        <v>0.82626849880178155</v>
      </c>
      <c r="J8" s="618"/>
      <c r="K8" s="618"/>
      <c r="L8" s="618"/>
      <c r="M8" s="618"/>
      <c r="N8" s="618"/>
      <c r="O8" s="618"/>
    </row>
    <row r="9" spans="1:15" ht="15" customHeight="1">
      <c r="A9" s="32">
        <v>2</v>
      </c>
      <c r="B9" s="95" t="s">
        <v>135</v>
      </c>
      <c r="C9" s="581">
        <v>0</v>
      </c>
      <c r="D9" s="581">
        <v>0</v>
      </c>
      <c r="E9" s="581">
        <v>0</v>
      </c>
      <c r="F9" s="581">
        <v>0</v>
      </c>
      <c r="G9" s="581">
        <v>0</v>
      </c>
      <c r="H9" s="164">
        <f t="shared" ref="H9:H21" si="0">IFERROR(G9/(C9+E9),0)</f>
        <v>0</v>
      </c>
      <c r="J9" s="618"/>
      <c r="K9" s="618"/>
      <c r="L9" s="618"/>
      <c r="M9" s="618"/>
      <c r="N9" s="618"/>
      <c r="O9" s="618"/>
    </row>
    <row r="10" spans="1:15">
      <c r="A10" s="32">
        <v>3</v>
      </c>
      <c r="B10" s="95" t="s">
        <v>136</v>
      </c>
      <c r="C10" s="581">
        <v>0</v>
      </c>
      <c r="D10" s="581">
        <v>0</v>
      </c>
      <c r="E10" s="581">
        <v>0</v>
      </c>
      <c r="F10" s="581">
        <v>0</v>
      </c>
      <c r="G10" s="581">
        <v>0</v>
      </c>
      <c r="H10" s="164">
        <f t="shared" si="0"/>
        <v>0</v>
      </c>
      <c r="J10" s="618"/>
      <c r="K10" s="618"/>
      <c r="L10" s="618"/>
      <c r="M10" s="618"/>
      <c r="N10" s="618"/>
      <c r="O10" s="618"/>
    </row>
    <row r="11" spans="1:15">
      <c r="A11" s="32">
        <v>4</v>
      </c>
      <c r="B11" s="95" t="s">
        <v>137</v>
      </c>
      <c r="C11" s="581">
        <v>0</v>
      </c>
      <c r="D11" s="581">
        <v>0</v>
      </c>
      <c r="E11" s="581">
        <v>0</v>
      </c>
      <c r="F11" s="581">
        <v>0</v>
      </c>
      <c r="G11" s="581">
        <v>0</v>
      </c>
      <c r="H11" s="164">
        <f t="shared" si="0"/>
        <v>0</v>
      </c>
      <c r="J11" s="618"/>
      <c r="K11" s="618"/>
      <c r="L11" s="618"/>
      <c r="M11" s="618"/>
      <c r="N11" s="618"/>
      <c r="O11" s="618"/>
    </row>
    <row r="12" spans="1:15">
      <c r="A12" s="32">
        <v>5</v>
      </c>
      <c r="B12" s="95" t="s">
        <v>948</v>
      </c>
      <c r="C12" s="581">
        <v>0</v>
      </c>
      <c r="D12" s="581">
        <v>0</v>
      </c>
      <c r="E12" s="581">
        <v>0</v>
      </c>
      <c r="F12" s="581">
        <v>0</v>
      </c>
      <c r="G12" s="581">
        <v>0</v>
      </c>
      <c r="H12" s="164">
        <f t="shared" si="0"/>
        <v>0</v>
      </c>
      <c r="J12" s="618"/>
      <c r="K12" s="618"/>
      <c r="L12" s="618"/>
      <c r="M12" s="618"/>
      <c r="N12" s="618"/>
      <c r="O12" s="618"/>
    </row>
    <row r="13" spans="1:15">
      <c r="A13" s="32">
        <v>6</v>
      </c>
      <c r="B13" s="95" t="s">
        <v>138</v>
      </c>
      <c r="C13" s="581">
        <v>393766948.05414456</v>
      </c>
      <c r="D13" s="581">
        <v>0</v>
      </c>
      <c r="E13" s="581">
        <v>0</v>
      </c>
      <c r="F13" s="581">
        <v>98806996.97586672</v>
      </c>
      <c r="G13" s="581">
        <v>98806996.97586672</v>
      </c>
      <c r="H13" s="164">
        <f t="shared" si="0"/>
        <v>0.25092760442219836</v>
      </c>
      <c r="J13" s="618"/>
      <c r="K13" s="618"/>
      <c r="L13" s="618"/>
      <c r="M13" s="618"/>
      <c r="N13" s="618"/>
      <c r="O13" s="618"/>
    </row>
    <row r="14" spans="1:15">
      <c r="A14" s="32">
        <v>7</v>
      </c>
      <c r="B14" s="95" t="s">
        <v>71</v>
      </c>
      <c r="C14" s="581">
        <v>880511078.21997118</v>
      </c>
      <c r="D14" s="581">
        <v>200319752.8258028</v>
      </c>
      <c r="E14" s="581">
        <v>108808110.49073604</v>
      </c>
      <c r="F14" s="581">
        <v>989319188.71070719</v>
      </c>
      <c r="G14" s="581">
        <v>935695737.3665483</v>
      </c>
      <c r="H14" s="164">
        <f t="shared" si="0"/>
        <v>0.94579762329886508</v>
      </c>
      <c r="J14" s="618"/>
      <c r="K14" s="618"/>
      <c r="L14" s="618"/>
      <c r="M14" s="618"/>
      <c r="N14" s="618"/>
      <c r="O14" s="618"/>
    </row>
    <row r="15" spans="1:15">
      <c r="A15" s="32">
        <v>8</v>
      </c>
      <c r="B15" s="95" t="s">
        <v>72</v>
      </c>
      <c r="C15" s="581">
        <v>0</v>
      </c>
      <c r="D15" s="581">
        <v>0</v>
      </c>
      <c r="E15" s="581">
        <v>0</v>
      </c>
      <c r="F15" s="581">
        <v>0</v>
      </c>
      <c r="G15" s="581">
        <v>0</v>
      </c>
      <c r="H15" s="164">
        <f t="shared" si="0"/>
        <v>0</v>
      </c>
      <c r="J15" s="618"/>
      <c r="K15" s="618"/>
      <c r="L15" s="618"/>
      <c r="M15" s="618"/>
      <c r="N15" s="618"/>
      <c r="O15" s="618"/>
    </row>
    <row r="16" spans="1:15">
      <c r="A16" s="32">
        <v>9</v>
      </c>
      <c r="B16" s="95" t="s">
        <v>949</v>
      </c>
      <c r="C16" s="581">
        <v>0</v>
      </c>
      <c r="D16" s="581">
        <v>0</v>
      </c>
      <c r="E16" s="581">
        <v>0</v>
      </c>
      <c r="F16" s="581">
        <v>0</v>
      </c>
      <c r="G16" s="581">
        <v>0</v>
      </c>
      <c r="H16" s="164">
        <f t="shared" si="0"/>
        <v>0</v>
      </c>
      <c r="J16" s="618"/>
      <c r="K16" s="618"/>
      <c r="L16" s="618"/>
      <c r="M16" s="618"/>
      <c r="N16" s="618"/>
      <c r="O16" s="618"/>
    </row>
    <row r="17" spans="1:15">
      <c r="A17" s="32">
        <v>10</v>
      </c>
      <c r="B17" s="95" t="s">
        <v>67</v>
      </c>
      <c r="C17" s="581">
        <v>77937706.518468827</v>
      </c>
      <c r="D17" s="581">
        <v>0</v>
      </c>
      <c r="E17" s="581">
        <v>0</v>
      </c>
      <c r="F17" s="581">
        <v>77937706.518468827</v>
      </c>
      <c r="G17" s="581">
        <v>77937706.518468827</v>
      </c>
      <c r="H17" s="164">
        <f t="shared" si="0"/>
        <v>1</v>
      </c>
      <c r="J17" s="618"/>
      <c r="K17" s="618"/>
      <c r="L17" s="618"/>
      <c r="M17" s="618"/>
      <c r="N17" s="618"/>
      <c r="O17" s="618"/>
    </row>
    <row r="18" spans="1:15">
      <c r="A18" s="32">
        <v>11</v>
      </c>
      <c r="B18" s="95" t="s">
        <v>68</v>
      </c>
      <c r="C18" s="581">
        <v>0</v>
      </c>
      <c r="D18" s="581">
        <v>0</v>
      </c>
      <c r="E18" s="581">
        <v>0</v>
      </c>
      <c r="F18" s="581">
        <v>0</v>
      </c>
      <c r="G18" s="581">
        <v>0</v>
      </c>
      <c r="H18" s="164">
        <f t="shared" si="0"/>
        <v>0</v>
      </c>
      <c r="J18" s="618"/>
      <c r="K18" s="618"/>
      <c r="L18" s="618"/>
      <c r="M18" s="618"/>
      <c r="N18" s="618"/>
      <c r="O18" s="618"/>
    </row>
    <row r="19" spans="1:15">
      <c r="A19" s="32">
        <v>12</v>
      </c>
      <c r="B19" s="95" t="s">
        <v>69</v>
      </c>
      <c r="C19" s="581">
        <v>0</v>
      </c>
      <c r="D19" s="581">
        <v>0</v>
      </c>
      <c r="E19" s="581">
        <v>0</v>
      </c>
      <c r="F19" s="581">
        <v>0</v>
      </c>
      <c r="G19" s="581">
        <v>0</v>
      </c>
      <c r="H19" s="164">
        <f t="shared" si="0"/>
        <v>0</v>
      </c>
      <c r="J19" s="618"/>
      <c r="K19" s="618"/>
      <c r="L19" s="618"/>
      <c r="M19" s="618"/>
      <c r="N19" s="618"/>
      <c r="O19" s="618"/>
    </row>
    <row r="20" spans="1:15">
      <c r="A20" s="32">
        <v>13</v>
      </c>
      <c r="B20" s="95" t="s">
        <v>70</v>
      </c>
      <c r="C20" s="581">
        <v>0</v>
      </c>
      <c r="D20" s="581">
        <v>0</v>
      </c>
      <c r="E20" s="581">
        <v>0</v>
      </c>
      <c r="F20" s="581">
        <v>0</v>
      </c>
      <c r="G20" s="581">
        <v>0</v>
      </c>
      <c r="H20" s="164">
        <f t="shared" si="0"/>
        <v>0</v>
      </c>
      <c r="J20" s="618"/>
      <c r="K20" s="618"/>
      <c r="L20" s="618"/>
      <c r="M20" s="618"/>
      <c r="N20" s="618"/>
      <c r="O20" s="618"/>
    </row>
    <row r="21" spans="1:15">
      <c r="A21" s="32">
        <v>14</v>
      </c>
      <c r="B21" s="95" t="s">
        <v>154</v>
      </c>
      <c r="C21" s="581">
        <v>184073401.16904044</v>
      </c>
      <c r="D21" s="581">
        <v>3946960.7763143484</v>
      </c>
      <c r="E21" s="581">
        <v>1973480.3881571742</v>
      </c>
      <c r="F21" s="581">
        <v>167474344.73283958</v>
      </c>
      <c r="G21" s="581">
        <v>164525975.78358617</v>
      </c>
      <c r="H21" s="164">
        <f t="shared" si="0"/>
        <v>0.8843253614708122</v>
      </c>
      <c r="J21" s="618"/>
      <c r="K21" s="618"/>
      <c r="L21" s="618"/>
      <c r="M21" s="618"/>
      <c r="N21" s="618"/>
      <c r="O21" s="618"/>
    </row>
    <row r="22" spans="1:15" ht="13.5" thickBot="1">
      <c r="A22" s="78"/>
      <c r="B22" s="82" t="s">
        <v>66</v>
      </c>
      <c r="C22" s="481">
        <f>SUM(C8:C21)</f>
        <v>1770080719.6440444</v>
      </c>
      <c r="D22" s="481">
        <f>SUM(D8:D21)</f>
        <v>204266713.60211715</v>
      </c>
      <c r="E22" s="481">
        <f>SUM(E8:E21)</f>
        <v>110781590.87889321</v>
      </c>
      <c r="F22" s="481">
        <f>SUM(F8:F21)</f>
        <v>1526712859.4721832</v>
      </c>
      <c r="G22" s="481">
        <f>SUM(G8:G21)</f>
        <v>1470141039.1787708</v>
      </c>
      <c r="H22" s="165">
        <f>G22/(C22+E22)</f>
        <v>0.7816313990416589</v>
      </c>
      <c r="J22" s="618"/>
      <c r="K22" s="618"/>
      <c r="L22" s="618"/>
      <c r="M22" s="618"/>
      <c r="N22" s="618"/>
      <c r="O22" s="618"/>
    </row>
    <row r="24" spans="1:15">
      <c r="C24" s="543"/>
      <c r="D24" s="543"/>
      <c r="E24" s="543"/>
      <c r="F24" s="543"/>
      <c r="G24" s="543"/>
      <c r="H24" s="543"/>
    </row>
    <row r="25" spans="1:15">
      <c r="C25" s="543"/>
      <c r="D25" s="543"/>
      <c r="E25" s="543"/>
      <c r="F25" s="543"/>
      <c r="G25" s="543"/>
      <c r="H25" s="543"/>
    </row>
    <row r="26" spans="1:15">
      <c r="C26" s="543"/>
      <c r="D26" s="543"/>
      <c r="E26" s="543"/>
      <c r="F26" s="543"/>
      <c r="G26" s="543"/>
      <c r="H26" s="543"/>
    </row>
    <row r="27" spans="1:15">
      <c r="C27" s="543"/>
      <c r="D27" s="543"/>
      <c r="E27" s="543"/>
      <c r="F27" s="543"/>
      <c r="G27" s="543"/>
      <c r="H27" s="543"/>
    </row>
    <row r="28" spans="1:15" ht="10.5" customHeight="1">
      <c r="C28" s="543"/>
      <c r="D28" s="543"/>
      <c r="E28" s="543"/>
      <c r="F28" s="543"/>
      <c r="G28" s="543"/>
      <c r="H28" s="543"/>
    </row>
    <row r="29" spans="1:15">
      <c r="C29" s="543"/>
      <c r="D29" s="543"/>
      <c r="E29" s="543"/>
      <c r="F29" s="543"/>
      <c r="G29" s="543"/>
      <c r="H29" s="543"/>
    </row>
    <row r="30" spans="1:15">
      <c r="C30" s="543"/>
      <c r="D30" s="543"/>
      <c r="E30" s="543"/>
      <c r="F30" s="543"/>
      <c r="G30" s="543"/>
      <c r="H30" s="543"/>
    </row>
    <row r="31" spans="1:15">
      <c r="C31" s="543"/>
      <c r="D31" s="543"/>
      <c r="E31" s="543"/>
      <c r="F31" s="543"/>
      <c r="G31" s="543"/>
      <c r="H31" s="543"/>
    </row>
    <row r="32" spans="1:15">
      <c r="C32" s="543"/>
      <c r="D32" s="543"/>
      <c r="E32" s="543"/>
      <c r="F32" s="543"/>
      <c r="G32" s="543"/>
      <c r="H32" s="543"/>
    </row>
    <row r="33" spans="3:8">
      <c r="C33" s="543"/>
      <c r="D33" s="543"/>
      <c r="E33" s="543"/>
      <c r="F33" s="543"/>
      <c r="G33" s="543"/>
      <c r="H33" s="543"/>
    </row>
    <row r="34" spans="3:8">
      <c r="C34" s="543"/>
      <c r="D34" s="543"/>
      <c r="E34" s="543"/>
      <c r="F34" s="543"/>
      <c r="G34" s="543"/>
      <c r="H34" s="543"/>
    </row>
    <row r="35" spans="3:8">
      <c r="C35" s="543"/>
      <c r="D35" s="543"/>
      <c r="E35" s="543"/>
      <c r="F35" s="543"/>
      <c r="G35" s="543"/>
      <c r="H35" s="543"/>
    </row>
    <row r="36" spans="3:8">
      <c r="C36" s="543"/>
      <c r="D36" s="543"/>
      <c r="E36" s="543"/>
      <c r="F36" s="543"/>
      <c r="G36" s="543"/>
      <c r="H36" s="543"/>
    </row>
    <row r="37" spans="3:8">
      <c r="C37" s="543"/>
      <c r="D37" s="543"/>
      <c r="E37" s="543"/>
      <c r="F37" s="543"/>
      <c r="G37" s="543"/>
      <c r="H37" s="543"/>
    </row>
    <row r="38" spans="3:8">
      <c r="C38" s="543"/>
      <c r="D38" s="543"/>
      <c r="E38" s="543"/>
      <c r="F38" s="543"/>
      <c r="G38" s="543"/>
      <c r="H38" s="543"/>
    </row>
    <row r="39" spans="3:8">
      <c r="C39" s="543"/>
      <c r="D39" s="543"/>
      <c r="E39" s="543"/>
      <c r="F39" s="543"/>
      <c r="G39" s="543"/>
      <c r="H39" s="543"/>
    </row>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V48"/>
  <sheetViews>
    <sheetView zoomScale="90" zoomScaleNormal="90" workbookViewId="0">
      <pane xSplit="2" ySplit="6" topLeftCell="C7" activePane="bottomRight" state="frozen"/>
      <selection pane="topRight" activeCell="C1" sqref="C1"/>
      <selection pane="bottomLeft" activeCell="A6" sqref="A6"/>
      <selection pane="bottomRight"/>
    </sheetView>
  </sheetViews>
  <sheetFormatPr defaultColWidth="9.140625" defaultRowHeight="12.75"/>
  <cols>
    <col min="1" max="1" width="10.5703125" style="1" bestFit="1" customWidth="1"/>
    <col min="2" max="2" width="104.140625" style="1" customWidth="1"/>
    <col min="3" max="3" width="12.7109375" style="1" customWidth="1"/>
    <col min="4" max="5" width="13.5703125" style="1" bestFit="1" customWidth="1"/>
    <col min="6" max="11" width="12.7109375" style="1" customWidth="1"/>
    <col min="12" max="16384" width="9.140625" style="1"/>
  </cols>
  <sheetData>
    <row r="1" spans="1:22">
      <c r="A1" s="1" t="s">
        <v>108</v>
      </c>
      <c r="B1" s="1" t="str">
        <f>Info!C2</f>
        <v>სს "ბანკი ქართუ"</v>
      </c>
    </row>
    <row r="2" spans="1:22">
      <c r="A2" s="1" t="s">
        <v>109</v>
      </c>
      <c r="B2" s="494">
        <f>'1. key ratios'!B2</f>
        <v>45565</v>
      </c>
    </row>
    <row r="4" spans="1:22" ht="13.5" thickBot="1">
      <c r="A4" s="1" t="s">
        <v>352</v>
      </c>
      <c r="B4" s="14" t="s">
        <v>351</v>
      </c>
    </row>
    <row r="5" spans="1:22" ht="30" customHeight="1">
      <c r="A5" s="692"/>
      <c r="B5" s="693"/>
      <c r="C5" s="690" t="s">
        <v>384</v>
      </c>
      <c r="D5" s="690"/>
      <c r="E5" s="690"/>
      <c r="F5" s="690" t="s">
        <v>385</v>
      </c>
      <c r="G5" s="690"/>
      <c r="H5" s="690"/>
      <c r="I5" s="690" t="s">
        <v>386</v>
      </c>
      <c r="J5" s="690"/>
      <c r="K5" s="691"/>
    </row>
    <row r="6" spans="1:22">
      <c r="A6" s="185"/>
      <c r="B6" s="186"/>
      <c r="C6" s="187" t="s">
        <v>26</v>
      </c>
      <c r="D6" s="187" t="s">
        <v>90</v>
      </c>
      <c r="E6" s="187" t="s">
        <v>66</v>
      </c>
      <c r="F6" s="187" t="s">
        <v>26</v>
      </c>
      <c r="G6" s="187" t="s">
        <v>90</v>
      </c>
      <c r="H6" s="187" t="s">
        <v>66</v>
      </c>
      <c r="I6" s="187" t="s">
        <v>26</v>
      </c>
      <c r="J6" s="187" t="s">
        <v>90</v>
      </c>
      <c r="K6" s="189" t="s">
        <v>66</v>
      </c>
    </row>
    <row r="7" spans="1:22">
      <c r="A7" s="190" t="s">
        <v>322</v>
      </c>
      <c r="B7" s="184"/>
      <c r="C7" s="184"/>
      <c r="D7" s="184"/>
      <c r="E7" s="184"/>
      <c r="F7" s="184"/>
      <c r="G7" s="184"/>
      <c r="H7" s="184"/>
      <c r="I7" s="184"/>
      <c r="J7" s="184"/>
      <c r="K7" s="191"/>
    </row>
    <row r="8" spans="1:22">
      <c r="A8" s="183">
        <v>1</v>
      </c>
      <c r="B8" s="168" t="s">
        <v>322</v>
      </c>
      <c r="C8" s="583"/>
      <c r="D8" s="583"/>
      <c r="E8" s="583"/>
      <c r="F8" s="584">
        <v>138832148.16229579</v>
      </c>
      <c r="G8" s="584">
        <v>506900439.10238349</v>
      </c>
      <c r="H8" s="584">
        <v>645732587.26467955</v>
      </c>
      <c r="I8" s="584">
        <v>70914592.36346142</v>
      </c>
      <c r="J8" s="584">
        <v>208815807.97067177</v>
      </c>
      <c r="K8" s="584">
        <v>279730400.33413309</v>
      </c>
      <c r="M8" s="543"/>
      <c r="N8" s="543"/>
      <c r="O8" s="543"/>
      <c r="P8" s="543"/>
      <c r="Q8" s="543"/>
      <c r="R8" s="543"/>
      <c r="S8" s="543"/>
      <c r="T8" s="543"/>
      <c r="U8" s="543"/>
      <c r="V8" s="543"/>
    </row>
    <row r="9" spans="1:22">
      <c r="A9" s="190" t="s">
        <v>323</v>
      </c>
      <c r="B9" s="184"/>
      <c r="C9" s="585"/>
      <c r="D9" s="585"/>
      <c r="E9" s="585"/>
      <c r="F9" s="585"/>
      <c r="G9" s="585"/>
      <c r="H9" s="585"/>
      <c r="I9" s="585"/>
      <c r="J9" s="585"/>
      <c r="K9" s="586"/>
      <c r="M9" s="543"/>
      <c r="N9" s="543"/>
      <c r="O9" s="543"/>
      <c r="P9" s="543"/>
      <c r="Q9" s="543"/>
      <c r="R9" s="543"/>
      <c r="S9" s="543"/>
      <c r="T9" s="543"/>
      <c r="U9" s="543"/>
      <c r="V9" s="543"/>
    </row>
    <row r="10" spans="1:22">
      <c r="A10" s="192">
        <v>2</v>
      </c>
      <c r="B10" s="169" t="s">
        <v>324</v>
      </c>
      <c r="C10" s="271">
        <v>25562522.188913044</v>
      </c>
      <c r="D10" s="271">
        <v>375893504.54212719</v>
      </c>
      <c r="E10" s="271">
        <v>401456026.7310403</v>
      </c>
      <c r="F10" s="271">
        <v>4413476.7238929346</v>
      </c>
      <c r="G10" s="271">
        <v>55970563.38411136</v>
      </c>
      <c r="H10" s="271">
        <v>60384040.108004309</v>
      </c>
      <c r="I10" s="271">
        <v>760822.56600000011</v>
      </c>
      <c r="J10" s="271">
        <v>6751828.3701755432</v>
      </c>
      <c r="K10" s="271">
        <v>7512650.936175541</v>
      </c>
      <c r="M10" s="543"/>
      <c r="N10" s="543"/>
      <c r="O10" s="543"/>
      <c r="P10" s="543"/>
      <c r="Q10" s="543"/>
      <c r="R10" s="543"/>
      <c r="S10" s="543"/>
      <c r="T10" s="543"/>
      <c r="U10" s="543"/>
      <c r="V10" s="543"/>
    </row>
    <row r="11" spans="1:22">
      <c r="A11" s="192">
        <v>3</v>
      </c>
      <c r="B11" s="169" t="s">
        <v>325</v>
      </c>
      <c r="C11" s="271">
        <v>203520243.03578261</v>
      </c>
      <c r="D11" s="271">
        <v>596628556.50980449</v>
      </c>
      <c r="E11" s="271">
        <v>800148799.54558682</v>
      </c>
      <c r="F11" s="271">
        <v>48984713.855127715</v>
      </c>
      <c r="G11" s="271">
        <v>339104898.45887095</v>
      </c>
      <c r="H11" s="271">
        <v>388089612.31399858</v>
      </c>
      <c r="I11" s="271">
        <v>33099380.387103256</v>
      </c>
      <c r="J11" s="271">
        <v>140049180.63376006</v>
      </c>
      <c r="K11" s="271">
        <v>173148561.02086323</v>
      </c>
      <c r="M11" s="543"/>
      <c r="N11" s="543"/>
      <c r="O11" s="543"/>
      <c r="P11" s="543"/>
      <c r="Q11" s="543"/>
      <c r="R11" s="543"/>
      <c r="S11" s="543"/>
      <c r="T11" s="543"/>
      <c r="U11" s="543"/>
      <c r="V11" s="543"/>
    </row>
    <row r="12" spans="1:22">
      <c r="A12" s="192">
        <v>4</v>
      </c>
      <c r="B12" s="169" t="s">
        <v>326</v>
      </c>
      <c r="C12" s="271">
        <v>0</v>
      </c>
      <c r="D12" s="271">
        <v>0</v>
      </c>
      <c r="E12" s="271">
        <v>0</v>
      </c>
      <c r="F12" s="271">
        <v>0</v>
      </c>
      <c r="G12" s="271">
        <v>0</v>
      </c>
      <c r="H12" s="271">
        <v>0</v>
      </c>
      <c r="I12" s="271">
        <v>0</v>
      </c>
      <c r="J12" s="271">
        <v>0</v>
      </c>
      <c r="K12" s="271">
        <v>0</v>
      </c>
      <c r="M12" s="543"/>
      <c r="N12" s="543"/>
      <c r="O12" s="543"/>
      <c r="P12" s="543"/>
      <c r="Q12" s="543"/>
      <c r="R12" s="543"/>
      <c r="S12" s="543"/>
      <c r="T12" s="543"/>
      <c r="U12" s="543"/>
      <c r="V12" s="543"/>
    </row>
    <row r="13" spans="1:22">
      <c r="A13" s="192">
        <v>5</v>
      </c>
      <c r="B13" s="169" t="s">
        <v>327</v>
      </c>
      <c r="C13" s="271">
        <v>88424413.557934776</v>
      </c>
      <c r="D13" s="271">
        <v>101075082.5968481</v>
      </c>
      <c r="E13" s="271">
        <v>189499496.15478286</v>
      </c>
      <c r="F13" s="271">
        <v>13880546.579988047</v>
      </c>
      <c r="G13" s="271">
        <v>16315200.486838991</v>
      </c>
      <c r="H13" s="271">
        <v>30195747.066827044</v>
      </c>
      <c r="I13" s="271">
        <v>5269914.1712173913</v>
      </c>
      <c r="J13" s="271">
        <v>6387485.5616807239</v>
      </c>
      <c r="K13" s="271">
        <v>11657399.732898118</v>
      </c>
      <c r="M13" s="543"/>
      <c r="N13" s="543"/>
      <c r="O13" s="543"/>
      <c r="P13" s="543"/>
      <c r="Q13" s="543"/>
      <c r="R13" s="543"/>
      <c r="S13" s="543"/>
      <c r="T13" s="543"/>
      <c r="U13" s="543"/>
      <c r="V13" s="543"/>
    </row>
    <row r="14" spans="1:22">
      <c r="A14" s="192">
        <v>6</v>
      </c>
      <c r="B14" s="169" t="s">
        <v>342</v>
      </c>
      <c r="C14" s="271">
        <v>0</v>
      </c>
      <c r="D14" s="271">
        <v>0</v>
      </c>
      <c r="E14" s="271">
        <v>0</v>
      </c>
      <c r="F14" s="271">
        <v>0</v>
      </c>
      <c r="G14" s="271">
        <v>0</v>
      </c>
      <c r="H14" s="271">
        <v>0</v>
      </c>
      <c r="I14" s="271">
        <v>0</v>
      </c>
      <c r="J14" s="271">
        <v>0</v>
      </c>
      <c r="K14" s="271">
        <v>0</v>
      </c>
      <c r="M14" s="543"/>
      <c r="N14" s="543"/>
      <c r="O14" s="543"/>
      <c r="P14" s="543"/>
      <c r="Q14" s="543"/>
      <c r="R14" s="543"/>
      <c r="S14" s="543"/>
      <c r="T14" s="543"/>
      <c r="U14" s="543"/>
      <c r="V14" s="543"/>
    </row>
    <row r="15" spans="1:22">
      <c r="A15" s="192">
        <v>7</v>
      </c>
      <c r="B15" s="169" t="s">
        <v>329</v>
      </c>
      <c r="C15" s="271">
        <v>39859296.759036191</v>
      </c>
      <c r="D15" s="271">
        <v>111551588.70725204</v>
      </c>
      <c r="E15" s="271">
        <v>151410885.46628815</v>
      </c>
      <c r="F15" s="271">
        <v>1183390.9064956522</v>
      </c>
      <c r="G15" s="271">
        <v>2626727.9746043473</v>
      </c>
      <c r="H15" s="271">
        <v>3810118.8811000003</v>
      </c>
      <c r="I15" s="271">
        <v>1183390.9064956522</v>
      </c>
      <c r="J15" s="271">
        <v>2626727.9746043473</v>
      </c>
      <c r="K15" s="271">
        <v>3810118.8811000003</v>
      </c>
      <c r="M15" s="543"/>
      <c r="N15" s="543"/>
      <c r="O15" s="543"/>
      <c r="P15" s="543"/>
      <c r="Q15" s="543"/>
      <c r="R15" s="543"/>
      <c r="S15" s="543"/>
      <c r="T15" s="543"/>
      <c r="U15" s="543"/>
      <c r="V15" s="543"/>
    </row>
    <row r="16" spans="1:22">
      <c r="A16" s="192">
        <v>8</v>
      </c>
      <c r="B16" s="170" t="s">
        <v>330</v>
      </c>
      <c r="C16" s="271">
        <v>357366475.54166663</v>
      </c>
      <c r="D16" s="271">
        <v>1185148732.3560319</v>
      </c>
      <c r="E16" s="271">
        <v>1542515207.8976979</v>
      </c>
      <c r="F16" s="271">
        <v>68462128.065504342</v>
      </c>
      <c r="G16" s="271">
        <v>414017390.30442566</v>
      </c>
      <c r="H16" s="271">
        <v>482479518.36992997</v>
      </c>
      <c r="I16" s="271">
        <v>40313508.030816302</v>
      </c>
      <c r="J16" s="271">
        <v>155815222.54022068</v>
      </c>
      <c r="K16" s="271">
        <v>196128730.57103691</v>
      </c>
      <c r="M16" s="543"/>
      <c r="N16" s="543"/>
      <c r="O16" s="543"/>
      <c r="P16" s="543"/>
      <c r="Q16" s="543"/>
      <c r="R16" s="543"/>
      <c r="S16" s="543"/>
      <c r="T16" s="543"/>
      <c r="U16" s="543"/>
      <c r="V16" s="543"/>
    </row>
    <row r="17" spans="1:22">
      <c r="A17" s="190" t="s">
        <v>331</v>
      </c>
      <c r="B17" s="184"/>
      <c r="C17" s="585"/>
      <c r="D17" s="585"/>
      <c r="E17" s="585"/>
      <c r="F17" s="585"/>
      <c r="G17" s="585"/>
      <c r="H17" s="585"/>
      <c r="I17" s="585"/>
      <c r="J17" s="585"/>
      <c r="K17" s="586"/>
      <c r="M17" s="543"/>
      <c r="N17" s="543"/>
      <c r="O17" s="543"/>
      <c r="P17" s="543"/>
      <c r="Q17" s="543"/>
      <c r="R17" s="543"/>
      <c r="S17" s="543"/>
      <c r="T17" s="543"/>
      <c r="U17" s="543"/>
      <c r="V17" s="543"/>
    </row>
    <row r="18" spans="1:22">
      <c r="A18" s="192">
        <v>9</v>
      </c>
      <c r="B18" s="169" t="s">
        <v>332</v>
      </c>
      <c r="C18" s="271">
        <v>0</v>
      </c>
      <c r="D18" s="271">
        <v>0</v>
      </c>
      <c r="E18" s="271">
        <v>0</v>
      </c>
      <c r="F18" s="271">
        <v>0</v>
      </c>
      <c r="G18" s="271">
        <v>0</v>
      </c>
      <c r="H18" s="271">
        <v>0</v>
      </c>
      <c r="I18" s="271">
        <v>0</v>
      </c>
      <c r="J18" s="271">
        <v>0</v>
      </c>
      <c r="K18" s="271">
        <v>0</v>
      </c>
      <c r="M18" s="543"/>
      <c r="N18" s="543"/>
      <c r="O18" s="543"/>
      <c r="P18" s="543"/>
      <c r="Q18" s="543"/>
      <c r="R18" s="543"/>
      <c r="S18" s="543"/>
      <c r="T18" s="543"/>
      <c r="U18" s="543"/>
      <c r="V18" s="543"/>
    </row>
    <row r="19" spans="1:22">
      <c r="A19" s="192">
        <v>10</v>
      </c>
      <c r="B19" s="169" t="s">
        <v>333</v>
      </c>
      <c r="C19" s="271">
        <v>445166738.85041022</v>
      </c>
      <c r="D19" s="271">
        <v>827252228.30955195</v>
      </c>
      <c r="E19" s="271">
        <v>1272418967.1599624</v>
      </c>
      <c r="F19" s="271">
        <v>15850853.188475488</v>
      </c>
      <c r="G19" s="271">
        <v>8221882.6129920175</v>
      </c>
      <c r="H19" s="271">
        <v>24072735.801467501</v>
      </c>
      <c r="I19" s="271">
        <v>83768538.869483858</v>
      </c>
      <c r="J19" s="271">
        <v>321181580.42741334</v>
      </c>
      <c r="K19" s="271">
        <v>404950119.29689723</v>
      </c>
      <c r="M19" s="543"/>
      <c r="N19" s="543"/>
      <c r="O19" s="543"/>
      <c r="P19" s="543"/>
      <c r="Q19" s="543"/>
      <c r="R19" s="543"/>
      <c r="S19" s="543"/>
      <c r="T19" s="543"/>
      <c r="U19" s="543"/>
      <c r="V19" s="543"/>
    </row>
    <row r="20" spans="1:22">
      <c r="A20" s="192">
        <v>11</v>
      </c>
      <c r="B20" s="169" t="s">
        <v>334</v>
      </c>
      <c r="C20" s="271">
        <v>21501923.274518907</v>
      </c>
      <c r="D20" s="271">
        <v>25305.319165217381</v>
      </c>
      <c r="E20" s="271">
        <v>21527228.593684107</v>
      </c>
      <c r="F20" s="271">
        <v>444214.62710058689</v>
      </c>
      <c r="G20" s="271">
        <v>0</v>
      </c>
      <c r="H20" s="271">
        <v>444214.62710058689</v>
      </c>
      <c r="I20" s="271">
        <v>444214.62710058689</v>
      </c>
      <c r="J20" s="271">
        <v>0</v>
      </c>
      <c r="K20" s="271">
        <v>444214.62710058689</v>
      </c>
      <c r="M20" s="543"/>
      <c r="N20" s="543"/>
      <c r="O20" s="543"/>
      <c r="P20" s="543"/>
      <c r="Q20" s="543"/>
      <c r="R20" s="543"/>
      <c r="S20" s="543"/>
      <c r="T20" s="543"/>
      <c r="U20" s="543"/>
      <c r="V20" s="543"/>
    </row>
    <row r="21" spans="1:22" ht="13.5" thickBot="1">
      <c r="A21" s="120">
        <v>12</v>
      </c>
      <c r="B21" s="193" t="s">
        <v>335</v>
      </c>
      <c r="C21" s="271">
        <v>466668662.12492913</v>
      </c>
      <c r="D21" s="271">
        <v>827277533.62871718</v>
      </c>
      <c r="E21" s="271">
        <v>1293946195.7536466</v>
      </c>
      <c r="F21" s="271">
        <v>16295067.815576075</v>
      </c>
      <c r="G21" s="271">
        <v>8221882.6129920175</v>
      </c>
      <c r="H21" s="271">
        <v>24516950.428568088</v>
      </c>
      <c r="I21" s="271">
        <v>84212753.496584445</v>
      </c>
      <c r="J21" s="271">
        <v>321181580.42741334</v>
      </c>
      <c r="K21" s="271">
        <v>405394333.92399782</v>
      </c>
      <c r="M21" s="543"/>
      <c r="N21" s="543"/>
      <c r="O21" s="543"/>
      <c r="P21" s="543"/>
      <c r="Q21" s="543"/>
      <c r="R21" s="543"/>
      <c r="S21" s="543"/>
      <c r="T21" s="543"/>
      <c r="U21" s="543"/>
      <c r="V21" s="543"/>
    </row>
    <row r="22" spans="1:22" ht="38.25" customHeight="1" thickBot="1">
      <c r="A22" s="181"/>
      <c r="B22" s="182"/>
      <c r="C22" s="182"/>
      <c r="D22" s="182"/>
      <c r="E22" s="182"/>
      <c r="F22" s="689" t="s">
        <v>336</v>
      </c>
      <c r="G22" s="690"/>
      <c r="H22" s="690"/>
      <c r="I22" s="689" t="s">
        <v>337</v>
      </c>
      <c r="J22" s="690"/>
      <c r="K22" s="691"/>
      <c r="M22" s="543"/>
      <c r="N22" s="543"/>
      <c r="O22" s="543"/>
      <c r="P22" s="543"/>
      <c r="Q22" s="543"/>
      <c r="R22" s="543"/>
      <c r="S22" s="543"/>
      <c r="T22" s="543"/>
      <c r="U22" s="543"/>
      <c r="V22" s="543"/>
    </row>
    <row r="23" spans="1:22">
      <c r="A23" s="174">
        <v>13</v>
      </c>
      <c r="B23" s="171" t="s">
        <v>322</v>
      </c>
      <c r="C23" s="180"/>
      <c r="D23" s="180"/>
      <c r="E23" s="180"/>
      <c r="F23" s="611">
        <f t="shared" ref="F23:K23" si="0">F8</f>
        <v>138832148.16229579</v>
      </c>
      <c r="G23" s="611">
        <f t="shared" si="0"/>
        <v>506900439.10238349</v>
      </c>
      <c r="H23" s="611">
        <f t="shared" si="0"/>
        <v>645732587.26467955</v>
      </c>
      <c r="I23" s="611">
        <f t="shared" si="0"/>
        <v>70914592.36346142</v>
      </c>
      <c r="J23" s="611">
        <f t="shared" si="0"/>
        <v>208815807.97067177</v>
      </c>
      <c r="K23" s="612">
        <f t="shared" si="0"/>
        <v>279730400.33413309</v>
      </c>
      <c r="M23" s="543"/>
      <c r="N23" s="543"/>
      <c r="O23" s="543"/>
      <c r="P23" s="543"/>
      <c r="Q23" s="543"/>
      <c r="R23" s="543"/>
      <c r="S23" s="543"/>
      <c r="T23" s="543"/>
      <c r="U23" s="543"/>
      <c r="V23" s="543"/>
    </row>
    <row r="24" spans="1:22" ht="13.5" thickBot="1">
      <c r="A24" s="175">
        <v>14</v>
      </c>
      <c r="B24" s="172" t="s">
        <v>338</v>
      </c>
      <c r="C24" s="194"/>
      <c r="D24" s="178"/>
      <c r="E24" s="179"/>
      <c r="F24" s="613">
        <f t="shared" ref="F24:K24" si="1">MAX(F16-F21,F16*0.25)</f>
        <v>52167060.249928266</v>
      </c>
      <c r="G24" s="613">
        <f t="shared" si="1"/>
        <v>405795507.69143367</v>
      </c>
      <c r="H24" s="613">
        <f>MAX(H16-H21,H16*0.25)</f>
        <v>457962567.9413619</v>
      </c>
      <c r="I24" s="613">
        <f t="shared" si="1"/>
        <v>10078377.007704075</v>
      </c>
      <c r="J24" s="613">
        <f t="shared" si="1"/>
        <v>38953805.635055169</v>
      </c>
      <c r="K24" s="614">
        <f t="shared" si="1"/>
        <v>49032182.642759226</v>
      </c>
      <c r="M24" s="543"/>
      <c r="N24" s="543"/>
      <c r="O24" s="543"/>
      <c r="P24" s="543"/>
      <c r="Q24" s="543"/>
      <c r="R24" s="543"/>
      <c r="S24" s="543"/>
      <c r="T24" s="543"/>
      <c r="U24" s="543"/>
      <c r="V24" s="543"/>
    </row>
    <row r="25" spans="1:22" ht="13.5" thickBot="1">
      <c r="A25" s="176">
        <v>15</v>
      </c>
      <c r="B25" s="173" t="s">
        <v>339</v>
      </c>
      <c r="C25" s="177"/>
      <c r="D25" s="177"/>
      <c r="E25" s="177"/>
      <c r="F25" s="615">
        <f t="shared" ref="F25:K25" si="2">F23/F24</f>
        <v>2.6612990553265208</v>
      </c>
      <c r="G25" s="615">
        <f t="shared" si="2"/>
        <v>1.2491524166596488</v>
      </c>
      <c r="H25" s="615">
        <f t="shared" si="2"/>
        <v>1.4100117181353564</v>
      </c>
      <c r="I25" s="615">
        <f t="shared" si="2"/>
        <v>7.0363107382521166</v>
      </c>
      <c r="J25" s="615">
        <f t="shared" si="2"/>
        <v>5.3606009622524535</v>
      </c>
      <c r="K25" s="616">
        <f t="shared" si="2"/>
        <v>5.7050366770780903</v>
      </c>
      <c r="M25" s="543"/>
      <c r="N25" s="543"/>
      <c r="O25" s="543"/>
      <c r="P25" s="543"/>
      <c r="Q25" s="543"/>
      <c r="R25" s="543"/>
      <c r="S25" s="543"/>
      <c r="T25" s="543"/>
      <c r="U25" s="543"/>
      <c r="V25" s="543"/>
    </row>
    <row r="26" spans="1:22">
      <c r="N26" s="543"/>
      <c r="O26" s="543"/>
      <c r="P26" s="543"/>
      <c r="Q26" s="543"/>
      <c r="R26" s="543"/>
      <c r="S26" s="543"/>
      <c r="T26" s="543"/>
      <c r="U26" s="543"/>
      <c r="V26" s="543"/>
    </row>
    <row r="28" spans="1:22" ht="38.25">
      <c r="B28" s="10" t="s">
        <v>383</v>
      </c>
    </row>
    <row r="30" spans="1:22">
      <c r="C30" s="543"/>
      <c r="D30" s="543"/>
      <c r="E30" s="543"/>
      <c r="F30" s="543"/>
      <c r="G30" s="543"/>
      <c r="H30" s="543"/>
      <c r="I30" s="543"/>
      <c r="J30" s="543"/>
      <c r="K30" s="543"/>
    </row>
    <row r="31" spans="1:22">
      <c r="C31" s="543"/>
      <c r="D31" s="543"/>
      <c r="E31" s="543"/>
      <c r="F31" s="543"/>
      <c r="G31" s="543"/>
      <c r="H31" s="543"/>
      <c r="I31" s="543"/>
      <c r="J31" s="543"/>
      <c r="K31" s="543"/>
    </row>
    <row r="32" spans="1:22">
      <c r="C32" s="543"/>
      <c r="D32" s="543"/>
      <c r="E32" s="543"/>
      <c r="F32" s="543"/>
      <c r="G32" s="543"/>
      <c r="H32" s="543"/>
      <c r="I32" s="543"/>
      <c r="J32" s="543"/>
      <c r="K32" s="543"/>
    </row>
    <row r="33" spans="3:11">
      <c r="C33" s="543"/>
      <c r="D33" s="543"/>
      <c r="E33" s="543"/>
      <c r="F33" s="543"/>
      <c r="G33" s="543"/>
      <c r="H33" s="543"/>
      <c r="I33" s="543"/>
      <c r="J33" s="543"/>
      <c r="K33" s="543"/>
    </row>
    <row r="34" spans="3:11">
      <c r="C34" s="543"/>
      <c r="D34" s="543"/>
      <c r="E34" s="543"/>
      <c r="F34" s="543"/>
      <c r="G34" s="543"/>
      <c r="H34" s="543"/>
      <c r="I34" s="543"/>
      <c r="J34" s="543"/>
      <c r="K34" s="543"/>
    </row>
    <row r="35" spans="3:11">
      <c r="C35" s="543"/>
      <c r="D35" s="543"/>
      <c r="E35" s="543"/>
      <c r="F35" s="543"/>
      <c r="G35" s="543"/>
      <c r="H35" s="543"/>
      <c r="I35" s="543"/>
      <c r="J35" s="543"/>
      <c r="K35" s="543"/>
    </row>
    <row r="36" spans="3:11">
      <c r="C36" s="543"/>
      <c r="D36" s="543"/>
      <c r="E36" s="543"/>
      <c r="F36" s="543"/>
      <c r="G36" s="543"/>
      <c r="H36" s="543"/>
      <c r="I36" s="543"/>
      <c r="J36" s="543"/>
      <c r="K36" s="543"/>
    </row>
    <row r="37" spans="3:11">
      <c r="C37" s="543"/>
      <c r="D37" s="543"/>
      <c r="E37" s="543"/>
      <c r="F37" s="543"/>
      <c r="G37" s="543"/>
      <c r="H37" s="543"/>
      <c r="I37" s="543"/>
      <c r="J37" s="543"/>
      <c r="K37" s="543"/>
    </row>
    <row r="38" spans="3:11">
      <c r="C38" s="543"/>
      <c r="D38" s="543"/>
      <c r="E38" s="543"/>
      <c r="F38" s="543"/>
      <c r="G38" s="543"/>
      <c r="H38" s="543"/>
      <c r="I38" s="543"/>
      <c r="J38" s="543"/>
      <c r="K38" s="543"/>
    </row>
    <row r="39" spans="3:11">
      <c r="C39" s="543"/>
      <c r="D39" s="543"/>
      <c r="E39" s="543"/>
      <c r="F39" s="543"/>
      <c r="G39" s="543"/>
      <c r="H39" s="543"/>
      <c r="I39" s="543"/>
      <c r="J39" s="543"/>
      <c r="K39" s="543"/>
    </row>
    <row r="40" spans="3:11">
      <c r="C40" s="543"/>
      <c r="D40" s="543"/>
      <c r="E40" s="543"/>
      <c r="F40" s="543"/>
      <c r="G40" s="543"/>
      <c r="H40" s="543"/>
      <c r="I40" s="543"/>
      <c r="J40" s="543"/>
      <c r="K40" s="543"/>
    </row>
    <row r="41" spans="3:11">
      <c r="C41" s="543"/>
      <c r="D41" s="543"/>
      <c r="E41" s="543"/>
      <c r="F41" s="543"/>
      <c r="G41" s="543"/>
      <c r="H41" s="543"/>
      <c r="I41" s="543"/>
      <c r="J41" s="543"/>
      <c r="K41" s="543"/>
    </row>
    <row r="42" spans="3:11">
      <c r="C42" s="543"/>
      <c r="D42" s="543"/>
      <c r="E42" s="543"/>
      <c r="F42" s="543"/>
      <c r="G42" s="543"/>
      <c r="H42" s="543"/>
      <c r="I42" s="543"/>
      <c r="J42" s="543"/>
      <c r="K42" s="543"/>
    </row>
    <row r="43" spans="3:11">
      <c r="C43" s="543"/>
      <c r="D43" s="543"/>
      <c r="E43" s="543"/>
      <c r="F43" s="543"/>
      <c r="G43" s="543"/>
      <c r="H43" s="543"/>
      <c r="I43" s="543"/>
      <c r="J43" s="543"/>
      <c r="K43" s="543"/>
    </row>
    <row r="44" spans="3:11">
      <c r="C44" s="543"/>
      <c r="D44" s="543"/>
      <c r="E44" s="543"/>
      <c r="F44" s="543"/>
      <c r="G44" s="543"/>
      <c r="H44" s="543"/>
      <c r="I44" s="543"/>
      <c r="J44" s="543"/>
      <c r="K44" s="543"/>
    </row>
    <row r="45" spans="3:11">
      <c r="C45" s="543"/>
      <c r="D45" s="543"/>
      <c r="E45" s="543"/>
      <c r="F45" s="543"/>
      <c r="G45" s="543"/>
      <c r="H45" s="543"/>
      <c r="I45" s="543"/>
      <c r="J45" s="543"/>
      <c r="K45" s="543"/>
    </row>
    <row r="46" spans="3:11">
      <c r="C46" s="543"/>
      <c r="D46" s="543"/>
      <c r="E46" s="543"/>
      <c r="F46" s="543"/>
      <c r="G46" s="543"/>
      <c r="H46" s="543"/>
      <c r="I46" s="543"/>
      <c r="J46" s="543"/>
      <c r="K46" s="543"/>
    </row>
    <row r="47" spans="3:11">
      <c r="C47" s="543"/>
      <c r="D47" s="543"/>
      <c r="E47" s="543"/>
      <c r="F47" s="543"/>
      <c r="G47" s="543"/>
      <c r="H47" s="543"/>
      <c r="I47" s="543"/>
      <c r="J47" s="543"/>
      <c r="K47" s="543"/>
    </row>
    <row r="48" spans="3:11">
      <c r="C48" s="543"/>
      <c r="D48" s="543"/>
      <c r="E48" s="543"/>
      <c r="F48" s="543"/>
      <c r="G48" s="543"/>
      <c r="H48" s="543"/>
      <c r="I48" s="543"/>
      <c r="J48" s="543"/>
      <c r="K48" s="543"/>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P22"/>
  <sheetViews>
    <sheetView workbookViewId="0">
      <pane xSplit="1" ySplit="5" topLeftCell="B6" activePane="bottomRight" state="frozen"/>
      <selection pane="topRight" activeCell="B1" sqref="B1"/>
      <selection pane="bottomLeft" activeCell="A5" sqref="A5"/>
      <selection pane="bottomRight"/>
    </sheetView>
  </sheetViews>
  <sheetFormatPr defaultColWidth="9.140625" defaultRowHeight="15"/>
  <cols>
    <col min="1" max="1" width="10.5703125" style="20" bestFit="1" customWidth="1"/>
    <col min="2" max="2" width="95" style="20" customWidth="1"/>
    <col min="3" max="3" width="12.5703125" style="20" bestFit="1" customWidth="1"/>
    <col min="4" max="4" width="10" style="20" bestFit="1" customWidth="1"/>
    <col min="5" max="5" width="18.28515625" style="20" bestFit="1" customWidth="1"/>
    <col min="6" max="13" width="10.7109375" style="20" customWidth="1"/>
    <col min="14" max="14" width="31" style="20" bestFit="1" customWidth="1"/>
    <col min="15" max="15" width="9.140625" style="5"/>
    <col min="16" max="16" width="9.140625" style="619"/>
    <col min="17" max="16384" width="9.140625" style="5"/>
  </cols>
  <sheetData>
    <row r="1" spans="1:16">
      <c r="A1" s="1" t="s">
        <v>108</v>
      </c>
      <c r="B1" s="20" t="str">
        <f>Info!C2</f>
        <v>სს "ბანკი ქართუ"</v>
      </c>
    </row>
    <row r="2" spans="1:16" ht="14.25" customHeight="1">
      <c r="A2" s="20" t="s">
        <v>109</v>
      </c>
      <c r="B2" s="494">
        <f>'1. key ratios'!B2</f>
        <v>45565</v>
      </c>
    </row>
    <row r="3" spans="1:16" ht="14.25" customHeight="1"/>
    <row r="4" spans="1:16" ht="15.75" thickBot="1">
      <c r="A4" s="1" t="s">
        <v>262</v>
      </c>
      <c r="B4" s="33" t="s">
        <v>74</v>
      </c>
    </row>
    <row r="5" spans="1:16" s="12" customFormat="1" ht="12.75">
      <c r="A5" s="91"/>
      <c r="B5" s="92"/>
      <c r="C5" s="93" t="s">
        <v>0</v>
      </c>
      <c r="D5" s="93" t="s">
        <v>1</v>
      </c>
      <c r="E5" s="93" t="s">
        <v>2</v>
      </c>
      <c r="F5" s="93" t="s">
        <v>3</v>
      </c>
      <c r="G5" s="93" t="s">
        <v>4</v>
      </c>
      <c r="H5" s="93" t="s">
        <v>5</v>
      </c>
      <c r="I5" s="93" t="s">
        <v>145</v>
      </c>
      <c r="J5" s="93" t="s">
        <v>146</v>
      </c>
      <c r="K5" s="93" t="s">
        <v>147</v>
      </c>
      <c r="L5" s="93" t="s">
        <v>148</v>
      </c>
      <c r="M5" s="93" t="s">
        <v>149</v>
      </c>
      <c r="N5" s="94" t="s">
        <v>150</v>
      </c>
      <c r="P5" s="620"/>
    </row>
    <row r="6" spans="1:16" ht="45">
      <c r="A6" s="83"/>
      <c r="B6" s="43"/>
      <c r="C6" s="44" t="s">
        <v>84</v>
      </c>
      <c r="D6" s="45" t="s">
        <v>73</v>
      </c>
      <c r="E6" s="46" t="s">
        <v>83</v>
      </c>
      <c r="F6" s="47">
        <v>0</v>
      </c>
      <c r="G6" s="47">
        <v>0.2</v>
      </c>
      <c r="H6" s="47">
        <v>0.35</v>
      </c>
      <c r="I6" s="47">
        <v>0.5</v>
      </c>
      <c r="J6" s="47">
        <v>0.75</v>
      </c>
      <c r="K6" s="47">
        <v>1</v>
      </c>
      <c r="L6" s="47">
        <v>1.5</v>
      </c>
      <c r="M6" s="47">
        <v>2.5</v>
      </c>
      <c r="N6" s="84" t="s">
        <v>74</v>
      </c>
    </row>
    <row r="7" spans="1:16">
      <c r="A7" s="85">
        <v>1</v>
      </c>
      <c r="B7" s="48" t="s">
        <v>75</v>
      </c>
      <c r="C7" s="149">
        <f>SUM(C8:C13)</f>
        <v>0</v>
      </c>
      <c r="D7" s="43"/>
      <c r="E7" s="152">
        <f t="shared" ref="E7:M7" si="0">SUM(E8:E13)</f>
        <v>0</v>
      </c>
      <c r="F7" s="149">
        <f>SUM(F8:F13)</f>
        <v>0</v>
      </c>
      <c r="G7" s="149">
        <f t="shared" si="0"/>
        <v>0</v>
      </c>
      <c r="H7" s="149">
        <f t="shared" si="0"/>
        <v>0</v>
      </c>
      <c r="I7" s="149">
        <f t="shared" si="0"/>
        <v>0</v>
      </c>
      <c r="J7" s="149">
        <f t="shared" si="0"/>
        <v>0</v>
      </c>
      <c r="K7" s="149">
        <f t="shared" si="0"/>
        <v>0</v>
      </c>
      <c r="L7" s="149">
        <f t="shared" si="0"/>
        <v>0</v>
      </c>
      <c r="M7" s="149">
        <f t="shared" si="0"/>
        <v>0</v>
      </c>
      <c r="N7" s="86">
        <f>SUM(N8:N13)</f>
        <v>0</v>
      </c>
      <c r="P7" s="632"/>
    </row>
    <row r="8" spans="1:16">
      <c r="A8" s="85">
        <v>1.1000000000000001</v>
      </c>
      <c r="B8" s="49" t="s">
        <v>76</v>
      </c>
      <c r="C8" s="150">
        <v>0</v>
      </c>
      <c r="D8" s="50">
        <v>0.02</v>
      </c>
      <c r="E8" s="152">
        <f>C8*D8</f>
        <v>0</v>
      </c>
      <c r="F8" s="150"/>
      <c r="G8" s="150"/>
      <c r="H8" s="150"/>
      <c r="I8" s="150"/>
      <c r="J8" s="150"/>
      <c r="K8" s="150"/>
      <c r="L8" s="150"/>
      <c r="M8" s="150"/>
      <c r="N8" s="86">
        <f>SUMPRODUCT($F$6:$M$6,F8:M8)</f>
        <v>0</v>
      </c>
      <c r="P8" s="632"/>
    </row>
    <row r="9" spans="1:16">
      <c r="A9" s="85">
        <v>1.2</v>
      </c>
      <c r="B9" s="49" t="s">
        <v>77</v>
      </c>
      <c r="C9" s="150">
        <v>0</v>
      </c>
      <c r="D9" s="50">
        <v>0.05</v>
      </c>
      <c r="E9" s="152">
        <f>C9*D9</f>
        <v>0</v>
      </c>
      <c r="F9" s="150"/>
      <c r="G9" s="150"/>
      <c r="H9" s="150"/>
      <c r="I9" s="150"/>
      <c r="J9" s="150"/>
      <c r="K9" s="150"/>
      <c r="L9" s="150"/>
      <c r="M9" s="150"/>
      <c r="N9" s="86">
        <f t="shared" ref="N9:N12" si="1">SUMPRODUCT($F$6:$M$6,F9:M9)</f>
        <v>0</v>
      </c>
      <c r="P9" s="632"/>
    </row>
    <row r="10" spans="1:16">
      <c r="A10" s="85">
        <v>1.3</v>
      </c>
      <c r="B10" s="49" t="s">
        <v>78</v>
      </c>
      <c r="C10" s="150">
        <v>0</v>
      </c>
      <c r="D10" s="50">
        <v>0.08</v>
      </c>
      <c r="E10" s="152">
        <f>C10*D10</f>
        <v>0</v>
      </c>
      <c r="F10" s="150"/>
      <c r="G10" s="150"/>
      <c r="H10" s="150"/>
      <c r="I10" s="150"/>
      <c r="J10" s="150"/>
      <c r="K10" s="150"/>
      <c r="L10" s="150"/>
      <c r="M10" s="150"/>
      <c r="N10" s="86">
        <f>SUMPRODUCT($F$6:$M$6,F10:M10)</f>
        <v>0</v>
      </c>
      <c r="P10" s="632"/>
    </row>
    <row r="11" spans="1:16">
      <c r="A11" s="85">
        <v>1.4</v>
      </c>
      <c r="B11" s="49" t="s">
        <v>79</v>
      </c>
      <c r="C11" s="150">
        <v>0</v>
      </c>
      <c r="D11" s="50">
        <v>0.11</v>
      </c>
      <c r="E11" s="152">
        <f>C11*D11</f>
        <v>0</v>
      </c>
      <c r="F11" s="150"/>
      <c r="G11" s="150"/>
      <c r="H11" s="150"/>
      <c r="I11" s="150"/>
      <c r="J11" s="150"/>
      <c r="K11" s="150"/>
      <c r="L11" s="150"/>
      <c r="M11" s="150"/>
      <c r="N11" s="86">
        <f t="shared" si="1"/>
        <v>0</v>
      </c>
      <c r="P11" s="632"/>
    </row>
    <row r="12" spans="1:16">
      <c r="A12" s="85">
        <v>1.5</v>
      </c>
      <c r="B12" s="49" t="s">
        <v>80</v>
      </c>
      <c r="C12" s="150">
        <v>0</v>
      </c>
      <c r="D12" s="50">
        <v>0.14000000000000001</v>
      </c>
      <c r="E12" s="152">
        <f>C12*D12</f>
        <v>0</v>
      </c>
      <c r="F12" s="150"/>
      <c r="G12" s="150"/>
      <c r="H12" s="150"/>
      <c r="I12" s="150"/>
      <c r="J12" s="150"/>
      <c r="K12" s="150"/>
      <c r="L12" s="150"/>
      <c r="M12" s="150"/>
      <c r="N12" s="86">
        <f t="shared" si="1"/>
        <v>0</v>
      </c>
      <c r="P12" s="632"/>
    </row>
    <row r="13" spans="1:16">
      <c r="A13" s="85">
        <v>1.6</v>
      </c>
      <c r="B13" s="51" t="s">
        <v>81</v>
      </c>
      <c r="C13" s="150">
        <v>0</v>
      </c>
      <c r="D13" s="52"/>
      <c r="E13" s="150"/>
      <c r="F13" s="150"/>
      <c r="G13" s="150"/>
      <c r="H13" s="150"/>
      <c r="I13" s="150"/>
      <c r="J13" s="150"/>
      <c r="K13" s="150"/>
      <c r="L13" s="150"/>
      <c r="M13" s="150"/>
      <c r="N13" s="86">
        <f>SUMPRODUCT($F$6:$M$6,F13:M13)</f>
        <v>0</v>
      </c>
      <c r="P13" s="632"/>
    </row>
    <row r="14" spans="1:16">
      <c r="A14" s="85">
        <v>2</v>
      </c>
      <c r="B14" s="53" t="s">
        <v>82</v>
      </c>
      <c r="C14" s="149">
        <f>SUM(C15:C20)</f>
        <v>0</v>
      </c>
      <c r="D14" s="43"/>
      <c r="E14" s="152">
        <f t="shared" ref="E14:M14" si="2">SUM(E15:E20)</f>
        <v>0</v>
      </c>
      <c r="F14" s="150">
        <f t="shared" si="2"/>
        <v>0</v>
      </c>
      <c r="G14" s="150">
        <f t="shared" si="2"/>
        <v>0</v>
      </c>
      <c r="H14" s="150">
        <f t="shared" si="2"/>
        <v>0</v>
      </c>
      <c r="I14" s="150">
        <f t="shared" si="2"/>
        <v>0</v>
      </c>
      <c r="J14" s="150">
        <f t="shared" si="2"/>
        <v>0</v>
      </c>
      <c r="K14" s="150">
        <f t="shared" si="2"/>
        <v>0</v>
      </c>
      <c r="L14" s="150">
        <f t="shared" si="2"/>
        <v>0</v>
      </c>
      <c r="M14" s="150">
        <f t="shared" si="2"/>
        <v>0</v>
      </c>
      <c r="N14" s="86">
        <f>SUM(N15:N20)</f>
        <v>0</v>
      </c>
      <c r="P14" s="632"/>
    </row>
    <row r="15" spans="1:16">
      <c r="A15" s="85">
        <v>2.1</v>
      </c>
      <c r="B15" s="51" t="s">
        <v>76</v>
      </c>
      <c r="C15" s="150"/>
      <c r="D15" s="50">
        <v>5.0000000000000001E-3</v>
      </c>
      <c r="E15" s="152">
        <f>C15*D15</f>
        <v>0</v>
      </c>
      <c r="F15" s="150"/>
      <c r="G15" s="150"/>
      <c r="H15" s="150"/>
      <c r="I15" s="150"/>
      <c r="J15" s="150"/>
      <c r="K15" s="150"/>
      <c r="L15" s="150"/>
      <c r="M15" s="150"/>
      <c r="N15" s="86">
        <f>SUMPRODUCT($F$6:$M$6,F15:M15)</f>
        <v>0</v>
      </c>
      <c r="P15" s="632"/>
    </row>
    <row r="16" spans="1:16">
      <c r="A16" s="85">
        <v>2.2000000000000002</v>
      </c>
      <c r="B16" s="51" t="s">
        <v>77</v>
      </c>
      <c r="C16" s="150"/>
      <c r="D16" s="50">
        <v>0.01</v>
      </c>
      <c r="E16" s="152">
        <f>C16*D16</f>
        <v>0</v>
      </c>
      <c r="F16" s="150"/>
      <c r="G16" s="150"/>
      <c r="H16" s="150"/>
      <c r="I16" s="150"/>
      <c r="J16" s="150"/>
      <c r="K16" s="150"/>
      <c r="L16" s="150"/>
      <c r="M16" s="150"/>
      <c r="N16" s="86">
        <f t="shared" ref="N16:N20" si="3">SUMPRODUCT($F$6:$M$6,F16:M16)</f>
        <v>0</v>
      </c>
      <c r="P16" s="632"/>
    </row>
    <row r="17" spans="1:16">
      <c r="A17" s="85">
        <v>2.2999999999999998</v>
      </c>
      <c r="B17" s="51" t="s">
        <v>78</v>
      </c>
      <c r="C17" s="150"/>
      <c r="D17" s="50">
        <v>0.02</v>
      </c>
      <c r="E17" s="152">
        <f>C17*D17</f>
        <v>0</v>
      </c>
      <c r="F17" s="150"/>
      <c r="G17" s="150"/>
      <c r="H17" s="150"/>
      <c r="I17" s="150"/>
      <c r="J17" s="150"/>
      <c r="K17" s="150"/>
      <c r="L17" s="150"/>
      <c r="M17" s="150"/>
      <c r="N17" s="86">
        <f t="shared" si="3"/>
        <v>0</v>
      </c>
      <c r="P17" s="632"/>
    </row>
    <row r="18" spans="1:16">
      <c r="A18" s="85">
        <v>2.4</v>
      </c>
      <c r="B18" s="51" t="s">
        <v>79</v>
      </c>
      <c r="C18" s="150"/>
      <c r="D18" s="50">
        <v>0.03</v>
      </c>
      <c r="E18" s="152">
        <f>C18*D18</f>
        <v>0</v>
      </c>
      <c r="F18" s="150"/>
      <c r="G18" s="150"/>
      <c r="H18" s="150"/>
      <c r="I18" s="150"/>
      <c r="J18" s="150"/>
      <c r="K18" s="150"/>
      <c r="L18" s="150"/>
      <c r="M18" s="150"/>
      <c r="N18" s="86">
        <f t="shared" si="3"/>
        <v>0</v>
      </c>
      <c r="P18" s="632"/>
    </row>
    <row r="19" spans="1:16">
      <c r="A19" s="85">
        <v>2.5</v>
      </c>
      <c r="B19" s="51" t="s">
        <v>80</v>
      </c>
      <c r="C19" s="150"/>
      <c r="D19" s="50">
        <v>0.04</v>
      </c>
      <c r="E19" s="152">
        <f>C19*D19</f>
        <v>0</v>
      </c>
      <c r="F19" s="150"/>
      <c r="G19" s="150"/>
      <c r="H19" s="150"/>
      <c r="I19" s="150"/>
      <c r="J19" s="150"/>
      <c r="K19" s="150"/>
      <c r="L19" s="150"/>
      <c r="M19" s="150"/>
      <c r="N19" s="86">
        <f t="shared" si="3"/>
        <v>0</v>
      </c>
      <c r="P19" s="632"/>
    </row>
    <row r="20" spans="1:16">
      <c r="A20" s="85">
        <v>2.6</v>
      </c>
      <c r="B20" s="51" t="s">
        <v>81</v>
      </c>
      <c r="C20" s="150"/>
      <c r="D20" s="52"/>
      <c r="E20" s="153"/>
      <c r="F20" s="150"/>
      <c r="G20" s="150"/>
      <c r="H20" s="150"/>
      <c r="I20" s="150"/>
      <c r="J20" s="150"/>
      <c r="K20" s="150"/>
      <c r="L20" s="150"/>
      <c r="M20" s="150"/>
      <c r="N20" s="86">
        <f t="shared" si="3"/>
        <v>0</v>
      </c>
      <c r="P20" s="632"/>
    </row>
    <row r="21" spans="1:16" ht="15.75" thickBot="1">
      <c r="A21" s="87">
        <v>3</v>
      </c>
      <c r="B21" s="88" t="s">
        <v>66</v>
      </c>
      <c r="C21" s="151">
        <f>C14+C7</f>
        <v>0</v>
      </c>
      <c r="D21" s="89"/>
      <c r="E21" s="154">
        <f>E14+E7</f>
        <v>0</v>
      </c>
      <c r="F21" s="155">
        <f>F7+F14</f>
        <v>0</v>
      </c>
      <c r="G21" s="155">
        <f t="shared" ref="G21:L21" si="4">G7+G14</f>
        <v>0</v>
      </c>
      <c r="H21" s="155">
        <f t="shared" si="4"/>
        <v>0</v>
      </c>
      <c r="I21" s="155">
        <f t="shared" si="4"/>
        <v>0</v>
      </c>
      <c r="J21" s="155">
        <f t="shared" si="4"/>
        <v>0</v>
      </c>
      <c r="K21" s="155">
        <f t="shared" si="4"/>
        <v>0</v>
      </c>
      <c r="L21" s="155">
        <f t="shared" si="4"/>
        <v>0</v>
      </c>
      <c r="M21" s="155">
        <f>M7+M14</f>
        <v>0</v>
      </c>
      <c r="N21" s="90">
        <f>N14+N7</f>
        <v>0</v>
      </c>
      <c r="P21" s="632"/>
    </row>
    <row r="22" spans="1:16">
      <c r="E22" s="156"/>
      <c r="F22" s="156"/>
      <c r="G22" s="156"/>
      <c r="H22" s="156"/>
      <c r="I22" s="156"/>
      <c r="J22" s="156"/>
      <c r="K22" s="156"/>
      <c r="L22" s="156"/>
      <c r="M22" s="156"/>
      <c r="P22" s="632"/>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E43"/>
  <sheetViews>
    <sheetView workbookViewId="0"/>
  </sheetViews>
  <sheetFormatPr defaultRowHeight="15"/>
  <cols>
    <col min="1" max="1" width="11.42578125" customWidth="1"/>
    <col min="2" max="2" width="76.85546875" style="2" customWidth="1"/>
    <col min="3" max="3" width="22.85546875" customWidth="1"/>
    <col min="5" max="5" width="15" bestFit="1" customWidth="1"/>
  </cols>
  <sheetData>
    <row r="1" spans="1:5">
      <c r="A1" s="1" t="s">
        <v>108</v>
      </c>
      <c r="B1" t="str">
        <f>Info!C2</f>
        <v>სს "ბანკი ქართუ"</v>
      </c>
    </row>
    <row r="2" spans="1:5">
      <c r="A2" s="1" t="s">
        <v>109</v>
      </c>
      <c r="B2" s="494">
        <f>'1. key ratios'!B2</f>
        <v>45565</v>
      </c>
    </row>
    <row r="3" spans="1:5">
      <c r="A3" s="1"/>
      <c r="B3"/>
    </row>
    <row r="4" spans="1:5">
      <c r="A4" s="1" t="s">
        <v>428</v>
      </c>
      <c r="B4" t="s">
        <v>387</v>
      </c>
    </row>
    <row r="5" spans="1:5">
      <c r="A5" s="224"/>
      <c r="B5" s="224" t="s">
        <v>388</v>
      </c>
      <c r="C5" s="236"/>
    </row>
    <row r="6" spans="1:5">
      <c r="A6" s="225">
        <v>1</v>
      </c>
      <c r="B6" s="237" t="s">
        <v>440</v>
      </c>
      <c r="C6" s="238">
        <v>1780089848.3434765</v>
      </c>
      <c r="D6" s="476"/>
      <c r="E6" s="476"/>
    </row>
    <row r="7" spans="1:5">
      <c r="A7" s="225">
        <v>2</v>
      </c>
      <c r="B7" s="237" t="s">
        <v>389</v>
      </c>
      <c r="C7" s="238">
        <v>-9868893.8805678245</v>
      </c>
      <c r="D7" s="476"/>
      <c r="E7" s="476"/>
    </row>
    <row r="8" spans="1:5">
      <c r="A8" s="226">
        <v>3</v>
      </c>
      <c r="B8" s="239" t="s">
        <v>390</v>
      </c>
      <c r="C8" s="238">
        <v>1770220954.4629087</v>
      </c>
      <c r="D8" s="476"/>
      <c r="E8" s="476"/>
    </row>
    <row r="9" spans="1:5">
      <c r="A9" s="227"/>
      <c r="B9" s="227" t="s">
        <v>391</v>
      </c>
      <c r="C9" s="241"/>
      <c r="D9" s="476"/>
      <c r="E9" s="476"/>
    </row>
    <row r="10" spans="1:5">
      <c r="A10" s="228">
        <v>4</v>
      </c>
      <c r="B10" s="242" t="s">
        <v>392</v>
      </c>
      <c r="C10" s="238"/>
      <c r="D10" s="476"/>
      <c r="E10" s="476"/>
    </row>
    <row r="11" spans="1:5">
      <c r="A11" s="228">
        <v>5</v>
      </c>
      <c r="B11" s="243" t="s">
        <v>393</v>
      </c>
      <c r="C11" s="238"/>
      <c r="D11" s="476"/>
      <c r="E11" s="476"/>
    </row>
    <row r="12" spans="1:5">
      <c r="A12" s="228" t="s">
        <v>394</v>
      </c>
      <c r="B12" s="237" t="s">
        <v>395</v>
      </c>
      <c r="C12" s="240">
        <f>'15. CCR'!E21</f>
        <v>0</v>
      </c>
      <c r="D12" s="476"/>
      <c r="E12" s="476"/>
    </row>
    <row r="13" spans="1:5">
      <c r="A13" s="229">
        <v>6</v>
      </c>
      <c r="B13" s="244" t="s">
        <v>396</v>
      </c>
      <c r="C13" s="238"/>
      <c r="D13" s="476"/>
      <c r="E13" s="476"/>
    </row>
    <row r="14" spans="1:5">
      <c r="A14" s="229">
        <v>7</v>
      </c>
      <c r="B14" s="245" t="s">
        <v>397</v>
      </c>
      <c r="C14" s="238"/>
      <c r="D14" s="476"/>
      <c r="E14" s="476"/>
    </row>
    <row r="15" spans="1:5">
      <c r="A15" s="230">
        <v>8</v>
      </c>
      <c r="B15" s="237" t="s">
        <v>398</v>
      </c>
      <c r="C15" s="238"/>
      <c r="D15" s="476"/>
      <c r="E15" s="476"/>
    </row>
    <row r="16" spans="1:5" ht="24">
      <c r="A16" s="229">
        <v>9</v>
      </c>
      <c r="B16" s="245" t="s">
        <v>399</v>
      </c>
      <c r="C16" s="238"/>
      <c r="D16" s="476"/>
      <c r="E16" s="476"/>
    </row>
    <row r="17" spans="1:5">
      <c r="A17" s="229">
        <v>10</v>
      </c>
      <c r="B17" s="245" t="s">
        <v>400</v>
      </c>
      <c r="C17" s="238"/>
      <c r="D17" s="476"/>
      <c r="E17" s="476"/>
    </row>
    <row r="18" spans="1:5">
      <c r="A18" s="231">
        <v>11</v>
      </c>
      <c r="B18" s="246" t="s">
        <v>401</v>
      </c>
      <c r="C18" s="240">
        <f>SUM(C10:C17)</f>
        <v>0</v>
      </c>
      <c r="D18" s="476"/>
      <c r="E18" s="476"/>
    </row>
    <row r="19" spans="1:5">
      <c r="A19" s="227"/>
      <c r="B19" s="227" t="s">
        <v>402</v>
      </c>
      <c r="C19" s="247"/>
      <c r="D19" s="476"/>
      <c r="E19" s="476"/>
    </row>
    <row r="20" spans="1:5">
      <c r="A20" s="229">
        <v>12</v>
      </c>
      <c r="B20" s="242" t="s">
        <v>403</v>
      </c>
      <c r="C20" s="238"/>
      <c r="D20" s="476"/>
      <c r="E20" s="476"/>
    </row>
    <row r="21" spans="1:5">
      <c r="A21" s="229">
        <v>13</v>
      </c>
      <c r="B21" s="242" t="s">
        <v>404</v>
      </c>
      <c r="C21" s="238"/>
      <c r="D21" s="476"/>
      <c r="E21" s="476"/>
    </row>
    <row r="22" spans="1:5">
      <c r="A22" s="229">
        <v>14</v>
      </c>
      <c r="B22" s="242" t="s">
        <v>405</v>
      </c>
      <c r="C22" s="238"/>
      <c r="D22" s="476"/>
      <c r="E22" s="476"/>
    </row>
    <row r="23" spans="1:5" ht="24">
      <c r="A23" s="229" t="s">
        <v>406</v>
      </c>
      <c r="B23" s="242" t="s">
        <v>407</v>
      </c>
      <c r="C23" s="238"/>
      <c r="D23" s="476"/>
      <c r="E23" s="476"/>
    </row>
    <row r="24" spans="1:5">
      <c r="A24" s="229">
        <v>15</v>
      </c>
      <c r="B24" s="242" t="s">
        <v>408</v>
      </c>
      <c r="C24" s="238"/>
      <c r="D24" s="476"/>
      <c r="E24" s="476"/>
    </row>
    <row r="25" spans="1:5">
      <c r="A25" s="229" t="s">
        <v>409</v>
      </c>
      <c r="B25" s="237" t="s">
        <v>410</v>
      </c>
      <c r="C25" s="238"/>
      <c r="D25" s="476"/>
      <c r="E25" s="476"/>
    </row>
    <row r="26" spans="1:5">
      <c r="A26" s="231">
        <v>16</v>
      </c>
      <c r="B26" s="246" t="s">
        <v>411</v>
      </c>
      <c r="C26" s="240">
        <f>SUM(C20:C25)</f>
        <v>0</v>
      </c>
      <c r="D26" s="476"/>
      <c r="E26" s="476"/>
    </row>
    <row r="27" spans="1:5">
      <c r="A27" s="227"/>
      <c r="B27" s="227" t="s">
        <v>412</v>
      </c>
      <c r="C27" s="241"/>
      <c r="D27" s="476"/>
      <c r="E27" s="476"/>
    </row>
    <row r="28" spans="1:5">
      <c r="A28" s="228">
        <v>17</v>
      </c>
      <c r="B28" s="237" t="s">
        <v>413</v>
      </c>
      <c r="C28" s="238">
        <v>204266713.76809499</v>
      </c>
      <c r="D28" s="476"/>
      <c r="E28" s="476"/>
    </row>
    <row r="29" spans="1:5">
      <c r="A29" s="228">
        <v>18</v>
      </c>
      <c r="B29" s="237" t="s">
        <v>414</v>
      </c>
      <c r="C29" s="238">
        <v>-93485122.806212872</v>
      </c>
      <c r="D29" s="476"/>
      <c r="E29" s="476"/>
    </row>
    <row r="30" spans="1:5">
      <c r="A30" s="231">
        <v>19</v>
      </c>
      <c r="B30" s="246" t="s">
        <v>415</v>
      </c>
      <c r="C30" s="238">
        <v>110781590.96188211</v>
      </c>
      <c r="D30" s="476"/>
      <c r="E30" s="476"/>
    </row>
    <row r="31" spans="1:5">
      <c r="A31" s="232"/>
      <c r="B31" s="227" t="s">
        <v>416</v>
      </c>
      <c r="C31" s="241"/>
      <c r="D31" s="476"/>
      <c r="E31" s="476"/>
    </row>
    <row r="32" spans="1:5">
      <c r="A32" s="228" t="s">
        <v>417</v>
      </c>
      <c r="B32" s="242" t="s">
        <v>418</v>
      </c>
      <c r="C32" s="248"/>
      <c r="D32" s="476"/>
      <c r="E32" s="476"/>
    </row>
    <row r="33" spans="1:5">
      <c r="A33" s="228" t="s">
        <v>419</v>
      </c>
      <c r="B33" s="243" t="s">
        <v>420</v>
      </c>
      <c r="C33" s="248"/>
      <c r="D33" s="476"/>
      <c r="E33" s="476"/>
    </row>
    <row r="34" spans="1:5">
      <c r="A34" s="227"/>
      <c r="B34" s="227" t="s">
        <v>421</v>
      </c>
      <c r="C34" s="241"/>
      <c r="D34" s="476"/>
      <c r="E34" s="476"/>
    </row>
    <row r="35" spans="1:5">
      <c r="A35" s="231">
        <v>20</v>
      </c>
      <c r="B35" s="246" t="s">
        <v>86</v>
      </c>
      <c r="C35" s="238">
        <v>478964516.38447112</v>
      </c>
      <c r="D35" s="476"/>
      <c r="E35" s="476"/>
    </row>
    <row r="36" spans="1:5">
      <c r="A36" s="231">
        <v>21</v>
      </c>
      <c r="B36" s="246" t="s">
        <v>422</v>
      </c>
      <c r="C36" s="240">
        <f>C8+C18+C26+C30</f>
        <v>1881002545.4247909</v>
      </c>
      <c r="D36" s="476"/>
      <c r="E36" s="476"/>
    </row>
    <row r="37" spans="1:5">
      <c r="A37" s="233"/>
      <c r="B37" s="233" t="s">
        <v>387</v>
      </c>
      <c r="C37" s="241"/>
      <c r="D37" s="476"/>
      <c r="E37" s="476"/>
    </row>
    <row r="38" spans="1:5">
      <c r="A38" s="231">
        <v>22</v>
      </c>
      <c r="B38" s="246" t="s">
        <v>387</v>
      </c>
      <c r="C38" s="484">
        <f>IFERROR(C35/C36,0)</f>
        <v>0.25463257216183383</v>
      </c>
      <c r="D38" s="476"/>
      <c r="E38" s="476"/>
    </row>
    <row r="39" spans="1:5">
      <c r="A39" s="233"/>
      <c r="B39" s="233" t="s">
        <v>423</v>
      </c>
      <c r="C39" s="241"/>
      <c r="E39" s="476"/>
    </row>
    <row r="40" spans="1:5">
      <c r="A40" s="234" t="s">
        <v>424</v>
      </c>
      <c r="B40" s="242" t="s">
        <v>425</v>
      </c>
      <c r="C40" s="248"/>
      <c r="E40" s="476"/>
    </row>
    <row r="41" spans="1:5">
      <c r="A41" s="235" t="s">
        <v>426</v>
      </c>
      <c r="B41" s="243" t="s">
        <v>427</v>
      </c>
      <c r="C41" s="248"/>
      <c r="E41" s="476"/>
    </row>
    <row r="43" spans="1:5">
      <c r="B43" s="251"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N42"/>
  <sheetViews>
    <sheetView zoomScale="90" zoomScaleNormal="90" workbookViewId="0">
      <pane xSplit="2" ySplit="6" topLeftCell="C7" activePane="bottomRight" state="frozen"/>
      <selection pane="topRight" activeCell="C1" sqref="C1"/>
      <selection pane="bottomLeft" activeCell="A7" sqref="A7"/>
      <selection pane="bottomRight"/>
    </sheetView>
  </sheetViews>
  <sheetFormatPr defaultRowHeight="15"/>
  <cols>
    <col min="1" max="1" width="9.85546875" style="1" bestFit="1" customWidth="1"/>
    <col min="2" max="2" width="82.5703125" style="10" customWidth="1"/>
    <col min="3" max="6" width="19.5703125" style="1" customWidth="1"/>
    <col min="7" max="7" width="17.5703125" style="1" customWidth="1"/>
    <col min="8" max="8" width="11.7109375" bestFit="1" customWidth="1"/>
    <col min="9" max="9" width="11.7109375" customWidth="1"/>
    <col min="10" max="10" width="11.85546875" customWidth="1"/>
    <col min="11" max="12" width="12.140625" bestFit="1" customWidth="1"/>
    <col min="13" max="13" width="11.7109375" customWidth="1"/>
  </cols>
  <sheetData>
    <row r="1" spans="1:14">
      <c r="A1" s="1" t="s">
        <v>108</v>
      </c>
      <c r="B1" s="1" t="str">
        <f>Info!C2</f>
        <v>სს "ბანკი ქართუ"</v>
      </c>
    </row>
    <row r="2" spans="1:14">
      <c r="A2" s="1" t="s">
        <v>109</v>
      </c>
      <c r="B2" s="494">
        <f>'1. key ratios'!B2</f>
        <v>45565</v>
      </c>
    </row>
    <row r="3" spans="1:14">
      <c r="B3" s="263"/>
    </row>
    <row r="4" spans="1:14" ht="15.75" thickBot="1">
      <c r="A4" s="1" t="s">
        <v>488</v>
      </c>
      <c r="B4" s="163" t="s">
        <v>453</v>
      </c>
    </row>
    <row r="5" spans="1:14">
      <c r="A5" s="265"/>
      <c r="B5" s="266"/>
      <c r="C5" s="694" t="s">
        <v>454</v>
      </c>
      <c r="D5" s="694"/>
      <c r="E5" s="694"/>
      <c r="F5" s="694"/>
      <c r="G5" s="695" t="s">
        <v>455</v>
      </c>
    </row>
    <row r="6" spans="1:14">
      <c r="A6" s="267"/>
      <c r="B6" s="268"/>
      <c r="C6" s="829" t="s">
        <v>456</v>
      </c>
      <c r="D6" s="829" t="s">
        <v>457</v>
      </c>
      <c r="E6" s="829" t="s">
        <v>458</v>
      </c>
      <c r="F6" s="829" t="s">
        <v>459</v>
      </c>
      <c r="G6" s="830"/>
    </row>
    <row r="7" spans="1:14">
      <c r="A7" s="269"/>
      <c r="B7" s="831" t="s">
        <v>460</v>
      </c>
      <c r="C7" s="832"/>
      <c r="D7" s="832"/>
      <c r="E7" s="832"/>
      <c r="F7" s="832"/>
      <c r="G7" s="270"/>
    </row>
    <row r="8" spans="1:14">
      <c r="A8" s="833">
        <v>1</v>
      </c>
      <c r="B8" s="834" t="s">
        <v>461</v>
      </c>
      <c r="C8" s="621">
        <f>SUM(C9:C10)</f>
        <v>429107964.22447109</v>
      </c>
      <c r="D8" s="621">
        <f t="shared" ref="D8:F8" si="0">SUM(D9:D10)</f>
        <v>0</v>
      </c>
      <c r="E8" s="621">
        <f t="shared" si="0"/>
        <v>0</v>
      </c>
      <c r="F8" s="621">
        <f t="shared" si="0"/>
        <v>168458500.97729999</v>
      </c>
      <c r="G8" s="835">
        <f>SUM(G9:G10)</f>
        <v>597566465.20177102</v>
      </c>
      <c r="H8" s="476"/>
      <c r="I8" s="476"/>
      <c r="J8" s="476"/>
      <c r="K8" s="476"/>
      <c r="L8" s="476"/>
      <c r="M8" s="476"/>
      <c r="N8" s="476"/>
    </row>
    <row r="9" spans="1:14">
      <c r="A9" s="833">
        <v>2</v>
      </c>
      <c r="B9" s="836" t="s">
        <v>85</v>
      </c>
      <c r="C9" s="837">
        <v>429107964.22447109</v>
      </c>
      <c r="D9" s="837">
        <v>0</v>
      </c>
      <c r="E9" s="837">
        <v>0</v>
      </c>
      <c r="F9" s="837">
        <v>69510392.159999996</v>
      </c>
      <c r="G9" s="838">
        <v>498618356.38447106</v>
      </c>
      <c r="H9" s="476"/>
      <c r="I9" s="476"/>
      <c r="J9" s="476"/>
      <c r="K9" s="476"/>
      <c r="L9" s="476"/>
      <c r="M9" s="476"/>
    </row>
    <row r="10" spans="1:14">
      <c r="A10" s="833">
        <v>3</v>
      </c>
      <c r="B10" s="836" t="s">
        <v>462</v>
      </c>
      <c r="C10" s="839"/>
      <c r="D10" s="839"/>
      <c r="E10" s="839"/>
      <c r="F10" s="837">
        <v>98948108.817299992</v>
      </c>
      <c r="G10" s="838">
        <v>98948108.817299992</v>
      </c>
      <c r="H10" s="476"/>
      <c r="I10" s="476"/>
      <c r="J10" s="476"/>
      <c r="K10" s="476"/>
      <c r="L10" s="476"/>
      <c r="M10" s="476"/>
    </row>
    <row r="11" spans="1:14" ht="26.25">
      <c r="A11" s="833">
        <v>4</v>
      </c>
      <c r="B11" s="834" t="s">
        <v>463</v>
      </c>
      <c r="C11" s="622">
        <f t="shared" ref="C11:F11" si="1">SUM(C12:C13)</f>
        <v>114642502.6101</v>
      </c>
      <c r="D11" s="622">
        <f t="shared" si="1"/>
        <v>117496182.9991</v>
      </c>
      <c r="E11" s="622">
        <f t="shared" si="1"/>
        <v>146201764.58329999</v>
      </c>
      <c r="F11" s="622">
        <f t="shared" si="1"/>
        <v>0</v>
      </c>
      <c r="G11" s="623">
        <f>SUM(G12:G13)</f>
        <v>343152452.20732498</v>
      </c>
      <c r="H11" s="476"/>
      <c r="I11" s="476"/>
      <c r="J11" s="476"/>
      <c r="K11" s="476"/>
      <c r="L11" s="476"/>
      <c r="M11" s="476"/>
    </row>
    <row r="12" spans="1:14">
      <c r="A12" s="833">
        <v>5</v>
      </c>
      <c r="B12" s="836" t="s">
        <v>464</v>
      </c>
      <c r="C12" s="837">
        <v>88337358.883100003</v>
      </c>
      <c r="D12" s="837">
        <v>111639624.3906</v>
      </c>
      <c r="E12" s="837">
        <v>142205743.63979998</v>
      </c>
      <c r="F12" s="837">
        <v>0</v>
      </c>
      <c r="G12" s="838">
        <v>325073590.56782496</v>
      </c>
      <c r="H12" s="476"/>
      <c r="I12" s="476"/>
      <c r="J12" s="476"/>
      <c r="K12" s="476"/>
      <c r="L12" s="476"/>
      <c r="M12" s="476"/>
    </row>
    <row r="13" spans="1:14">
      <c r="A13" s="833">
        <v>6</v>
      </c>
      <c r="B13" s="836" t="s">
        <v>465</v>
      </c>
      <c r="C13" s="837">
        <v>26305143.726999994</v>
      </c>
      <c r="D13" s="837">
        <v>5856558.6085000001</v>
      </c>
      <c r="E13" s="837">
        <v>3996020.9435000001</v>
      </c>
      <c r="F13" s="837">
        <v>0</v>
      </c>
      <c r="G13" s="838">
        <v>18078861.639499996</v>
      </c>
      <c r="H13" s="476"/>
      <c r="I13" s="476"/>
      <c r="J13" s="476"/>
      <c r="K13" s="476"/>
      <c r="L13" s="476"/>
      <c r="M13" s="476"/>
    </row>
    <row r="14" spans="1:14">
      <c r="A14" s="833">
        <v>7</v>
      </c>
      <c r="B14" s="834" t="s">
        <v>466</v>
      </c>
      <c r="C14" s="622">
        <f t="shared" ref="C14:F14" si="2">SUM(C15:C16)</f>
        <v>323128627.87349993</v>
      </c>
      <c r="D14" s="622">
        <f t="shared" si="2"/>
        <v>377707624.28480005</v>
      </c>
      <c r="E14" s="622">
        <f t="shared" si="2"/>
        <v>65434348.917400002</v>
      </c>
      <c r="F14" s="622">
        <f t="shared" si="2"/>
        <v>0</v>
      </c>
      <c r="G14" s="623">
        <f>SUM(G15:G16)</f>
        <v>375318534.22789997</v>
      </c>
      <c r="H14" s="476"/>
      <c r="I14" s="476"/>
      <c r="J14" s="476"/>
      <c r="K14" s="476"/>
      <c r="L14" s="476"/>
      <c r="M14" s="476"/>
    </row>
    <row r="15" spans="1:14" ht="51.75">
      <c r="A15" s="833">
        <v>8</v>
      </c>
      <c r="B15" s="836" t="s">
        <v>467</v>
      </c>
      <c r="C15" s="837">
        <v>318965434.87359995</v>
      </c>
      <c r="D15" s="837">
        <v>366237284.66480005</v>
      </c>
      <c r="E15" s="837">
        <v>61651517.917400002</v>
      </c>
      <c r="F15" s="837">
        <v>0</v>
      </c>
      <c r="G15" s="838">
        <v>373427118.72789997</v>
      </c>
      <c r="H15" s="476"/>
      <c r="I15" s="476"/>
      <c r="J15" s="476"/>
      <c r="K15" s="476"/>
      <c r="L15" s="476"/>
      <c r="M15" s="476"/>
    </row>
    <row r="16" spans="1:14" ht="26.25">
      <c r="A16" s="833">
        <v>9</v>
      </c>
      <c r="B16" s="836" t="s">
        <v>468</v>
      </c>
      <c r="C16" s="837">
        <v>4163192.9998999997</v>
      </c>
      <c r="D16" s="837">
        <v>11470339.620000001</v>
      </c>
      <c r="E16" s="837">
        <v>3782831</v>
      </c>
      <c r="F16" s="837">
        <v>0</v>
      </c>
      <c r="G16" s="838">
        <v>1891415.5</v>
      </c>
      <c r="H16" s="476"/>
      <c r="I16" s="476"/>
      <c r="J16" s="476"/>
      <c r="K16" s="476"/>
      <c r="L16" s="476"/>
      <c r="M16" s="476"/>
    </row>
    <row r="17" spans="1:13">
      <c r="A17" s="833">
        <v>10</v>
      </c>
      <c r="B17" s="834" t="s">
        <v>469</v>
      </c>
      <c r="C17" s="837">
        <v>0</v>
      </c>
      <c r="D17" s="837">
        <v>0</v>
      </c>
      <c r="E17" s="837">
        <v>0</v>
      </c>
      <c r="F17" s="837">
        <v>0</v>
      </c>
      <c r="G17" s="838">
        <v>0</v>
      </c>
      <c r="H17" s="476"/>
      <c r="I17" s="476"/>
      <c r="J17" s="476"/>
      <c r="K17" s="476"/>
      <c r="L17" s="476"/>
      <c r="M17" s="476"/>
    </row>
    <row r="18" spans="1:13">
      <c r="A18" s="833">
        <v>11</v>
      </c>
      <c r="B18" s="834" t="s">
        <v>89</v>
      </c>
      <c r="C18" s="837">
        <v>0</v>
      </c>
      <c r="D18" s="837">
        <v>14461038.439474404</v>
      </c>
      <c r="E18" s="837">
        <v>7246135.2849324346</v>
      </c>
      <c r="F18" s="837">
        <v>6266152.9942261577</v>
      </c>
      <c r="G18" s="838">
        <v>0</v>
      </c>
      <c r="H18" s="476"/>
      <c r="I18" s="476"/>
      <c r="J18" s="476"/>
      <c r="K18" s="476"/>
      <c r="L18" s="476"/>
      <c r="M18" s="476"/>
    </row>
    <row r="19" spans="1:13">
      <c r="A19" s="833">
        <v>12</v>
      </c>
      <c r="B19" s="836" t="s">
        <v>470</v>
      </c>
      <c r="C19" s="837">
        <v>0</v>
      </c>
      <c r="D19" s="837">
        <v>0</v>
      </c>
      <c r="E19" s="837">
        <v>0</v>
      </c>
      <c r="F19" s="837">
        <v>0</v>
      </c>
      <c r="G19" s="838">
        <v>0</v>
      </c>
      <c r="H19" s="476"/>
      <c r="I19" s="476"/>
      <c r="J19" s="476"/>
      <c r="K19" s="476"/>
      <c r="L19" s="476"/>
      <c r="M19" s="476"/>
    </row>
    <row r="20" spans="1:13" ht="26.25">
      <c r="A20" s="833">
        <v>13</v>
      </c>
      <c r="B20" s="836" t="s">
        <v>471</v>
      </c>
      <c r="C20" s="837">
        <v>0</v>
      </c>
      <c r="D20" s="837">
        <v>14461038.439474404</v>
      </c>
      <c r="E20" s="837">
        <v>7246135.2849324346</v>
      </c>
      <c r="F20" s="837">
        <v>6266152.9942261577</v>
      </c>
      <c r="G20" s="838">
        <v>0</v>
      </c>
      <c r="H20" s="476"/>
      <c r="I20" s="476"/>
      <c r="J20" s="476"/>
      <c r="K20" s="476"/>
      <c r="L20" s="476"/>
      <c r="M20" s="476"/>
    </row>
    <row r="21" spans="1:13">
      <c r="A21" s="840">
        <v>14</v>
      </c>
      <c r="B21" s="841" t="s">
        <v>472</v>
      </c>
      <c r="C21" s="842"/>
      <c r="D21" s="842"/>
      <c r="E21" s="842"/>
      <c r="F21" s="842"/>
      <c r="G21" s="835">
        <f>SUM(G8,G11,G14,G17,G18)</f>
        <v>1316037451.636996</v>
      </c>
      <c r="H21" s="476"/>
      <c r="I21" s="476"/>
      <c r="J21" s="476"/>
      <c r="K21" s="476"/>
      <c r="L21" s="476"/>
      <c r="M21" s="476"/>
    </row>
    <row r="22" spans="1:13">
      <c r="A22" s="272"/>
      <c r="B22" s="843" t="s">
        <v>473</v>
      </c>
      <c r="C22" s="273"/>
      <c r="D22" s="274"/>
      <c r="E22" s="273"/>
      <c r="F22" s="273"/>
      <c r="G22" s="275"/>
      <c r="H22" s="476"/>
      <c r="I22" s="476"/>
      <c r="J22" s="476"/>
      <c r="K22" s="476"/>
      <c r="L22" s="476"/>
      <c r="M22" s="476"/>
    </row>
    <row r="23" spans="1:13">
      <c r="A23" s="833">
        <v>15</v>
      </c>
      <c r="B23" s="834" t="s">
        <v>322</v>
      </c>
      <c r="C23" s="837">
        <v>350497493.55685735</v>
      </c>
      <c r="D23" s="837">
        <v>307751968.40225697</v>
      </c>
      <c r="E23" s="837">
        <v>0</v>
      </c>
      <c r="F23" s="837">
        <v>0</v>
      </c>
      <c r="G23" s="838">
        <v>21207089.230277851</v>
      </c>
      <c r="H23" s="476"/>
      <c r="I23" s="476"/>
      <c r="J23" s="476"/>
      <c r="K23" s="476"/>
      <c r="L23" s="476"/>
      <c r="M23" s="476"/>
    </row>
    <row r="24" spans="1:13">
      <c r="A24" s="833">
        <v>16</v>
      </c>
      <c r="B24" s="834" t="s">
        <v>474</v>
      </c>
      <c r="C24" s="622">
        <f>SUM(C25:C27,C29,C31)</f>
        <v>21833581.689999998</v>
      </c>
      <c r="D24" s="622">
        <f t="shared" ref="D24:G24" si="3">SUM(D25:D27,D29,D31)</f>
        <v>310709244.27508181</v>
      </c>
      <c r="E24" s="622">
        <f t="shared" si="3"/>
        <v>125000798.61633372</v>
      </c>
      <c r="F24" s="622">
        <f t="shared" si="3"/>
        <v>357952541.89541644</v>
      </c>
      <c r="G24" s="623">
        <f t="shared" si="3"/>
        <v>525389719.31031168</v>
      </c>
      <c r="H24" s="476"/>
      <c r="I24" s="476"/>
      <c r="J24" s="476"/>
      <c r="K24" s="476"/>
      <c r="L24" s="476"/>
      <c r="M24" s="476"/>
    </row>
    <row r="25" spans="1:13" ht="26.25">
      <c r="A25" s="833">
        <v>17</v>
      </c>
      <c r="B25" s="836" t="s">
        <v>475</v>
      </c>
      <c r="C25" s="837">
        <v>0</v>
      </c>
      <c r="D25" s="837">
        <v>0</v>
      </c>
      <c r="E25" s="837">
        <v>0</v>
      </c>
      <c r="F25" s="837">
        <v>0</v>
      </c>
      <c r="G25" s="838">
        <v>0</v>
      </c>
      <c r="H25" s="476"/>
      <c r="I25" s="476"/>
      <c r="J25" s="476"/>
      <c r="K25" s="476"/>
      <c r="L25" s="476"/>
      <c r="M25" s="476"/>
    </row>
    <row r="26" spans="1:13" ht="26.25">
      <c r="A26" s="833">
        <v>18</v>
      </c>
      <c r="B26" s="836" t="s">
        <v>476</v>
      </c>
      <c r="C26" s="837">
        <v>21833581.689999998</v>
      </c>
      <c r="D26" s="837">
        <v>0</v>
      </c>
      <c r="E26" s="837">
        <v>0</v>
      </c>
      <c r="F26" s="837">
        <v>0</v>
      </c>
      <c r="G26" s="838">
        <v>3275037.2534999996</v>
      </c>
      <c r="H26" s="476"/>
      <c r="I26" s="476"/>
      <c r="J26" s="476"/>
      <c r="K26" s="476"/>
      <c r="L26" s="476"/>
      <c r="M26" s="476"/>
    </row>
    <row r="27" spans="1:13">
      <c r="A27" s="833">
        <v>19</v>
      </c>
      <c r="B27" s="836" t="s">
        <v>477</v>
      </c>
      <c r="C27" s="837">
        <v>0</v>
      </c>
      <c r="D27" s="837">
        <v>309067204.03585058</v>
      </c>
      <c r="E27" s="837">
        <v>120829158.34788267</v>
      </c>
      <c r="F27" s="837">
        <v>337681178.47233516</v>
      </c>
      <c r="G27" s="838">
        <v>501977182.8933515</v>
      </c>
      <c r="H27" s="476"/>
      <c r="I27" s="476"/>
      <c r="J27" s="476"/>
      <c r="K27" s="476"/>
      <c r="L27" s="476"/>
      <c r="M27" s="476"/>
    </row>
    <row r="28" spans="1:13">
      <c r="A28" s="833">
        <v>20</v>
      </c>
      <c r="B28" s="844" t="s">
        <v>478</v>
      </c>
      <c r="C28" s="837">
        <v>0</v>
      </c>
      <c r="D28" s="837">
        <v>0</v>
      </c>
      <c r="E28" s="837">
        <v>0</v>
      </c>
      <c r="F28" s="837">
        <v>0</v>
      </c>
      <c r="G28" s="838">
        <v>0</v>
      </c>
      <c r="H28" s="476"/>
      <c r="I28" s="476"/>
      <c r="J28" s="476"/>
      <c r="K28" s="476"/>
      <c r="L28" s="476"/>
      <c r="M28" s="476"/>
    </row>
    <row r="29" spans="1:13">
      <c r="A29" s="833">
        <v>21</v>
      </c>
      <c r="B29" s="836" t="s">
        <v>479</v>
      </c>
      <c r="C29" s="837">
        <v>0</v>
      </c>
      <c r="D29" s="837">
        <v>762311.23923122825</v>
      </c>
      <c r="E29" s="837">
        <v>3821640.2684510513</v>
      </c>
      <c r="F29" s="837">
        <v>14211601.692606263</v>
      </c>
      <c r="G29" s="838">
        <v>14371837.192556463</v>
      </c>
      <c r="H29" s="476"/>
      <c r="I29" s="476"/>
      <c r="J29" s="476"/>
      <c r="K29" s="476"/>
      <c r="L29" s="476"/>
      <c r="M29" s="476"/>
    </row>
    <row r="30" spans="1:13">
      <c r="A30" s="833">
        <v>22</v>
      </c>
      <c r="B30" s="844" t="s">
        <v>478</v>
      </c>
      <c r="C30" s="837">
        <v>0</v>
      </c>
      <c r="D30" s="837">
        <v>0</v>
      </c>
      <c r="E30" s="837">
        <v>0</v>
      </c>
      <c r="F30" s="837">
        <v>0</v>
      </c>
      <c r="G30" s="838">
        <v>0</v>
      </c>
      <c r="H30" s="476"/>
      <c r="I30" s="476"/>
      <c r="J30" s="476"/>
      <c r="K30" s="476"/>
      <c r="L30" s="476"/>
      <c r="M30" s="476"/>
    </row>
    <row r="31" spans="1:13" ht="26.25">
      <c r="A31" s="833">
        <v>23</v>
      </c>
      <c r="B31" s="836" t="s">
        <v>480</v>
      </c>
      <c r="C31" s="837">
        <v>0</v>
      </c>
      <c r="D31" s="837">
        <v>879729</v>
      </c>
      <c r="E31" s="837">
        <v>350000</v>
      </c>
      <c r="F31" s="837">
        <v>6059761.730475002</v>
      </c>
      <c r="G31" s="838">
        <v>5765661.9709037514</v>
      </c>
      <c r="H31" s="476"/>
      <c r="I31" s="476"/>
      <c r="J31" s="476"/>
      <c r="K31" s="476"/>
      <c r="L31" s="476"/>
      <c r="M31" s="476"/>
    </row>
    <row r="32" spans="1:13">
      <c r="A32" s="833">
        <v>24</v>
      </c>
      <c r="B32" s="834" t="s">
        <v>481</v>
      </c>
      <c r="C32" s="837">
        <v>0</v>
      </c>
      <c r="D32" s="837">
        <v>0</v>
      </c>
      <c r="E32" s="837">
        <v>0</v>
      </c>
      <c r="F32" s="837">
        <v>0</v>
      </c>
      <c r="G32" s="838">
        <v>0</v>
      </c>
      <c r="H32" s="476"/>
      <c r="I32" s="476"/>
      <c r="J32" s="476"/>
      <c r="K32" s="476"/>
      <c r="L32" s="476"/>
      <c r="M32" s="476"/>
    </row>
    <row r="33" spans="1:13">
      <c r="A33" s="833">
        <v>25</v>
      </c>
      <c r="B33" s="834" t="s">
        <v>99</v>
      </c>
      <c r="C33" s="622">
        <f>SUM(C34:C35)</f>
        <v>0</v>
      </c>
      <c r="D33" s="622">
        <f>SUM(D34:D35)</f>
        <v>47639758.154802382</v>
      </c>
      <c r="E33" s="622">
        <f>SUM(E34:E35)</f>
        <v>10249898.884070922</v>
      </c>
      <c r="F33" s="622">
        <f>SUM(F34:F35)</f>
        <v>238967545.14417201</v>
      </c>
      <c r="G33" s="623">
        <f>SUM(G34:G35)</f>
        <v>273512328.75092125</v>
      </c>
      <c r="H33" s="476"/>
      <c r="I33" s="476"/>
      <c r="J33" s="476"/>
      <c r="K33" s="476"/>
      <c r="L33" s="476"/>
      <c r="M33" s="476"/>
    </row>
    <row r="34" spans="1:13">
      <c r="A34" s="833">
        <v>26</v>
      </c>
      <c r="B34" s="836" t="s">
        <v>482</v>
      </c>
      <c r="C34" s="839"/>
      <c r="D34" s="837">
        <v>0</v>
      </c>
      <c r="E34" s="837">
        <v>0</v>
      </c>
      <c r="F34" s="837">
        <v>0</v>
      </c>
      <c r="G34" s="838">
        <v>0</v>
      </c>
      <c r="H34" s="476"/>
      <c r="I34" s="476"/>
      <c r="J34" s="476"/>
      <c r="K34" s="476"/>
      <c r="L34" s="476"/>
      <c r="M34" s="476"/>
    </row>
    <row r="35" spans="1:13">
      <c r="A35" s="833">
        <v>27</v>
      </c>
      <c r="B35" s="836" t="s">
        <v>483</v>
      </c>
      <c r="C35" s="837">
        <v>0</v>
      </c>
      <c r="D35" s="837">
        <v>47639758.154802382</v>
      </c>
      <c r="E35" s="837">
        <v>10249898.884070922</v>
      </c>
      <c r="F35" s="837">
        <v>238967545.14417201</v>
      </c>
      <c r="G35" s="838">
        <v>273512328.75092125</v>
      </c>
      <c r="H35" s="476"/>
      <c r="I35" s="476"/>
      <c r="J35" s="476"/>
      <c r="K35" s="476"/>
      <c r="L35" s="476"/>
      <c r="M35" s="476"/>
    </row>
    <row r="36" spans="1:13">
      <c r="A36" s="833">
        <v>28</v>
      </c>
      <c r="B36" s="834" t="s">
        <v>484</v>
      </c>
      <c r="C36" s="837">
        <v>0</v>
      </c>
      <c r="D36" s="837">
        <v>98843535.953677565</v>
      </c>
      <c r="E36" s="837">
        <v>12387500.124320529</v>
      </c>
      <c r="F36" s="837">
        <v>93035677.421690628</v>
      </c>
      <c r="G36" s="838">
        <v>21969071.625310704</v>
      </c>
      <c r="H36" s="476"/>
      <c r="I36" s="476"/>
      <c r="J36" s="476"/>
      <c r="K36" s="476"/>
      <c r="L36" s="476"/>
      <c r="M36" s="476"/>
    </row>
    <row r="37" spans="1:13">
      <c r="A37" s="840">
        <v>29</v>
      </c>
      <c r="B37" s="841" t="s">
        <v>485</v>
      </c>
      <c r="C37" s="845"/>
      <c r="D37" s="845"/>
      <c r="E37" s="845"/>
      <c r="F37" s="845"/>
      <c r="G37" s="835">
        <f>SUM(G23:G24,G32:G33,G36)</f>
        <v>842078208.91682148</v>
      </c>
      <c r="H37" s="476"/>
      <c r="I37" s="476"/>
      <c r="J37" s="476"/>
      <c r="K37" s="476"/>
      <c r="L37" s="476"/>
      <c r="M37" s="476"/>
    </row>
    <row r="38" spans="1:13">
      <c r="A38" s="269"/>
      <c r="B38" s="846"/>
      <c r="C38" s="847"/>
      <c r="D38" s="847"/>
      <c r="E38" s="847"/>
      <c r="F38" s="847"/>
      <c r="G38" s="276"/>
      <c r="H38" s="476"/>
      <c r="I38" s="476"/>
      <c r="J38" s="476"/>
      <c r="K38" s="476"/>
      <c r="L38" s="476"/>
      <c r="M38" s="476"/>
    </row>
    <row r="39" spans="1:13" ht="15.75" thickBot="1">
      <c r="A39" s="848">
        <v>30</v>
      </c>
      <c r="B39" s="277" t="s">
        <v>453</v>
      </c>
      <c r="C39" s="194"/>
      <c r="D39" s="178"/>
      <c r="E39" s="178"/>
      <c r="F39" s="278"/>
      <c r="G39" s="849">
        <f>IFERROR(G21/G37,0)</f>
        <v>1.5628446831914056</v>
      </c>
      <c r="H39" s="476"/>
      <c r="I39" s="476"/>
      <c r="J39" s="476"/>
      <c r="K39" s="476"/>
      <c r="L39" s="476"/>
      <c r="M39" s="476"/>
    </row>
    <row r="40" spans="1:13">
      <c r="H40" s="476"/>
      <c r="I40" s="476"/>
      <c r="J40" s="476"/>
      <c r="K40" s="476"/>
      <c r="L40" s="476"/>
      <c r="M40" s="476"/>
    </row>
    <row r="41" spans="1:13">
      <c r="H41" s="476"/>
      <c r="I41" s="476"/>
      <c r="J41" s="476"/>
      <c r="K41" s="476"/>
      <c r="L41" s="476"/>
      <c r="M41" s="476"/>
    </row>
    <row r="42" spans="1:13" ht="39">
      <c r="B42" s="10" t="s">
        <v>486</v>
      </c>
    </row>
  </sheetData>
  <mergeCells count="2">
    <mergeCell ref="C5:F5"/>
    <mergeCell ref="G5:G6"/>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O40"/>
  <sheetViews>
    <sheetView showGridLines="0" zoomScale="80" zoomScaleNormal="80" workbookViewId="0"/>
  </sheetViews>
  <sheetFormatPr defaultColWidth="9.140625" defaultRowHeight="12.75"/>
  <cols>
    <col min="1" max="1" width="11.85546875" style="283" bestFit="1" customWidth="1"/>
    <col min="2" max="2" width="105.140625" style="283" bestFit="1" customWidth="1"/>
    <col min="3" max="3" width="18.85546875" style="283" bestFit="1" customWidth="1"/>
    <col min="4" max="5" width="19.28515625" style="283" bestFit="1" customWidth="1"/>
    <col min="6" max="6" width="18.42578125" style="283" bestFit="1" customWidth="1"/>
    <col min="7" max="7" width="23.5703125" style="283" customWidth="1"/>
    <col min="8" max="8" width="20.85546875" style="283" bestFit="1" customWidth="1"/>
    <col min="9" max="16384" width="9.140625" style="283"/>
  </cols>
  <sheetData>
    <row r="1" spans="1:15" ht="13.5">
      <c r="A1" s="282" t="s">
        <v>108</v>
      </c>
      <c r="B1" s="250" t="str">
        <f>Info!C2</f>
        <v>სს "ბანკი ქართუ"</v>
      </c>
    </row>
    <row r="2" spans="1:15">
      <c r="A2" s="282" t="s">
        <v>109</v>
      </c>
      <c r="B2" s="587">
        <f>'1. key ratios'!B2</f>
        <v>45565</v>
      </c>
    </row>
    <row r="3" spans="1:15">
      <c r="A3" s="284" t="s">
        <v>493</v>
      </c>
    </row>
    <row r="5" spans="1:15">
      <c r="A5" s="696" t="s">
        <v>494</v>
      </c>
      <c r="B5" s="697"/>
      <c r="C5" s="702" t="s">
        <v>495</v>
      </c>
      <c r="D5" s="703"/>
      <c r="E5" s="703"/>
      <c r="F5" s="703"/>
      <c r="G5" s="703"/>
      <c r="H5" s="704"/>
    </row>
    <row r="6" spans="1:15">
      <c r="A6" s="698"/>
      <c r="B6" s="699"/>
      <c r="C6" s="705"/>
      <c r="D6" s="706"/>
      <c r="E6" s="706"/>
      <c r="F6" s="706"/>
      <c r="G6" s="706"/>
      <c r="H6" s="707"/>
    </row>
    <row r="7" spans="1:15" ht="25.5">
      <c r="A7" s="700"/>
      <c r="B7" s="701"/>
      <c r="C7" s="365" t="s">
        <v>496</v>
      </c>
      <c r="D7" s="365" t="s">
        <v>497</v>
      </c>
      <c r="E7" s="365" t="s">
        <v>498</v>
      </c>
      <c r="F7" s="365" t="s">
        <v>499</v>
      </c>
      <c r="G7" s="365" t="s">
        <v>679</v>
      </c>
      <c r="H7" s="365" t="s">
        <v>66</v>
      </c>
    </row>
    <row r="8" spans="1:15">
      <c r="A8" s="361">
        <v>1</v>
      </c>
      <c r="B8" s="360" t="s">
        <v>134</v>
      </c>
      <c r="C8" s="485">
        <v>205193402</v>
      </c>
      <c r="D8" s="485">
        <v>7597452.3912186325</v>
      </c>
      <c r="E8" s="485">
        <v>21000731.716899998</v>
      </c>
      <c r="F8" s="485">
        <v>0</v>
      </c>
      <c r="G8" s="485">
        <v>0</v>
      </c>
      <c r="H8" s="486">
        <f t="shared" ref="H8:H20" si="0">SUM(C8:G8)</f>
        <v>233791586.10811862</v>
      </c>
      <c r="J8" s="588"/>
      <c r="K8" s="588"/>
      <c r="L8" s="588"/>
      <c r="M8" s="588"/>
      <c r="N8" s="588"/>
      <c r="O8" s="588"/>
    </row>
    <row r="9" spans="1:15">
      <c r="A9" s="361">
        <v>2</v>
      </c>
      <c r="B9" s="360" t="s">
        <v>135</v>
      </c>
      <c r="C9" s="485">
        <v>0</v>
      </c>
      <c r="D9" s="485">
        <v>0</v>
      </c>
      <c r="E9" s="485">
        <v>0</v>
      </c>
      <c r="F9" s="485">
        <v>0</v>
      </c>
      <c r="G9" s="485">
        <v>0</v>
      </c>
      <c r="H9" s="486">
        <f t="shared" si="0"/>
        <v>0</v>
      </c>
      <c r="J9" s="588"/>
      <c r="K9" s="588"/>
      <c r="L9" s="588"/>
      <c r="M9" s="588"/>
      <c r="N9" s="588"/>
      <c r="O9" s="588"/>
    </row>
    <row r="10" spans="1:15">
      <c r="A10" s="361">
        <v>3</v>
      </c>
      <c r="B10" s="360" t="s">
        <v>136</v>
      </c>
      <c r="C10" s="485">
        <v>0</v>
      </c>
      <c r="D10" s="485">
        <v>0</v>
      </c>
      <c r="E10" s="485">
        <v>0</v>
      </c>
      <c r="F10" s="485">
        <v>0</v>
      </c>
      <c r="G10" s="485">
        <v>0</v>
      </c>
      <c r="H10" s="486">
        <f t="shared" si="0"/>
        <v>0</v>
      </c>
      <c r="J10" s="588"/>
      <c r="K10" s="588"/>
      <c r="L10" s="588"/>
      <c r="M10" s="588"/>
      <c r="N10" s="588"/>
      <c r="O10" s="588"/>
    </row>
    <row r="11" spans="1:15">
      <c r="A11" s="361">
        <v>4</v>
      </c>
      <c r="B11" s="360" t="s">
        <v>137</v>
      </c>
      <c r="C11" s="485">
        <v>0</v>
      </c>
      <c r="D11" s="485">
        <v>0</v>
      </c>
      <c r="E11" s="485">
        <v>0</v>
      </c>
      <c r="F11" s="485">
        <v>0</v>
      </c>
      <c r="G11" s="485">
        <v>0</v>
      </c>
      <c r="H11" s="486">
        <f t="shared" si="0"/>
        <v>0</v>
      </c>
      <c r="J11" s="588"/>
      <c r="K11" s="588"/>
      <c r="L11" s="588"/>
      <c r="M11" s="588"/>
      <c r="N11" s="588"/>
      <c r="O11" s="588"/>
    </row>
    <row r="12" spans="1:15">
      <c r="A12" s="361">
        <v>5</v>
      </c>
      <c r="B12" s="360" t="s">
        <v>948</v>
      </c>
      <c r="C12" s="485">
        <v>0</v>
      </c>
      <c r="D12" s="485">
        <v>0</v>
      </c>
      <c r="E12" s="485">
        <v>0</v>
      </c>
      <c r="F12" s="485">
        <v>0</v>
      </c>
      <c r="G12" s="485">
        <v>0</v>
      </c>
      <c r="H12" s="486">
        <f t="shared" si="0"/>
        <v>0</v>
      </c>
      <c r="J12" s="588"/>
      <c r="K12" s="588"/>
      <c r="L12" s="588"/>
      <c r="M12" s="588"/>
      <c r="N12" s="588"/>
      <c r="O12" s="588"/>
    </row>
    <row r="13" spans="1:15">
      <c r="A13" s="361">
        <v>6</v>
      </c>
      <c r="B13" s="360" t="s">
        <v>138</v>
      </c>
      <c r="C13" s="485">
        <v>82973047.900000006</v>
      </c>
      <c r="D13" s="485">
        <v>307751968.76225698</v>
      </c>
      <c r="E13" s="485">
        <v>0</v>
      </c>
      <c r="F13" s="485">
        <v>3041931.7686875481</v>
      </c>
      <c r="G13" s="485">
        <v>0</v>
      </c>
      <c r="H13" s="486">
        <f t="shared" si="0"/>
        <v>393766948.4309445</v>
      </c>
      <c r="J13" s="588"/>
      <c r="K13" s="588"/>
      <c r="L13" s="588"/>
      <c r="M13" s="588"/>
      <c r="N13" s="588"/>
      <c r="O13" s="588"/>
    </row>
    <row r="14" spans="1:15">
      <c r="A14" s="361">
        <v>7</v>
      </c>
      <c r="B14" s="360" t="s">
        <v>71</v>
      </c>
      <c r="C14" s="485">
        <v>0</v>
      </c>
      <c r="D14" s="485">
        <v>365466746.34903187</v>
      </c>
      <c r="E14" s="485">
        <v>295754452.01027566</v>
      </c>
      <c r="F14" s="485">
        <v>252061879.09251079</v>
      </c>
      <c r="G14" s="485">
        <v>44687495.717676021</v>
      </c>
      <c r="H14" s="486">
        <f t="shared" si="0"/>
        <v>957970573.16949439</v>
      </c>
      <c r="J14" s="588"/>
      <c r="K14" s="588"/>
      <c r="L14" s="588"/>
      <c r="M14" s="588"/>
      <c r="N14" s="588"/>
      <c r="O14" s="588"/>
    </row>
    <row r="15" spans="1:15">
      <c r="A15" s="361">
        <v>8</v>
      </c>
      <c r="B15" s="362" t="s">
        <v>72</v>
      </c>
      <c r="C15" s="485">
        <v>0</v>
      </c>
      <c r="D15" s="485">
        <v>0</v>
      </c>
      <c r="E15" s="485">
        <v>0</v>
      </c>
      <c r="F15" s="485">
        <v>0</v>
      </c>
      <c r="G15" s="485">
        <v>0</v>
      </c>
      <c r="H15" s="486">
        <f t="shared" si="0"/>
        <v>0</v>
      </c>
      <c r="J15" s="588"/>
      <c r="K15" s="588"/>
      <c r="L15" s="588"/>
      <c r="M15" s="588"/>
      <c r="N15" s="588"/>
      <c r="O15" s="588"/>
    </row>
    <row r="16" spans="1:15">
      <c r="A16" s="361">
        <v>9</v>
      </c>
      <c r="B16" s="360" t="s">
        <v>949</v>
      </c>
      <c r="C16" s="485">
        <v>0</v>
      </c>
      <c r="D16" s="485">
        <v>0</v>
      </c>
      <c r="E16" s="485">
        <v>0</v>
      </c>
      <c r="F16" s="485">
        <v>0</v>
      </c>
      <c r="G16" s="485">
        <v>0</v>
      </c>
      <c r="H16" s="486">
        <f t="shared" si="0"/>
        <v>0</v>
      </c>
      <c r="J16" s="588"/>
      <c r="K16" s="588"/>
      <c r="L16" s="588"/>
      <c r="M16" s="588"/>
      <c r="N16" s="588"/>
      <c r="O16" s="588"/>
    </row>
    <row r="17" spans="1:15">
      <c r="A17" s="361">
        <v>10</v>
      </c>
      <c r="B17" s="364" t="s">
        <v>514</v>
      </c>
      <c r="C17" s="485">
        <v>0</v>
      </c>
      <c r="D17" s="485">
        <v>12407383.403536677</v>
      </c>
      <c r="E17" s="485">
        <v>14270313.48918548</v>
      </c>
      <c r="F17" s="485">
        <v>6863646.9748464376</v>
      </c>
      <c r="G17" s="485">
        <v>44396362.657769278</v>
      </c>
      <c r="H17" s="486">
        <f t="shared" si="0"/>
        <v>77937706.525337875</v>
      </c>
      <c r="J17" s="588"/>
      <c r="K17" s="588"/>
      <c r="L17" s="588"/>
      <c r="M17" s="588"/>
      <c r="N17" s="588"/>
      <c r="O17" s="588"/>
    </row>
    <row r="18" spans="1:15">
      <c r="A18" s="361">
        <v>11</v>
      </c>
      <c r="B18" s="360" t="s">
        <v>68</v>
      </c>
      <c r="C18" s="485">
        <v>0</v>
      </c>
      <c r="D18" s="485">
        <v>0</v>
      </c>
      <c r="E18" s="485">
        <v>0</v>
      </c>
      <c r="F18" s="485">
        <v>0</v>
      </c>
      <c r="G18" s="485">
        <v>0</v>
      </c>
      <c r="H18" s="486">
        <f t="shared" si="0"/>
        <v>0</v>
      </c>
      <c r="J18" s="588"/>
      <c r="K18" s="588"/>
      <c r="L18" s="588"/>
      <c r="M18" s="588"/>
      <c r="N18" s="588"/>
      <c r="O18" s="588"/>
    </row>
    <row r="19" spans="1:15">
      <c r="A19" s="361">
        <v>12</v>
      </c>
      <c r="B19" s="360" t="s">
        <v>69</v>
      </c>
      <c r="C19" s="485">
        <v>0</v>
      </c>
      <c r="D19" s="485">
        <v>0</v>
      </c>
      <c r="E19" s="485">
        <v>0</v>
      </c>
      <c r="F19" s="485">
        <v>0</v>
      </c>
      <c r="G19" s="485">
        <v>0</v>
      </c>
      <c r="H19" s="486">
        <f t="shared" si="0"/>
        <v>0</v>
      </c>
      <c r="J19" s="588"/>
      <c r="K19" s="588"/>
      <c r="L19" s="588"/>
      <c r="M19" s="588"/>
      <c r="N19" s="588"/>
      <c r="O19" s="588"/>
    </row>
    <row r="20" spans="1:15">
      <c r="A20" s="363">
        <v>13</v>
      </c>
      <c r="B20" s="362" t="s">
        <v>70</v>
      </c>
      <c r="C20" s="485">
        <v>0</v>
      </c>
      <c r="D20" s="485">
        <v>0</v>
      </c>
      <c r="E20" s="485">
        <v>0</v>
      </c>
      <c r="F20" s="485">
        <v>0</v>
      </c>
      <c r="G20" s="485">
        <v>0</v>
      </c>
      <c r="H20" s="486">
        <f t="shared" si="0"/>
        <v>0</v>
      </c>
      <c r="J20" s="588"/>
      <c r="K20" s="588"/>
      <c r="L20" s="588"/>
      <c r="M20" s="588"/>
      <c r="N20" s="588"/>
      <c r="O20" s="588"/>
    </row>
    <row r="21" spans="1:15">
      <c r="A21" s="361">
        <v>14</v>
      </c>
      <c r="B21" s="360" t="s">
        <v>500</v>
      </c>
      <c r="C21" s="485">
        <v>28914276.530000001</v>
      </c>
      <c r="D21" s="485">
        <v>4645643.3597548399</v>
      </c>
      <c r="E21" s="485">
        <v>4536213.7043758575</v>
      </c>
      <c r="F21" s="485">
        <v>28325257.336287566</v>
      </c>
      <c r="G21" s="485">
        <v>118130218.58740854</v>
      </c>
      <c r="H21" s="486">
        <f>SUM(C21:G21)</f>
        <v>184551609.5178268</v>
      </c>
      <c r="J21" s="588"/>
      <c r="K21" s="588"/>
      <c r="L21" s="588"/>
      <c r="M21" s="588"/>
      <c r="N21" s="588"/>
      <c r="O21" s="588"/>
    </row>
    <row r="22" spans="1:15">
      <c r="A22" s="359">
        <v>15</v>
      </c>
      <c r="B22" s="358" t="s">
        <v>66</v>
      </c>
      <c r="C22" s="486">
        <f>SUM(C18:C21)+SUM(C8:C16)</f>
        <v>317080726.42999995</v>
      </c>
      <c r="D22" s="486">
        <f t="shared" ref="D22:H22" si="1">SUM(D18:D21)+SUM(D8:D16)</f>
        <v>685461810.86226225</v>
      </c>
      <c r="E22" s="486">
        <f t="shared" si="1"/>
        <v>321291397.43155152</v>
      </c>
      <c r="F22" s="486">
        <f t="shared" si="1"/>
        <v>283429068.19748592</v>
      </c>
      <c r="G22" s="486">
        <f t="shared" si="1"/>
        <v>162817714.30508456</v>
      </c>
      <c r="H22" s="486">
        <f t="shared" si="1"/>
        <v>1770080717.2263844</v>
      </c>
      <c r="J22" s="588"/>
      <c r="K22" s="588"/>
      <c r="L22" s="588"/>
      <c r="M22" s="588"/>
      <c r="N22" s="588"/>
      <c r="O22" s="588"/>
    </row>
    <row r="25" spans="1:15">
      <c r="C25" s="588"/>
      <c r="D25" s="588"/>
      <c r="E25" s="588"/>
      <c r="F25" s="588"/>
      <c r="G25" s="588"/>
      <c r="H25" s="588"/>
    </row>
    <row r="26" spans="1:15" ht="38.25">
      <c r="B26" s="299" t="s">
        <v>678</v>
      </c>
      <c r="C26" s="588"/>
      <c r="D26" s="588"/>
      <c r="E26" s="588"/>
      <c r="F26" s="588"/>
      <c r="G26" s="588"/>
      <c r="H26" s="588"/>
    </row>
    <row r="27" spans="1:15">
      <c r="C27" s="588"/>
      <c r="D27" s="588"/>
      <c r="E27" s="588"/>
      <c r="F27" s="588"/>
      <c r="G27" s="588"/>
      <c r="H27" s="588"/>
    </row>
    <row r="28" spans="1:15">
      <c r="C28" s="588"/>
      <c r="D28" s="588"/>
      <c r="E28" s="588"/>
      <c r="F28" s="588"/>
      <c r="G28" s="588"/>
      <c r="H28" s="588"/>
    </row>
    <row r="29" spans="1:15">
      <c r="C29" s="588"/>
      <c r="D29" s="588"/>
      <c r="E29" s="588"/>
      <c r="F29" s="588"/>
      <c r="G29" s="588"/>
      <c r="H29" s="588"/>
    </row>
    <row r="30" spans="1:15">
      <c r="C30" s="588"/>
      <c r="D30" s="588"/>
      <c r="E30" s="588"/>
      <c r="F30" s="588"/>
      <c r="G30" s="588"/>
      <c r="H30" s="588"/>
    </row>
    <row r="31" spans="1:15">
      <c r="C31" s="588"/>
      <c r="D31" s="588"/>
      <c r="E31" s="588"/>
      <c r="F31" s="588"/>
      <c r="G31" s="588"/>
      <c r="H31" s="588"/>
    </row>
    <row r="32" spans="1:15">
      <c r="C32" s="588"/>
      <c r="D32" s="588"/>
      <c r="E32" s="588"/>
      <c r="F32" s="588"/>
      <c r="G32" s="588"/>
      <c r="H32" s="588"/>
    </row>
    <row r="33" spans="3:8">
      <c r="C33" s="588"/>
      <c r="D33" s="588"/>
      <c r="E33" s="588"/>
      <c r="F33" s="588"/>
      <c r="G33" s="588"/>
      <c r="H33" s="588"/>
    </row>
    <row r="34" spans="3:8">
      <c r="C34" s="588"/>
      <c r="D34" s="588"/>
      <c r="E34" s="588"/>
      <c r="F34" s="588"/>
      <c r="G34" s="588"/>
      <c r="H34" s="588"/>
    </row>
    <row r="35" spans="3:8">
      <c r="C35" s="588"/>
      <c r="D35" s="588"/>
      <c r="E35" s="588"/>
      <c r="F35" s="588"/>
      <c r="G35" s="588"/>
      <c r="H35" s="588"/>
    </row>
    <row r="36" spans="3:8">
      <c r="C36" s="588"/>
      <c r="D36" s="588"/>
      <c r="E36" s="588"/>
      <c r="F36" s="588"/>
      <c r="G36" s="588"/>
      <c r="H36" s="588"/>
    </row>
    <row r="37" spans="3:8">
      <c r="C37" s="588"/>
      <c r="D37" s="588"/>
      <c r="E37" s="588"/>
      <c r="F37" s="588"/>
      <c r="G37" s="588"/>
      <c r="H37" s="588"/>
    </row>
    <row r="38" spans="3:8">
      <c r="C38" s="588"/>
      <c r="D38" s="588"/>
      <c r="E38" s="588"/>
      <c r="F38" s="588"/>
      <c r="G38" s="588"/>
      <c r="H38" s="588"/>
    </row>
    <row r="39" spans="3:8">
      <c r="C39" s="588"/>
      <c r="D39" s="588"/>
      <c r="E39" s="588"/>
      <c r="F39" s="588"/>
      <c r="G39" s="588"/>
      <c r="H39" s="588"/>
    </row>
    <row r="40" spans="3:8">
      <c r="C40" s="588"/>
      <c r="D40" s="588"/>
      <c r="E40" s="588"/>
      <c r="F40" s="588"/>
      <c r="G40" s="588"/>
      <c r="H40" s="588"/>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O43"/>
  <sheetViews>
    <sheetView showGridLines="0" zoomScaleNormal="100" workbookViewId="0"/>
  </sheetViews>
  <sheetFormatPr defaultColWidth="9.140625" defaultRowHeight="12.75"/>
  <cols>
    <col min="1" max="1" width="11.85546875" style="285" bestFit="1" customWidth="1"/>
    <col min="2" max="2" width="86.85546875" style="283" customWidth="1"/>
    <col min="3" max="4" width="31.5703125" style="283" customWidth="1"/>
    <col min="5" max="5" width="16.42578125" style="283" bestFit="1" customWidth="1"/>
    <col min="6" max="6" width="14.28515625" style="283" bestFit="1" customWidth="1"/>
    <col min="7" max="7" width="20" style="283" bestFit="1" customWidth="1"/>
    <col min="8" max="8" width="25.140625" style="283" bestFit="1" customWidth="1"/>
    <col min="9" max="16384" width="9.140625" style="283"/>
  </cols>
  <sheetData>
    <row r="1" spans="1:15" ht="13.5">
      <c r="A1" s="282" t="s">
        <v>108</v>
      </c>
      <c r="B1" s="250" t="str">
        <f>Info!C2</f>
        <v>სს "ბანკი ქართუ"</v>
      </c>
      <c r="C1" s="376"/>
      <c r="D1" s="376"/>
      <c r="E1" s="376"/>
      <c r="F1" s="376"/>
      <c r="G1" s="376"/>
      <c r="H1" s="376"/>
    </row>
    <row r="2" spans="1:15">
      <c r="A2" s="282" t="s">
        <v>109</v>
      </c>
      <c r="B2" s="587">
        <f>'1. key ratios'!B2</f>
        <v>45565</v>
      </c>
      <c r="C2" s="376"/>
      <c r="D2" s="376"/>
      <c r="E2" s="376"/>
      <c r="F2" s="376"/>
      <c r="G2" s="376"/>
      <c r="H2" s="376"/>
    </row>
    <row r="3" spans="1:15">
      <c r="A3" s="284" t="s">
        <v>501</v>
      </c>
      <c r="B3" s="376"/>
      <c r="C3" s="376"/>
      <c r="D3" s="376"/>
      <c r="E3" s="376"/>
      <c r="F3" s="376"/>
      <c r="G3" s="376"/>
      <c r="H3" s="376"/>
    </row>
    <row r="4" spans="1:15">
      <c r="A4" s="377"/>
      <c r="B4" s="376"/>
      <c r="C4" s="375" t="s">
        <v>502</v>
      </c>
      <c r="D4" s="375" t="s">
        <v>503</v>
      </c>
      <c r="E4" s="375" t="s">
        <v>504</v>
      </c>
      <c r="F4" s="375" t="s">
        <v>505</v>
      </c>
      <c r="G4" s="375" t="s">
        <v>506</v>
      </c>
      <c r="H4" s="375" t="s">
        <v>507</v>
      </c>
    </row>
    <row r="5" spans="1:15" ht="33.950000000000003" customHeight="1">
      <c r="A5" s="696" t="s">
        <v>867</v>
      </c>
      <c r="B5" s="697"/>
      <c r="C5" s="710" t="s">
        <v>596</v>
      </c>
      <c r="D5" s="710"/>
      <c r="E5" s="710" t="s">
        <v>866</v>
      </c>
      <c r="F5" s="708" t="s">
        <v>865</v>
      </c>
      <c r="G5" s="708" t="s">
        <v>511</v>
      </c>
      <c r="H5" s="373" t="s">
        <v>864</v>
      </c>
    </row>
    <row r="6" spans="1:15" ht="25.5">
      <c r="A6" s="700"/>
      <c r="B6" s="701"/>
      <c r="C6" s="374" t="s">
        <v>512</v>
      </c>
      <c r="D6" s="374" t="s">
        <v>513</v>
      </c>
      <c r="E6" s="710"/>
      <c r="F6" s="709"/>
      <c r="G6" s="709"/>
      <c r="H6" s="373" t="s">
        <v>863</v>
      </c>
    </row>
    <row r="7" spans="1:15">
      <c r="A7" s="371">
        <v>1</v>
      </c>
      <c r="B7" s="360" t="s">
        <v>134</v>
      </c>
      <c r="C7" s="487">
        <v>0</v>
      </c>
      <c r="D7" s="487">
        <v>233966443.7894322</v>
      </c>
      <c r="E7" s="487">
        <v>104740.69828058619</v>
      </c>
      <c r="F7" s="487">
        <v>0</v>
      </c>
      <c r="G7" s="487">
        <v>0</v>
      </c>
      <c r="H7" s="589">
        <f t="shared" ref="H7:H20" si="0">C7+D7-E7-F7</f>
        <v>233861703.09115162</v>
      </c>
      <c r="J7" s="588"/>
      <c r="K7" s="588"/>
      <c r="L7" s="588"/>
      <c r="M7" s="588"/>
      <c r="N7" s="588"/>
      <c r="O7" s="588"/>
    </row>
    <row r="8" spans="1:15" ht="14.45" customHeight="1">
      <c r="A8" s="371">
        <v>2</v>
      </c>
      <c r="B8" s="360" t="s">
        <v>135</v>
      </c>
      <c r="C8" s="487">
        <v>0</v>
      </c>
      <c r="D8" s="487">
        <v>0</v>
      </c>
      <c r="E8" s="487">
        <v>0</v>
      </c>
      <c r="F8" s="487">
        <v>0</v>
      </c>
      <c r="G8" s="487">
        <v>0</v>
      </c>
      <c r="H8" s="589">
        <f t="shared" si="0"/>
        <v>0</v>
      </c>
      <c r="J8" s="588"/>
      <c r="K8" s="588"/>
      <c r="L8" s="588"/>
      <c r="M8" s="588"/>
      <c r="N8" s="588"/>
      <c r="O8" s="588"/>
    </row>
    <row r="9" spans="1:15">
      <c r="A9" s="371">
        <v>3</v>
      </c>
      <c r="B9" s="360" t="s">
        <v>136</v>
      </c>
      <c r="C9" s="487">
        <v>0</v>
      </c>
      <c r="D9" s="487">
        <v>0</v>
      </c>
      <c r="E9" s="487">
        <v>0</v>
      </c>
      <c r="F9" s="487">
        <v>0</v>
      </c>
      <c r="G9" s="487">
        <v>0</v>
      </c>
      <c r="H9" s="589">
        <f t="shared" si="0"/>
        <v>0</v>
      </c>
      <c r="J9" s="588"/>
      <c r="K9" s="588"/>
      <c r="L9" s="588"/>
      <c r="M9" s="588"/>
      <c r="N9" s="588"/>
      <c r="O9" s="588"/>
    </row>
    <row r="10" spans="1:15">
      <c r="A10" s="371">
        <v>4</v>
      </c>
      <c r="B10" s="360" t="s">
        <v>137</v>
      </c>
      <c r="C10" s="487">
        <v>0</v>
      </c>
      <c r="D10" s="487">
        <v>0</v>
      </c>
      <c r="E10" s="487">
        <v>0</v>
      </c>
      <c r="F10" s="487">
        <v>0</v>
      </c>
      <c r="G10" s="487">
        <v>0</v>
      </c>
      <c r="H10" s="589">
        <f t="shared" si="0"/>
        <v>0</v>
      </c>
      <c r="J10" s="588"/>
      <c r="K10" s="588"/>
      <c r="L10" s="588"/>
      <c r="M10" s="588"/>
      <c r="N10" s="588"/>
      <c r="O10" s="588"/>
    </row>
    <row r="11" spans="1:15">
      <c r="A11" s="371">
        <v>5</v>
      </c>
      <c r="B11" s="360" t="s">
        <v>948</v>
      </c>
      <c r="C11" s="487">
        <v>0</v>
      </c>
      <c r="D11" s="487">
        <v>0</v>
      </c>
      <c r="E11" s="487">
        <v>0</v>
      </c>
      <c r="F11" s="487">
        <v>0</v>
      </c>
      <c r="G11" s="487">
        <v>0</v>
      </c>
      <c r="H11" s="589">
        <f t="shared" si="0"/>
        <v>0</v>
      </c>
      <c r="J11" s="588"/>
      <c r="K11" s="588"/>
      <c r="L11" s="588"/>
      <c r="M11" s="588"/>
      <c r="N11" s="588"/>
      <c r="O11" s="588"/>
    </row>
    <row r="12" spans="1:15">
      <c r="A12" s="371">
        <v>6</v>
      </c>
      <c r="B12" s="360" t="s">
        <v>138</v>
      </c>
      <c r="C12" s="487">
        <v>0</v>
      </c>
      <c r="D12" s="487">
        <v>393850080.19999999</v>
      </c>
      <c r="E12" s="487">
        <v>83131.779055476451</v>
      </c>
      <c r="F12" s="487">
        <v>0</v>
      </c>
      <c r="G12" s="487">
        <v>0</v>
      </c>
      <c r="H12" s="589">
        <f t="shared" si="0"/>
        <v>393766948.42094451</v>
      </c>
      <c r="J12" s="588"/>
      <c r="K12" s="588"/>
      <c r="L12" s="588"/>
      <c r="M12" s="588"/>
      <c r="N12" s="588"/>
      <c r="O12" s="588"/>
    </row>
    <row r="13" spans="1:15">
      <c r="A13" s="371">
        <v>7</v>
      </c>
      <c r="B13" s="360" t="s">
        <v>71</v>
      </c>
      <c r="C13" s="487">
        <v>150091579.46819606</v>
      </c>
      <c r="D13" s="487">
        <v>861459277.95432961</v>
      </c>
      <c r="E13" s="487">
        <v>53580284.253031649</v>
      </c>
      <c r="F13" s="487">
        <v>0</v>
      </c>
      <c r="G13" s="487">
        <v>0</v>
      </c>
      <c r="H13" s="589">
        <f t="shared" si="0"/>
        <v>957970573.16949403</v>
      </c>
      <c r="J13" s="588"/>
      <c r="K13" s="588"/>
      <c r="L13" s="588"/>
      <c r="M13" s="588"/>
      <c r="N13" s="588"/>
      <c r="O13" s="588"/>
    </row>
    <row r="14" spans="1:15">
      <c r="A14" s="371">
        <v>8</v>
      </c>
      <c r="B14" s="362" t="s">
        <v>72</v>
      </c>
      <c r="C14" s="487">
        <v>0</v>
      </c>
      <c r="D14" s="487">
        <v>0</v>
      </c>
      <c r="E14" s="487">
        <v>0</v>
      </c>
      <c r="F14" s="487">
        <v>0</v>
      </c>
      <c r="G14" s="487">
        <v>0</v>
      </c>
      <c r="H14" s="589">
        <f t="shared" si="0"/>
        <v>0</v>
      </c>
      <c r="J14" s="588"/>
      <c r="K14" s="588"/>
      <c r="L14" s="588"/>
      <c r="M14" s="588"/>
      <c r="N14" s="588"/>
      <c r="O14" s="588"/>
    </row>
    <row r="15" spans="1:15">
      <c r="A15" s="371">
        <v>9</v>
      </c>
      <c r="B15" s="360" t="s">
        <v>949</v>
      </c>
      <c r="C15" s="487">
        <v>0</v>
      </c>
      <c r="D15" s="487">
        <v>0</v>
      </c>
      <c r="E15" s="487">
        <v>0</v>
      </c>
      <c r="F15" s="487">
        <v>0</v>
      </c>
      <c r="G15" s="487">
        <v>0</v>
      </c>
      <c r="H15" s="589">
        <f t="shared" si="0"/>
        <v>0</v>
      </c>
      <c r="J15" s="588"/>
      <c r="K15" s="588"/>
      <c r="L15" s="588"/>
      <c r="M15" s="588"/>
      <c r="N15" s="588"/>
      <c r="O15" s="588"/>
    </row>
    <row r="16" spans="1:15">
      <c r="A16" s="371">
        <v>10</v>
      </c>
      <c r="B16" s="364" t="s">
        <v>514</v>
      </c>
      <c r="C16" s="487">
        <v>106086437.77541007</v>
      </c>
      <c r="D16" s="487">
        <v>0</v>
      </c>
      <c r="E16" s="487">
        <v>28148731.250072226</v>
      </c>
      <c r="F16" s="487">
        <v>0</v>
      </c>
      <c r="G16" s="487">
        <v>78286.159</v>
      </c>
      <c r="H16" s="589">
        <f t="shared" si="0"/>
        <v>77937706.525337845</v>
      </c>
      <c r="J16" s="588"/>
      <c r="K16" s="588"/>
      <c r="L16" s="588"/>
      <c r="M16" s="588"/>
      <c r="N16" s="588"/>
      <c r="O16" s="588"/>
    </row>
    <row r="17" spans="1:15">
      <c r="A17" s="371">
        <v>11</v>
      </c>
      <c r="B17" s="360" t="s">
        <v>68</v>
      </c>
      <c r="C17" s="487">
        <v>0</v>
      </c>
      <c r="D17" s="487">
        <v>0</v>
      </c>
      <c r="E17" s="487">
        <v>0</v>
      </c>
      <c r="F17" s="487">
        <v>0</v>
      </c>
      <c r="G17" s="487">
        <v>0</v>
      </c>
      <c r="H17" s="589">
        <f t="shared" si="0"/>
        <v>0</v>
      </c>
      <c r="J17" s="588"/>
      <c r="K17" s="588"/>
      <c r="L17" s="588"/>
      <c r="M17" s="588"/>
      <c r="N17" s="588"/>
      <c r="O17" s="588"/>
    </row>
    <row r="18" spans="1:15">
      <c r="A18" s="371">
        <v>12</v>
      </c>
      <c r="B18" s="360" t="s">
        <v>69</v>
      </c>
      <c r="C18" s="487">
        <v>0</v>
      </c>
      <c r="D18" s="487">
        <v>0</v>
      </c>
      <c r="E18" s="487">
        <v>0</v>
      </c>
      <c r="F18" s="487">
        <v>0</v>
      </c>
      <c r="G18" s="487">
        <v>0</v>
      </c>
      <c r="H18" s="589">
        <f t="shared" si="0"/>
        <v>0</v>
      </c>
      <c r="J18" s="588"/>
      <c r="K18" s="588"/>
      <c r="L18" s="588"/>
      <c r="M18" s="588"/>
      <c r="N18" s="588"/>
      <c r="O18" s="588"/>
    </row>
    <row r="19" spans="1:15">
      <c r="A19" s="372">
        <v>13</v>
      </c>
      <c r="B19" s="362" t="s">
        <v>70</v>
      </c>
      <c r="C19" s="487">
        <v>0</v>
      </c>
      <c r="D19" s="487">
        <v>0</v>
      </c>
      <c r="E19" s="487">
        <v>0</v>
      </c>
      <c r="F19" s="487">
        <v>0</v>
      </c>
      <c r="G19" s="487">
        <v>0</v>
      </c>
      <c r="H19" s="589">
        <f t="shared" si="0"/>
        <v>0</v>
      </c>
      <c r="J19" s="588"/>
      <c r="K19" s="588"/>
      <c r="L19" s="588"/>
      <c r="M19" s="588"/>
      <c r="N19" s="588"/>
      <c r="O19" s="588"/>
    </row>
    <row r="20" spans="1:15">
      <c r="A20" s="371">
        <v>14</v>
      </c>
      <c r="B20" s="360" t="s">
        <v>500</v>
      </c>
      <c r="C20" s="487">
        <v>2677215.5954076704</v>
      </c>
      <c r="D20" s="487">
        <v>192704119.83142921</v>
      </c>
      <c r="E20" s="487">
        <v>890714.61901013996</v>
      </c>
      <c r="F20" s="487">
        <v>0</v>
      </c>
      <c r="G20" s="487">
        <v>78286.159</v>
      </c>
      <c r="H20" s="589">
        <f t="shared" si="0"/>
        <v>194490620.80782673</v>
      </c>
      <c r="J20" s="588"/>
      <c r="K20" s="588"/>
      <c r="L20" s="588"/>
      <c r="M20" s="588"/>
      <c r="N20" s="588"/>
      <c r="O20" s="588"/>
    </row>
    <row r="21" spans="1:15" s="286" customFormat="1">
      <c r="A21" s="370">
        <v>15</v>
      </c>
      <c r="B21" s="369" t="s">
        <v>66</v>
      </c>
      <c r="C21" s="489">
        <f t="shared" ref="C21:H21" si="1">SUM(C7:C15)+SUM(C17:C20)</f>
        <v>152768795.06360373</v>
      </c>
      <c r="D21" s="489">
        <f t="shared" si="1"/>
        <v>1681979921.7751911</v>
      </c>
      <c r="E21" s="489">
        <f t="shared" si="1"/>
        <v>54658871.349377856</v>
      </c>
      <c r="F21" s="489">
        <f t="shared" si="1"/>
        <v>0</v>
      </c>
      <c r="G21" s="489">
        <f t="shared" si="1"/>
        <v>78286.159</v>
      </c>
      <c r="H21" s="604">
        <f t="shared" si="1"/>
        <v>1780089845.4894168</v>
      </c>
      <c r="J21" s="588"/>
      <c r="K21" s="588"/>
      <c r="L21" s="588"/>
      <c r="M21" s="588"/>
      <c r="N21" s="588"/>
      <c r="O21" s="588"/>
    </row>
    <row r="22" spans="1:15">
      <c r="A22" s="368">
        <v>16</v>
      </c>
      <c r="B22" s="367" t="s">
        <v>515</v>
      </c>
      <c r="C22" s="487">
        <v>152021790.78553757</v>
      </c>
      <c r="D22" s="487">
        <v>862933283.13359797</v>
      </c>
      <c r="E22" s="487">
        <v>53824304.084576279</v>
      </c>
      <c r="F22" s="487">
        <v>0</v>
      </c>
      <c r="G22" s="487">
        <v>78286.159</v>
      </c>
      <c r="H22" s="589">
        <f>C22+D22-E22-F22</f>
        <v>961130769.83455932</v>
      </c>
      <c r="J22" s="588"/>
      <c r="K22" s="588"/>
      <c r="L22" s="588"/>
      <c r="M22" s="588"/>
      <c r="N22" s="588"/>
      <c r="O22" s="588"/>
    </row>
    <row r="23" spans="1:15">
      <c r="A23" s="368">
        <v>17</v>
      </c>
      <c r="B23" s="367" t="s">
        <v>516</v>
      </c>
      <c r="C23" s="487">
        <v>0</v>
      </c>
      <c r="D23" s="487">
        <v>63002847.069432169</v>
      </c>
      <c r="E23" s="487">
        <v>455475.90725136606</v>
      </c>
      <c r="F23" s="487">
        <v>0</v>
      </c>
      <c r="G23" s="487">
        <v>0</v>
      </c>
      <c r="H23" s="589">
        <f>C23+D23-E23-F23</f>
        <v>62547371.162180804</v>
      </c>
      <c r="J23" s="588"/>
      <c r="K23" s="588"/>
      <c r="L23" s="588"/>
      <c r="M23" s="588"/>
      <c r="N23" s="588"/>
      <c r="O23" s="588"/>
    </row>
    <row r="25" spans="1:15">
      <c r="C25" s="588"/>
      <c r="D25" s="588"/>
      <c r="E25" s="588"/>
      <c r="F25" s="588"/>
      <c r="G25" s="588"/>
      <c r="H25" s="588"/>
      <c r="I25" s="588"/>
      <c r="J25" s="588"/>
    </row>
    <row r="26" spans="1:15" ht="42.6" customHeight="1">
      <c r="B26" s="299" t="s">
        <v>678</v>
      </c>
      <c r="C26" s="588"/>
      <c r="D26" s="588"/>
      <c r="E26" s="588"/>
      <c r="F26" s="588"/>
      <c r="G26" s="588"/>
      <c r="H26" s="588"/>
      <c r="I26" s="588"/>
      <c r="J26" s="588"/>
    </row>
    <row r="27" spans="1:15">
      <c r="C27" s="588"/>
      <c r="D27" s="588"/>
      <c r="E27" s="588"/>
      <c r="F27" s="588"/>
      <c r="G27" s="588"/>
      <c r="H27" s="588"/>
      <c r="I27" s="588"/>
      <c r="J27" s="588"/>
    </row>
    <row r="28" spans="1:15">
      <c r="C28" s="588"/>
      <c r="D28" s="588"/>
      <c r="E28" s="588"/>
      <c r="F28" s="588"/>
      <c r="G28" s="588"/>
      <c r="H28" s="588"/>
      <c r="I28" s="588"/>
      <c r="J28" s="588"/>
    </row>
    <row r="29" spans="1:15">
      <c r="C29" s="588"/>
      <c r="D29" s="588"/>
      <c r="E29" s="588"/>
      <c r="F29" s="588"/>
      <c r="G29" s="588"/>
      <c r="H29" s="588"/>
      <c r="I29" s="588"/>
      <c r="J29" s="588"/>
    </row>
    <row r="30" spans="1:15">
      <c r="C30" s="588"/>
      <c r="D30" s="588"/>
      <c r="E30" s="588"/>
      <c r="F30" s="588"/>
      <c r="G30" s="588"/>
      <c r="H30" s="588"/>
      <c r="I30" s="588"/>
      <c r="J30" s="588"/>
    </row>
    <row r="31" spans="1:15">
      <c r="C31" s="588"/>
      <c r="D31" s="588"/>
      <c r="E31" s="588"/>
      <c r="F31" s="588"/>
      <c r="G31" s="588"/>
      <c r="H31" s="588"/>
      <c r="I31" s="588"/>
      <c r="J31" s="588"/>
    </row>
    <row r="32" spans="1:15">
      <c r="C32" s="588"/>
      <c r="D32" s="588"/>
      <c r="E32" s="588"/>
      <c r="F32" s="588"/>
      <c r="G32" s="588"/>
      <c r="H32" s="588"/>
      <c r="I32" s="588"/>
      <c r="J32" s="588"/>
    </row>
    <row r="33" spans="3:10">
      <c r="C33" s="588"/>
      <c r="D33" s="588"/>
      <c r="E33" s="588"/>
      <c r="F33" s="588"/>
      <c r="G33" s="588"/>
      <c r="H33" s="588"/>
      <c r="I33" s="588"/>
      <c r="J33" s="588"/>
    </row>
    <row r="34" spans="3:10">
      <c r="C34" s="588"/>
      <c r="D34" s="588"/>
      <c r="E34" s="588"/>
      <c r="F34" s="588"/>
      <c r="G34" s="588"/>
      <c r="H34" s="588"/>
      <c r="I34" s="588"/>
      <c r="J34" s="588"/>
    </row>
    <row r="35" spans="3:10">
      <c r="C35" s="588"/>
      <c r="D35" s="588"/>
      <c r="E35" s="588"/>
      <c r="F35" s="588"/>
      <c r="G35" s="588"/>
      <c r="H35" s="588"/>
      <c r="I35" s="588"/>
      <c r="J35" s="588"/>
    </row>
    <row r="36" spans="3:10">
      <c r="C36" s="588"/>
      <c r="D36" s="588"/>
      <c r="E36" s="588"/>
      <c r="F36" s="588"/>
      <c r="G36" s="588"/>
      <c r="H36" s="588"/>
      <c r="I36" s="588"/>
      <c r="J36" s="588"/>
    </row>
    <row r="37" spans="3:10">
      <c r="C37" s="588"/>
      <c r="D37" s="588"/>
      <c r="E37" s="588"/>
      <c r="F37" s="588"/>
      <c r="G37" s="588"/>
      <c r="H37" s="588"/>
      <c r="I37" s="588"/>
      <c r="J37" s="588"/>
    </row>
    <row r="38" spans="3:10">
      <c r="C38" s="588"/>
      <c r="D38" s="588"/>
      <c r="E38" s="588"/>
      <c r="F38" s="588"/>
      <c r="G38" s="588"/>
      <c r="H38" s="588"/>
      <c r="I38" s="588"/>
      <c r="J38" s="588"/>
    </row>
    <row r="39" spans="3:10">
      <c r="C39" s="588"/>
      <c r="D39" s="588"/>
      <c r="E39" s="588"/>
      <c r="F39" s="588"/>
      <c r="G39" s="588"/>
      <c r="H39" s="588"/>
      <c r="I39" s="588"/>
      <c r="J39" s="588"/>
    </row>
    <row r="40" spans="3:10">
      <c r="C40" s="588"/>
      <c r="D40" s="588"/>
      <c r="E40" s="588"/>
      <c r="F40" s="588"/>
      <c r="G40" s="588"/>
      <c r="H40" s="588"/>
      <c r="I40" s="588"/>
      <c r="J40" s="588"/>
    </row>
    <row r="41" spans="3:10">
      <c r="C41" s="588"/>
      <c r="D41" s="588"/>
      <c r="E41" s="588"/>
      <c r="F41" s="588"/>
      <c r="G41" s="588"/>
      <c r="H41" s="588"/>
      <c r="I41" s="588"/>
      <c r="J41" s="588"/>
    </row>
    <row r="42" spans="3:10">
      <c r="C42" s="588"/>
      <c r="D42" s="588"/>
      <c r="E42" s="588"/>
      <c r="F42" s="588"/>
      <c r="G42" s="588"/>
      <c r="H42" s="588"/>
    </row>
    <row r="43" spans="3:10">
      <c r="C43" s="588"/>
      <c r="D43" s="588"/>
      <c r="E43" s="588"/>
      <c r="F43" s="588"/>
      <c r="G43" s="588"/>
      <c r="H43" s="588"/>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S66"/>
  <sheetViews>
    <sheetView showGridLines="0" zoomScaleNormal="100" workbookViewId="0"/>
  </sheetViews>
  <sheetFormatPr defaultColWidth="9.140625" defaultRowHeight="12.75"/>
  <cols>
    <col min="1" max="1" width="11" style="283" bestFit="1" customWidth="1"/>
    <col min="2" max="2" width="93.42578125" style="283" customWidth="1"/>
    <col min="3" max="4" width="35" style="283" customWidth="1"/>
    <col min="5" max="7" width="22" style="283" customWidth="1"/>
    <col min="8" max="8" width="27.5703125" style="283" customWidth="1"/>
    <col min="9" max="16384" width="9.140625" style="283"/>
  </cols>
  <sheetData>
    <row r="1" spans="1:19" ht="13.5">
      <c r="A1" s="282" t="s">
        <v>108</v>
      </c>
      <c r="B1" s="250" t="str">
        <f>Info!C2</f>
        <v>სს "ბანკი ქართუ"</v>
      </c>
      <c r="C1" s="376"/>
      <c r="D1" s="376"/>
      <c r="E1" s="376"/>
      <c r="F1" s="376"/>
      <c r="G1" s="376"/>
      <c r="H1" s="376"/>
    </row>
    <row r="2" spans="1:19">
      <c r="A2" s="282" t="s">
        <v>109</v>
      </c>
      <c r="B2" s="587">
        <f>'1. key ratios'!B2</f>
        <v>45565</v>
      </c>
      <c r="C2" s="376"/>
      <c r="D2" s="376"/>
      <c r="E2" s="376"/>
      <c r="F2" s="376"/>
      <c r="G2" s="376"/>
      <c r="H2" s="376"/>
    </row>
    <row r="3" spans="1:19">
      <c r="A3" s="284" t="s">
        <v>517</v>
      </c>
      <c r="B3" s="376"/>
      <c r="C3" s="376"/>
      <c r="D3" s="376"/>
      <c r="E3" s="376"/>
      <c r="F3" s="376"/>
      <c r="G3" s="376"/>
      <c r="H3" s="376"/>
    </row>
    <row r="4" spans="1:19">
      <c r="A4" s="376"/>
      <c r="B4" s="376"/>
      <c r="C4" s="375" t="s">
        <v>502</v>
      </c>
      <c r="D4" s="375" t="s">
        <v>503</v>
      </c>
      <c r="E4" s="375" t="s">
        <v>504</v>
      </c>
      <c r="F4" s="375" t="s">
        <v>505</v>
      </c>
      <c r="G4" s="375" t="s">
        <v>506</v>
      </c>
      <c r="H4" s="375" t="s">
        <v>507</v>
      </c>
    </row>
    <row r="5" spans="1:19" ht="41.45" customHeight="1">
      <c r="A5" s="696" t="s">
        <v>869</v>
      </c>
      <c r="B5" s="697"/>
      <c r="C5" s="711" t="s">
        <v>596</v>
      </c>
      <c r="D5" s="712"/>
      <c r="E5" s="708" t="s">
        <v>866</v>
      </c>
      <c r="F5" s="708" t="s">
        <v>865</v>
      </c>
      <c r="G5" s="708" t="s">
        <v>511</v>
      </c>
      <c r="H5" s="373" t="s">
        <v>864</v>
      </c>
    </row>
    <row r="6" spans="1:19" ht="25.5">
      <c r="A6" s="700"/>
      <c r="B6" s="701"/>
      <c r="C6" s="374" t="s">
        <v>512</v>
      </c>
      <c r="D6" s="374" t="s">
        <v>513</v>
      </c>
      <c r="E6" s="709"/>
      <c r="F6" s="709"/>
      <c r="G6" s="709"/>
      <c r="H6" s="373" t="s">
        <v>863</v>
      </c>
    </row>
    <row r="7" spans="1:19">
      <c r="A7" s="366">
        <v>1</v>
      </c>
      <c r="B7" s="379" t="s">
        <v>518</v>
      </c>
      <c r="C7" s="487">
        <v>732313.29829657637</v>
      </c>
      <c r="D7" s="487">
        <v>240747925.87106544</v>
      </c>
      <c r="E7" s="487">
        <v>426865.24216704466</v>
      </c>
      <c r="F7" s="487">
        <v>0</v>
      </c>
      <c r="G7" s="487">
        <v>0</v>
      </c>
      <c r="H7" s="589">
        <f t="shared" ref="H7:H34" si="0">C7+D7-E7-F7</f>
        <v>241053373.92719495</v>
      </c>
      <c r="J7" s="588"/>
      <c r="K7" s="588"/>
      <c r="L7" s="588"/>
      <c r="M7" s="588"/>
      <c r="N7" s="588"/>
      <c r="O7" s="588"/>
      <c r="P7" s="588"/>
      <c r="Q7" s="588"/>
      <c r="R7" s="588"/>
      <c r="S7" s="588"/>
    </row>
    <row r="8" spans="1:19">
      <c r="A8" s="366">
        <v>2</v>
      </c>
      <c r="B8" s="379" t="s">
        <v>519</v>
      </c>
      <c r="C8" s="487">
        <v>171784.47384845521</v>
      </c>
      <c r="D8" s="487">
        <v>427839001.69918025</v>
      </c>
      <c r="E8" s="487">
        <v>379364.74422370712</v>
      </c>
      <c r="F8" s="487">
        <v>0</v>
      </c>
      <c r="G8" s="487">
        <v>0</v>
      </c>
      <c r="H8" s="589">
        <f t="shared" si="0"/>
        <v>427631421.42880499</v>
      </c>
      <c r="J8" s="588"/>
      <c r="K8" s="588"/>
      <c r="L8" s="588"/>
      <c r="M8" s="588"/>
      <c r="N8" s="588"/>
      <c r="O8" s="588"/>
    </row>
    <row r="9" spans="1:19">
      <c r="A9" s="366">
        <v>3</v>
      </c>
      <c r="B9" s="379" t="s">
        <v>868</v>
      </c>
      <c r="C9" s="487">
        <v>0</v>
      </c>
      <c r="D9" s="487">
        <v>0</v>
      </c>
      <c r="E9" s="487">
        <v>0</v>
      </c>
      <c r="F9" s="487">
        <v>0</v>
      </c>
      <c r="G9" s="487">
        <v>0</v>
      </c>
      <c r="H9" s="589">
        <f t="shared" si="0"/>
        <v>0</v>
      </c>
      <c r="J9" s="588"/>
      <c r="K9" s="588"/>
      <c r="L9" s="588"/>
      <c r="M9" s="588"/>
      <c r="N9" s="588"/>
      <c r="O9" s="588"/>
    </row>
    <row r="10" spans="1:19">
      <c r="A10" s="366">
        <v>4</v>
      </c>
      <c r="B10" s="379" t="s">
        <v>520</v>
      </c>
      <c r="C10" s="487">
        <v>32615925.345506802</v>
      </c>
      <c r="D10" s="487">
        <v>72811088.000237212</v>
      </c>
      <c r="E10" s="487">
        <v>7915310.1549263401</v>
      </c>
      <c r="F10" s="487">
        <v>0</v>
      </c>
      <c r="G10" s="487">
        <v>0</v>
      </c>
      <c r="H10" s="589">
        <f t="shared" si="0"/>
        <v>97511703.190817669</v>
      </c>
      <c r="J10" s="588"/>
      <c r="K10" s="588"/>
      <c r="L10" s="588"/>
      <c r="M10" s="588"/>
      <c r="N10" s="588"/>
      <c r="O10" s="588"/>
    </row>
    <row r="11" spans="1:19">
      <c r="A11" s="366">
        <v>5</v>
      </c>
      <c r="B11" s="379" t="s">
        <v>521</v>
      </c>
      <c r="C11" s="487">
        <v>16350040.301004995</v>
      </c>
      <c r="D11" s="487">
        <v>68303205.633178696</v>
      </c>
      <c r="E11" s="487">
        <v>5317075.9597234474</v>
      </c>
      <c r="F11" s="487">
        <v>0</v>
      </c>
      <c r="G11" s="487">
        <v>0</v>
      </c>
      <c r="H11" s="589">
        <f t="shared" si="0"/>
        <v>79336169.974460244</v>
      </c>
      <c r="J11" s="588"/>
      <c r="K11" s="588"/>
      <c r="L11" s="588"/>
      <c r="M11" s="588"/>
      <c r="N11" s="588"/>
      <c r="O11" s="588"/>
    </row>
    <row r="12" spans="1:19">
      <c r="A12" s="366">
        <v>6</v>
      </c>
      <c r="B12" s="379" t="s">
        <v>522</v>
      </c>
      <c r="C12" s="487">
        <v>0</v>
      </c>
      <c r="D12" s="487">
        <v>41721307.854973011</v>
      </c>
      <c r="E12" s="487">
        <v>80470.525563390518</v>
      </c>
      <c r="F12" s="487">
        <v>0</v>
      </c>
      <c r="G12" s="487">
        <v>0</v>
      </c>
      <c r="H12" s="589">
        <f t="shared" si="0"/>
        <v>41640837.329409622</v>
      </c>
      <c r="J12" s="588"/>
      <c r="K12" s="588"/>
      <c r="L12" s="588"/>
      <c r="M12" s="588"/>
      <c r="N12" s="588"/>
      <c r="O12" s="588"/>
    </row>
    <row r="13" spans="1:19">
      <c r="A13" s="366">
        <v>7</v>
      </c>
      <c r="B13" s="379" t="s">
        <v>523</v>
      </c>
      <c r="C13" s="487">
        <v>5887190.4995730016</v>
      </c>
      <c r="D13" s="487">
        <v>10865998.131985988</v>
      </c>
      <c r="E13" s="487">
        <v>1075166.1266717673</v>
      </c>
      <c r="F13" s="487">
        <v>0</v>
      </c>
      <c r="G13" s="487">
        <v>0</v>
      </c>
      <c r="H13" s="589">
        <f t="shared" si="0"/>
        <v>15678022.504887223</v>
      </c>
      <c r="J13" s="588"/>
      <c r="K13" s="588"/>
      <c r="L13" s="588"/>
      <c r="M13" s="588"/>
      <c r="N13" s="588"/>
      <c r="O13" s="588"/>
    </row>
    <row r="14" spans="1:19">
      <c r="A14" s="366">
        <v>8</v>
      </c>
      <c r="B14" s="379" t="s">
        <v>524</v>
      </c>
      <c r="C14" s="487">
        <v>263983.30551009986</v>
      </c>
      <c r="D14" s="487">
        <v>7882166.9298498156</v>
      </c>
      <c r="E14" s="487">
        <v>89322.153066423707</v>
      </c>
      <c r="F14" s="487">
        <v>0</v>
      </c>
      <c r="G14" s="487">
        <v>0</v>
      </c>
      <c r="H14" s="589">
        <f t="shared" si="0"/>
        <v>8056828.0822934918</v>
      </c>
      <c r="J14" s="588"/>
      <c r="K14" s="588"/>
      <c r="L14" s="588"/>
      <c r="M14" s="588"/>
      <c r="N14" s="588"/>
      <c r="O14" s="588"/>
    </row>
    <row r="15" spans="1:19">
      <c r="A15" s="366">
        <v>9</v>
      </c>
      <c r="B15" s="379" t="s">
        <v>525</v>
      </c>
      <c r="C15" s="487">
        <v>5600674.526578865</v>
      </c>
      <c r="D15" s="487">
        <v>166255493.97127903</v>
      </c>
      <c r="E15" s="487">
        <v>2594688.1341547607</v>
      </c>
      <c r="F15" s="487">
        <v>0</v>
      </c>
      <c r="G15" s="487">
        <v>0</v>
      </c>
      <c r="H15" s="589">
        <f t="shared" si="0"/>
        <v>169261480.36370313</v>
      </c>
      <c r="J15" s="588"/>
      <c r="K15" s="588"/>
      <c r="L15" s="588"/>
      <c r="M15" s="588"/>
      <c r="N15" s="588"/>
      <c r="O15" s="588"/>
    </row>
    <row r="16" spans="1:19">
      <c r="A16" s="366">
        <v>10</v>
      </c>
      <c r="B16" s="379" t="s">
        <v>526</v>
      </c>
      <c r="C16" s="487">
        <v>0</v>
      </c>
      <c r="D16" s="487">
        <v>5400933.5717182001</v>
      </c>
      <c r="E16" s="487">
        <v>1633.7467267879465</v>
      </c>
      <c r="F16" s="487">
        <v>0</v>
      </c>
      <c r="G16" s="487">
        <v>0</v>
      </c>
      <c r="H16" s="589">
        <f t="shared" si="0"/>
        <v>5399299.8249914125</v>
      </c>
      <c r="J16" s="588"/>
      <c r="K16" s="588"/>
      <c r="L16" s="588"/>
      <c r="M16" s="588"/>
      <c r="N16" s="588"/>
      <c r="O16" s="588"/>
    </row>
    <row r="17" spans="1:15">
      <c r="A17" s="366">
        <v>11</v>
      </c>
      <c r="B17" s="379" t="s">
        <v>527</v>
      </c>
      <c r="C17" s="487">
        <v>0</v>
      </c>
      <c r="D17" s="487">
        <v>355713.96960000001</v>
      </c>
      <c r="E17" s="487">
        <v>71.754490258027019</v>
      </c>
      <c r="F17" s="487">
        <v>0</v>
      </c>
      <c r="G17" s="487">
        <v>0</v>
      </c>
      <c r="H17" s="589">
        <f t="shared" si="0"/>
        <v>355642.21510974196</v>
      </c>
      <c r="J17" s="588"/>
      <c r="K17" s="588"/>
      <c r="L17" s="588"/>
      <c r="M17" s="588"/>
      <c r="N17" s="588"/>
      <c r="O17" s="588"/>
    </row>
    <row r="18" spans="1:15">
      <c r="A18" s="366">
        <v>12</v>
      </c>
      <c r="B18" s="379" t="s">
        <v>528</v>
      </c>
      <c r="C18" s="487">
        <v>24828540.774744831</v>
      </c>
      <c r="D18" s="487">
        <v>25908632.616154</v>
      </c>
      <c r="E18" s="487">
        <v>8719861.9692033511</v>
      </c>
      <c r="F18" s="487">
        <v>0</v>
      </c>
      <c r="G18" s="487">
        <v>0</v>
      </c>
      <c r="H18" s="589">
        <f t="shared" si="0"/>
        <v>42017311.421695478</v>
      </c>
      <c r="J18" s="588"/>
      <c r="K18" s="588"/>
      <c r="L18" s="588"/>
      <c r="M18" s="588"/>
      <c r="N18" s="588"/>
      <c r="O18" s="588"/>
    </row>
    <row r="19" spans="1:15">
      <c r="A19" s="366">
        <v>13</v>
      </c>
      <c r="B19" s="379" t="s">
        <v>529</v>
      </c>
      <c r="C19" s="487">
        <v>3362268.390046482</v>
      </c>
      <c r="D19" s="487">
        <v>27681728.54534997</v>
      </c>
      <c r="E19" s="487">
        <v>1315172.0322052452</v>
      </c>
      <c r="F19" s="487">
        <v>0</v>
      </c>
      <c r="G19" s="487">
        <v>0</v>
      </c>
      <c r="H19" s="589">
        <f t="shared" si="0"/>
        <v>29728824.903191205</v>
      </c>
      <c r="J19" s="588"/>
      <c r="K19" s="588"/>
      <c r="L19" s="588"/>
      <c r="M19" s="588"/>
      <c r="N19" s="588"/>
      <c r="O19" s="588"/>
    </row>
    <row r="20" spans="1:15">
      <c r="A20" s="366">
        <v>14</v>
      </c>
      <c r="B20" s="379" t="s">
        <v>530</v>
      </c>
      <c r="C20" s="487">
        <v>21790845.668103378</v>
      </c>
      <c r="D20" s="487">
        <v>17938918.522981118</v>
      </c>
      <c r="E20" s="487">
        <v>532542.04407540127</v>
      </c>
      <c r="F20" s="487">
        <v>0</v>
      </c>
      <c r="G20" s="487">
        <v>0</v>
      </c>
      <c r="H20" s="589">
        <f t="shared" si="0"/>
        <v>39197222.147009097</v>
      </c>
      <c r="J20" s="588"/>
      <c r="K20" s="588"/>
      <c r="L20" s="588"/>
      <c r="M20" s="588"/>
      <c r="N20" s="588"/>
      <c r="O20" s="588"/>
    </row>
    <row r="21" spans="1:15">
      <c r="A21" s="366">
        <v>15</v>
      </c>
      <c r="B21" s="379" t="s">
        <v>531</v>
      </c>
      <c r="C21" s="487">
        <v>441315.21579699998</v>
      </c>
      <c r="D21" s="487">
        <v>1795169.7378146197</v>
      </c>
      <c r="E21" s="487">
        <v>73219.620338146226</v>
      </c>
      <c r="F21" s="487">
        <v>0</v>
      </c>
      <c r="G21" s="487">
        <v>0</v>
      </c>
      <c r="H21" s="589">
        <f t="shared" si="0"/>
        <v>2163265.3332734737</v>
      </c>
      <c r="J21" s="588"/>
      <c r="K21" s="588"/>
      <c r="L21" s="588"/>
      <c r="M21" s="588"/>
      <c r="N21" s="588"/>
      <c r="O21" s="588"/>
    </row>
    <row r="22" spans="1:15">
      <c r="A22" s="366">
        <v>16</v>
      </c>
      <c r="B22" s="379" t="s">
        <v>532</v>
      </c>
      <c r="C22" s="487">
        <v>0</v>
      </c>
      <c r="D22" s="487">
        <v>79543871.671528742</v>
      </c>
      <c r="E22" s="487">
        <v>715589.04249999998</v>
      </c>
      <c r="F22" s="487">
        <v>0</v>
      </c>
      <c r="G22" s="487">
        <v>0</v>
      </c>
      <c r="H22" s="589">
        <f t="shared" si="0"/>
        <v>78828282.629028738</v>
      </c>
      <c r="J22" s="588"/>
      <c r="K22" s="588"/>
      <c r="L22" s="588"/>
      <c r="M22" s="588"/>
      <c r="N22" s="588"/>
      <c r="O22" s="588"/>
    </row>
    <row r="23" spans="1:15">
      <c r="A23" s="366">
        <v>17</v>
      </c>
      <c r="B23" s="379" t="s">
        <v>533</v>
      </c>
      <c r="C23" s="487">
        <v>0</v>
      </c>
      <c r="D23" s="487">
        <v>56460216.717331275</v>
      </c>
      <c r="E23" s="487">
        <v>341762.50764314807</v>
      </c>
      <c r="F23" s="487">
        <v>0</v>
      </c>
      <c r="G23" s="487">
        <v>0</v>
      </c>
      <c r="H23" s="589">
        <f t="shared" si="0"/>
        <v>56118454.209688127</v>
      </c>
      <c r="J23" s="588"/>
      <c r="K23" s="588"/>
      <c r="L23" s="588"/>
      <c r="M23" s="588"/>
      <c r="N23" s="588"/>
      <c r="O23" s="588"/>
    </row>
    <row r="24" spans="1:15">
      <c r="A24" s="366">
        <v>18</v>
      </c>
      <c r="B24" s="379" t="s">
        <v>534</v>
      </c>
      <c r="C24" s="487">
        <v>2352814.3063620003</v>
      </c>
      <c r="D24" s="487">
        <v>944313.05624748196</v>
      </c>
      <c r="E24" s="487">
        <v>665308.99583832466</v>
      </c>
      <c r="F24" s="487">
        <v>0</v>
      </c>
      <c r="G24" s="487">
        <v>0</v>
      </c>
      <c r="H24" s="589">
        <f t="shared" si="0"/>
        <v>2631818.3667711578</v>
      </c>
      <c r="J24" s="588"/>
      <c r="K24" s="588"/>
      <c r="L24" s="588"/>
      <c r="M24" s="588"/>
      <c r="N24" s="588"/>
      <c r="O24" s="588"/>
    </row>
    <row r="25" spans="1:15">
      <c r="A25" s="366">
        <v>19</v>
      </c>
      <c r="B25" s="379" t="s">
        <v>535</v>
      </c>
      <c r="C25" s="487">
        <v>0</v>
      </c>
      <c r="D25" s="487">
        <v>13553878.467907069</v>
      </c>
      <c r="E25" s="487">
        <v>73342.325148582837</v>
      </c>
      <c r="F25" s="487">
        <v>0</v>
      </c>
      <c r="G25" s="487">
        <v>0</v>
      </c>
      <c r="H25" s="589">
        <f t="shared" si="0"/>
        <v>13480536.142758487</v>
      </c>
      <c r="J25" s="588"/>
      <c r="K25" s="588"/>
      <c r="L25" s="588"/>
      <c r="M25" s="588"/>
      <c r="N25" s="588"/>
      <c r="O25" s="588"/>
    </row>
    <row r="26" spans="1:15">
      <c r="A26" s="366">
        <v>20</v>
      </c>
      <c r="B26" s="379" t="s">
        <v>536</v>
      </c>
      <c r="C26" s="487">
        <v>0</v>
      </c>
      <c r="D26" s="487">
        <v>47202600.847346991</v>
      </c>
      <c r="E26" s="487">
        <v>2222434.9882201962</v>
      </c>
      <c r="F26" s="487">
        <v>0</v>
      </c>
      <c r="G26" s="487">
        <v>0</v>
      </c>
      <c r="H26" s="589">
        <f t="shared" si="0"/>
        <v>44980165.859126791</v>
      </c>
      <c r="J26" s="588"/>
      <c r="K26" s="588"/>
      <c r="L26" s="588"/>
      <c r="M26" s="588"/>
      <c r="N26" s="588"/>
      <c r="O26" s="588"/>
    </row>
    <row r="27" spans="1:15">
      <c r="A27" s="366">
        <v>21</v>
      </c>
      <c r="B27" s="379" t="s">
        <v>537</v>
      </c>
      <c r="C27" s="487">
        <v>340.69</v>
      </c>
      <c r="D27" s="487">
        <v>1693728.430304308</v>
      </c>
      <c r="E27" s="487">
        <v>2569.6423738609124</v>
      </c>
      <c r="F27" s="487">
        <v>0</v>
      </c>
      <c r="G27" s="487">
        <v>0</v>
      </c>
      <c r="H27" s="589">
        <f t="shared" si="0"/>
        <v>1691499.4779304471</v>
      </c>
      <c r="J27" s="588"/>
      <c r="K27" s="588"/>
      <c r="L27" s="588"/>
      <c r="M27" s="588"/>
      <c r="N27" s="588"/>
      <c r="O27" s="588"/>
    </row>
    <row r="28" spans="1:15">
      <c r="A28" s="366">
        <v>22</v>
      </c>
      <c r="B28" s="379" t="s">
        <v>538</v>
      </c>
      <c r="C28" s="487">
        <v>18653762.255072162</v>
      </c>
      <c r="D28" s="487">
        <v>39205892.742958575</v>
      </c>
      <c r="E28" s="487">
        <v>17364413.482542101</v>
      </c>
      <c r="F28" s="487">
        <v>0</v>
      </c>
      <c r="G28" s="487">
        <v>0</v>
      </c>
      <c r="H28" s="589">
        <f t="shared" si="0"/>
        <v>40495241.515488639</v>
      </c>
      <c r="J28" s="588"/>
      <c r="K28" s="588"/>
      <c r="L28" s="588"/>
      <c r="M28" s="588"/>
      <c r="N28" s="588"/>
      <c r="O28" s="588"/>
    </row>
    <row r="29" spans="1:15">
      <c r="A29" s="366">
        <v>23</v>
      </c>
      <c r="B29" s="379" t="s">
        <v>539</v>
      </c>
      <c r="C29" s="487">
        <v>7052102.3024280099</v>
      </c>
      <c r="D29" s="487">
        <v>78648688.963510022</v>
      </c>
      <c r="E29" s="487">
        <v>786169.35355104262</v>
      </c>
      <c r="F29" s="487">
        <v>0</v>
      </c>
      <c r="G29" s="487">
        <v>0</v>
      </c>
      <c r="H29" s="589">
        <f t="shared" si="0"/>
        <v>84914621.912386984</v>
      </c>
      <c r="J29" s="588"/>
      <c r="K29" s="588"/>
      <c r="L29" s="588"/>
      <c r="M29" s="588"/>
      <c r="N29" s="588"/>
      <c r="O29" s="588"/>
    </row>
    <row r="30" spans="1:15">
      <c r="A30" s="366">
        <v>24</v>
      </c>
      <c r="B30" s="379" t="s">
        <v>540</v>
      </c>
      <c r="C30" s="487">
        <v>5553687.3863849994</v>
      </c>
      <c r="D30" s="487">
        <v>37471991.950467363</v>
      </c>
      <c r="E30" s="487">
        <v>1341536.8047452481</v>
      </c>
      <c r="F30" s="487">
        <v>0</v>
      </c>
      <c r="G30" s="487">
        <v>0</v>
      </c>
      <c r="H30" s="589">
        <f t="shared" si="0"/>
        <v>41684142.532107115</v>
      </c>
      <c r="J30" s="588"/>
      <c r="K30" s="588"/>
      <c r="L30" s="588"/>
      <c r="M30" s="588"/>
      <c r="N30" s="588"/>
      <c r="O30" s="588"/>
    </row>
    <row r="31" spans="1:15">
      <c r="A31" s="366">
        <v>25</v>
      </c>
      <c r="B31" s="379" t="s">
        <v>541</v>
      </c>
      <c r="C31" s="487">
        <v>6262554.3590800092</v>
      </c>
      <c r="D31" s="487">
        <v>54662853.862044342</v>
      </c>
      <c r="E31" s="487">
        <v>2263642.7748234323</v>
      </c>
      <c r="F31" s="487">
        <v>0</v>
      </c>
      <c r="G31" s="487">
        <v>78286.159</v>
      </c>
      <c r="H31" s="589">
        <f t="shared" si="0"/>
        <v>58661765.446300916</v>
      </c>
      <c r="J31" s="588"/>
      <c r="K31" s="588"/>
      <c r="L31" s="588"/>
      <c r="M31" s="588"/>
      <c r="N31" s="588"/>
      <c r="O31" s="588"/>
    </row>
    <row r="32" spans="1:15">
      <c r="A32" s="366">
        <v>26</v>
      </c>
      <c r="B32" s="379" t="s">
        <v>542</v>
      </c>
      <c r="C32" s="487">
        <v>101647.68720000013</v>
      </c>
      <c r="D32" s="487">
        <v>123829.85801799996</v>
      </c>
      <c r="E32" s="487">
        <v>104917.29236036009</v>
      </c>
      <c r="F32" s="487">
        <v>0</v>
      </c>
      <c r="G32" s="487">
        <v>0</v>
      </c>
      <c r="H32" s="589">
        <f t="shared" si="0"/>
        <v>120560.25285763998</v>
      </c>
      <c r="J32" s="588"/>
      <c r="K32" s="588"/>
      <c r="L32" s="588"/>
      <c r="M32" s="588"/>
      <c r="N32" s="588"/>
      <c r="O32" s="588"/>
    </row>
    <row r="33" spans="1:15">
      <c r="A33" s="366">
        <v>27</v>
      </c>
      <c r="B33" s="366" t="s">
        <v>99</v>
      </c>
      <c r="C33" s="487">
        <v>747004.27806599985</v>
      </c>
      <c r="D33" s="487">
        <v>156960770.15216026</v>
      </c>
      <c r="E33" s="487">
        <v>256419.93209560905</v>
      </c>
      <c r="F33" s="487">
        <v>0</v>
      </c>
      <c r="G33" s="487">
        <v>0</v>
      </c>
      <c r="H33" s="589">
        <f t="shared" si="0"/>
        <v>157451354.49813065</v>
      </c>
      <c r="J33" s="588"/>
      <c r="K33" s="588"/>
      <c r="L33" s="588"/>
      <c r="M33" s="588"/>
      <c r="N33" s="588"/>
      <c r="O33" s="588"/>
    </row>
    <row r="34" spans="1:15">
      <c r="A34" s="366">
        <v>28</v>
      </c>
      <c r="B34" s="369" t="s">
        <v>66</v>
      </c>
      <c r="C34" s="489">
        <f>SUM(C7:C33)</f>
        <v>152768795.0636037</v>
      </c>
      <c r="D34" s="489">
        <f>SUM(D7:D33)</f>
        <v>1681979921.7751915</v>
      </c>
      <c r="E34" s="489">
        <f>SUM(E7:E33)</f>
        <v>54658871.349377975</v>
      </c>
      <c r="F34" s="489">
        <f>SUM(F7:F33)</f>
        <v>0</v>
      </c>
      <c r="G34" s="489">
        <f>SUM(G7:G33)</f>
        <v>78286.159</v>
      </c>
      <c r="H34" s="604">
        <f t="shared" si="0"/>
        <v>1780089845.4894173</v>
      </c>
      <c r="J34" s="588"/>
      <c r="K34" s="588"/>
      <c r="L34" s="588"/>
      <c r="M34" s="588"/>
      <c r="N34" s="588"/>
      <c r="O34" s="588"/>
    </row>
    <row r="35" spans="1:15">
      <c r="G35" s="588"/>
    </row>
    <row r="36" spans="1:15">
      <c r="B36" s="287"/>
      <c r="C36" s="588"/>
      <c r="D36" s="588"/>
      <c r="E36" s="588"/>
      <c r="F36" s="588"/>
      <c r="G36" s="588"/>
      <c r="H36" s="588"/>
    </row>
    <row r="37" spans="1:15">
      <c r="C37" s="588"/>
      <c r="D37" s="588"/>
      <c r="E37" s="588"/>
      <c r="F37" s="588"/>
      <c r="G37" s="588"/>
      <c r="H37" s="588"/>
    </row>
    <row r="38" spans="1:15">
      <c r="C38" s="588"/>
      <c r="D38" s="588"/>
      <c r="E38" s="588"/>
      <c r="F38" s="588"/>
      <c r="G38" s="588"/>
      <c r="H38" s="588"/>
    </row>
    <row r="39" spans="1:15">
      <c r="C39" s="588"/>
      <c r="D39" s="588"/>
      <c r="E39" s="588"/>
      <c r="F39" s="588"/>
      <c r="G39" s="588"/>
      <c r="H39" s="588"/>
    </row>
    <row r="40" spans="1:15">
      <c r="C40" s="588"/>
      <c r="D40" s="588"/>
      <c r="E40" s="588"/>
      <c r="F40" s="588"/>
      <c r="G40" s="588"/>
      <c r="H40" s="588"/>
    </row>
    <row r="41" spans="1:15">
      <c r="C41" s="588"/>
      <c r="D41" s="588"/>
      <c r="E41" s="588"/>
      <c r="F41" s="588"/>
      <c r="G41" s="588"/>
      <c r="H41" s="588"/>
    </row>
    <row r="42" spans="1:15">
      <c r="C42" s="588"/>
      <c r="D42" s="588"/>
      <c r="E42" s="588"/>
      <c r="F42" s="588"/>
      <c r="G42" s="588"/>
      <c r="H42" s="588"/>
    </row>
    <row r="43" spans="1:15">
      <c r="C43" s="588"/>
      <c r="D43" s="588"/>
      <c r="E43" s="588"/>
      <c r="F43" s="588"/>
      <c r="G43" s="588"/>
      <c r="H43" s="588"/>
    </row>
    <row r="44" spans="1:15">
      <c r="C44" s="588"/>
      <c r="D44" s="588"/>
      <c r="E44" s="588"/>
      <c r="F44" s="588"/>
      <c r="G44" s="588"/>
      <c r="H44" s="588"/>
    </row>
    <row r="45" spans="1:15">
      <c r="C45" s="588"/>
      <c r="D45" s="588"/>
      <c r="E45" s="588"/>
      <c r="F45" s="588"/>
      <c r="G45" s="588"/>
      <c r="H45" s="588"/>
    </row>
    <row r="46" spans="1:15">
      <c r="C46" s="588"/>
      <c r="D46" s="588"/>
      <c r="E46" s="588"/>
      <c r="F46" s="588"/>
      <c r="G46" s="588"/>
      <c r="H46" s="588"/>
    </row>
    <row r="47" spans="1:15">
      <c r="C47" s="588"/>
      <c r="D47" s="588"/>
      <c r="E47" s="588"/>
      <c r="F47" s="588"/>
      <c r="G47" s="588"/>
      <c r="H47" s="588"/>
    </row>
    <row r="48" spans="1:15">
      <c r="C48" s="588"/>
      <c r="D48" s="588"/>
      <c r="E48" s="588"/>
      <c r="F48" s="588"/>
      <c r="G48" s="588"/>
      <c r="H48" s="588"/>
    </row>
    <row r="49" spans="3:8">
      <c r="C49" s="588"/>
      <c r="D49" s="588"/>
      <c r="E49" s="588"/>
      <c r="F49" s="588"/>
      <c r="G49" s="588"/>
      <c r="H49" s="588"/>
    </row>
    <row r="50" spans="3:8">
      <c r="C50" s="588"/>
      <c r="D50" s="588"/>
      <c r="E50" s="588"/>
      <c r="F50" s="588"/>
      <c r="G50" s="588"/>
      <c r="H50" s="588"/>
    </row>
    <row r="51" spans="3:8">
      <c r="C51" s="588"/>
      <c r="D51" s="588"/>
      <c r="E51" s="588"/>
      <c r="F51" s="588"/>
      <c r="G51" s="588"/>
      <c r="H51" s="588"/>
    </row>
    <row r="52" spans="3:8">
      <c r="C52" s="588"/>
      <c r="D52" s="588"/>
      <c r="E52" s="588"/>
      <c r="F52" s="588"/>
      <c r="G52" s="588"/>
      <c r="H52" s="588"/>
    </row>
    <row r="53" spans="3:8">
      <c r="C53" s="588"/>
      <c r="D53" s="588"/>
      <c r="E53" s="588"/>
      <c r="F53" s="588"/>
      <c r="G53" s="588"/>
      <c r="H53" s="588"/>
    </row>
    <row r="54" spans="3:8">
      <c r="C54" s="588"/>
      <c r="D54" s="588"/>
      <c r="E54" s="588"/>
      <c r="F54" s="588"/>
      <c r="G54" s="588"/>
      <c r="H54" s="588"/>
    </row>
    <row r="55" spans="3:8">
      <c r="C55" s="588"/>
      <c r="D55" s="588"/>
      <c r="E55" s="588"/>
      <c r="F55" s="588"/>
      <c r="G55" s="588"/>
      <c r="H55" s="588"/>
    </row>
    <row r="56" spans="3:8">
      <c r="C56" s="588"/>
      <c r="D56" s="588"/>
      <c r="E56" s="588"/>
      <c r="F56" s="588"/>
      <c r="G56" s="588"/>
      <c r="H56" s="588"/>
    </row>
    <row r="57" spans="3:8">
      <c r="C57" s="588"/>
      <c r="D57" s="588"/>
      <c r="E57" s="588"/>
      <c r="F57" s="588"/>
      <c r="G57" s="588"/>
      <c r="H57" s="588"/>
    </row>
    <row r="58" spans="3:8">
      <c r="C58" s="588"/>
      <c r="D58" s="588"/>
      <c r="E58" s="588"/>
      <c r="F58" s="588"/>
      <c r="G58" s="588"/>
      <c r="H58" s="588"/>
    </row>
    <row r="59" spans="3:8">
      <c r="C59" s="588"/>
      <c r="D59" s="588"/>
      <c r="E59" s="588"/>
      <c r="F59" s="588"/>
      <c r="G59" s="588"/>
      <c r="H59" s="588"/>
    </row>
    <row r="60" spans="3:8">
      <c r="C60" s="588"/>
      <c r="D60" s="588"/>
      <c r="E60" s="588"/>
      <c r="F60" s="588"/>
      <c r="G60" s="588"/>
      <c r="H60" s="588"/>
    </row>
    <row r="61" spans="3:8">
      <c r="C61" s="588"/>
      <c r="D61" s="588"/>
      <c r="E61" s="588"/>
      <c r="F61" s="588"/>
      <c r="G61" s="588"/>
      <c r="H61" s="588"/>
    </row>
    <row r="62" spans="3:8">
      <c r="C62" s="588"/>
      <c r="D62" s="588"/>
      <c r="E62" s="588"/>
      <c r="F62" s="588"/>
      <c r="G62" s="588"/>
      <c r="H62" s="588"/>
    </row>
    <row r="63" spans="3:8">
      <c r="C63" s="588"/>
      <c r="D63" s="588"/>
      <c r="E63" s="588"/>
      <c r="F63" s="588"/>
      <c r="G63" s="588"/>
      <c r="H63" s="588"/>
    </row>
    <row r="64" spans="3:8">
      <c r="C64" s="588"/>
    </row>
    <row r="65" spans="3:3">
      <c r="C65" s="588"/>
    </row>
    <row r="66" spans="3:3">
      <c r="C66" s="588"/>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G26"/>
  <sheetViews>
    <sheetView showGridLines="0" zoomScaleNormal="100" workbookViewId="0"/>
  </sheetViews>
  <sheetFormatPr defaultColWidth="9.140625" defaultRowHeight="12.75"/>
  <cols>
    <col min="1" max="1" width="11.85546875" style="283" bestFit="1" customWidth="1"/>
    <col min="2" max="2" width="108" style="283" bestFit="1" customWidth="1"/>
    <col min="3" max="3" width="35.5703125" style="283" customWidth="1"/>
    <col min="4" max="4" width="38.42578125" style="283" customWidth="1"/>
    <col min="5" max="16384" width="9.140625" style="283"/>
  </cols>
  <sheetData>
    <row r="1" spans="1:7" ht="13.5">
      <c r="A1" s="282" t="s">
        <v>108</v>
      </c>
      <c r="B1" s="250" t="str">
        <f>Info!C2</f>
        <v>სს "ბანკი ქართუ"</v>
      </c>
    </row>
    <row r="2" spans="1:7">
      <c r="A2" s="282" t="s">
        <v>109</v>
      </c>
      <c r="B2" s="587">
        <f>'1. key ratios'!B2</f>
        <v>45565</v>
      </c>
    </row>
    <row r="3" spans="1:7">
      <c r="A3" s="284" t="s">
        <v>543</v>
      </c>
    </row>
    <row r="5" spans="1:7">
      <c r="A5" s="713" t="s">
        <v>880</v>
      </c>
      <c r="B5" s="713"/>
      <c r="C5" s="387" t="s">
        <v>562</v>
      </c>
      <c r="D5" s="387" t="s">
        <v>879</v>
      </c>
    </row>
    <row r="6" spans="1:7">
      <c r="A6" s="386">
        <v>1</v>
      </c>
      <c r="B6" s="380" t="s">
        <v>878</v>
      </c>
      <c r="C6" s="486">
        <v>52545622.470669582</v>
      </c>
      <c r="D6" s="486">
        <v>387222.72930016619</v>
      </c>
      <c r="F6" s="588"/>
      <c r="G6" s="588"/>
    </row>
    <row r="7" spans="1:7">
      <c r="A7" s="383">
        <v>2</v>
      </c>
      <c r="B7" s="380" t="s">
        <v>877</v>
      </c>
      <c r="C7" s="486">
        <f>SUM(C8:C9)</f>
        <v>4522532.421032168</v>
      </c>
      <c r="D7" s="486">
        <f>SUM(D8:D9)</f>
        <v>3093.0355726440052</v>
      </c>
      <c r="F7" s="588"/>
      <c r="G7" s="588"/>
    </row>
    <row r="8" spans="1:7">
      <c r="A8" s="385">
        <v>2.1</v>
      </c>
      <c r="B8" s="384" t="s">
        <v>876</v>
      </c>
      <c r="C8" s="485">
        <v>1887008.1194818786</v>
      </c>
      <c r="D8" s="485">
        <v>3093.0355726440052</v>
      </c>
      <c r="F8" s="588"/>
      <c r="G8" s="588"/>
    </row>
    <row r="9" spans="1:7">
      <c r="A9" s="385">
        <v>2.2000000000000002</v>
      </c>
      <c r="B9" s="384" t="s">
        <v>875</v>
      </c>
      <c r="C9" s="485">
        <v>2635524.3015502896</v>
      </c>
      <c r="D9" s="485">
        <v>0</v>
      </c>
      <c r="F9" s="588"/>
      <c r="G9" s="588"/>
    </row>
    <row r="10" spans="1:7">
      <c r="A10" s="386">
        <v>3</v>
      </c>
      <c r="B10" s="380" t="s">
        <v>874</v>
      </c>
      <c r="C10" s="486">
        <f>SUM(C11:C13)</f>
        <v>2634840.2385535953</v>
      </c>
      <c r="D10" s="486">
        <f>SUM(D11:D13)</f>
        <v>40.90950281199202</v>
      </c>
      <c r="F10" s="588"/>
      <c r="G10" s="588"/>
    </row>
    <row r="11" spans="1:7">
      <c r="A11" s="385">
        <v>3.1</v>
      </c>
      <c r="B11" s="384" t="s">
        <v>544</v>
      </c>
      <c r="C11" s="485">
        <v>78286.159</v>
      </c>
      <c r="D11" s="485">
        <v>0</v>
      </c>
      <c r="F11" s="588"/>
      <c r="G11" s="588"/>
    </row>
    <row r="12" spans="1:7">
      <c r="A12" s="385">
        <v>3.2</v>
      </c>
      <c r="B12" s="384" t="s">
        <v>873</v>
      </c>
      <c r="C12" s="485">
        <v>850605.92381119309</v>
      </c>
      <c r="D12" s="485">
        <v>40.90950281199202</v>
      </c>
      <c r="F12" s="588"/>
      <c r="G12" s="588"/>
    </row>
    <row r="13" spans="1:7">
      <c r="A13" s="385">
        <v>3.3</v>
      </c>
      <c r="B13" s="384" t="s">
        <v>872</v>
      </c>
      <c r="C13" s="485">
        <v>1705948.1557424022</v>
      </c>
      <c r="D13" s="485">
        <v>0</v>
      </c>
      <c r="F13" s="588"/>
      <c r="G13" s="588"/>
    </row>
    <row r="14" spans="1:7">
      <c r="A14" s="383">
        <v>4</v>
      </c>
      <c r="B14" s="382" t="s">
        <v>871</v>
      </c>
      <c r="C14" s="485">
        <v>-609010.56857171305</v>
      </c>
      <c r="D14" s="485">
        <v>3.7710098932386416E-11</v>
      </c>
      <c r="F14" s="588"/>
      <c r="G14" s="588"/>
    </row>
    <row r="15" spans="1:7">
      <c r="A15" s="381">
        <v>5</v>
      </c>
      <c r="B15" s="380" t="s">
        <v>870</v>
      </c>
      <c r="C15" s="486">
        <f>C6+C7-C10+C14</f>
        <v>53824304.084576435</v>
      </c>
      <c r="D15" s="486">
        <f>D6+D7-D10+D14</f>
        <v>390274.85536999826</v>
      </c>
      <c r="F15" s="588"/>
      <c r="G15" s="588"/>
    </row>
    <row r="17" spans="3:4">
      <c r="C17" s="588"/>
      <c r="D17" s="588"/>
    </row>
    <row r="18" spans="3:4">
      <c r="C18" s="588"/>
      <c r="D18" s="588"/>
    </row>
    <row r="19" spans="3:4">
      <c r="C19" s="588"/>
      <c r="D19" s="588"/>
    </row>
    <row r="20" spans="3:4">
      <c r="C20" s="588"/>
      <c r="D20" s="588"/>
    </row>
    <row r="21" spans="3:4">
      <c r="C21" s="588"/>
      <c r="D21" s="588"/>
    </row>
    <row r="22" spans="3:4">
      <c r="C22" s="588"/>
      <c r="D22" s="588"/>
    </row>
    <row r="23" spans="3:4">
      <c r="C23" s="588"/>
      <c r="D23" s="588"/>
    </row>
    <row r="24" spans="3:4">
      <c r="C24" s="588"/>
      <c r="D24" s="588"/>
    </row>
    <row r="25" spans="3:4">
      <c r="C25" s="588"/>
      <c r="D25" s="588"/>
    </row>
    <row r="26" spans="3:4">
      <c r="C26" s="588"/>
      <c r="D26" s="588"/>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G35"/>
  <sheetViews>
    <sheetView showGridLines="0" zoomScaleNormal="100" workbookViewId="0"/>
  </sheetViews>
  <sheetFormatPr defaultColWidth="9.140625" defaultRowHeight="12.75"/>
  <cols>
    <col min="1" max="1" width="11.85546875" style="376" bestFit="1" customWidth="1"/>
    <col min="2" max="2" width="128.85546875" style="376" bestFit="1" customWidth="1"/>
    <col min="3" max="3" width="37" style="376" customWidth="1"/>
    <col min="4" max="4" width="47.7109375" style="376" customWidth="1"/>
    <col min="5" max="16384" width="9.140625" style="376"/>
  </cols>
  <sheetData>
    <row r="1" spans="1:7" ht="13.5">
      <c r="A1" s="282" t="s">
        <v>108</v>
      </c>
      <c r="B1" s="250" t="str">
        <f>Info!C2</f>
        <v>სს "ბანკი ქართუ"</v>
      </c>
    </row>
    <row r="2" spans="1:7">
      <c r="A2" s="282" t="s">
        <v>109</v>
      </c>
      <c r="B2" s="587">
        <f>'1. key ratios'!B2</f>
        <v>45565</v>
      </c>
    </row>
    <row r="3" spans="1:7">
      <c r="A3" s="284" t="s">
        <v>545</v>
      </c>
    </row>
    <row r="4" spans="1:7">
      <c r="A4" s="284"/>
    </row>
    <row r="5" spans="1:7" ht="15" customHeight="1">
      <c r="A5" s="714" t="s">
        <v>546</v>
      </c>
      <c r="B5" s="715"/>
      <c r="C5" s="718" t="s">
        <v>547</v>
      </c>
      <c r="D5" s="718" t="s">
        <v>548</v>
      </c>
    </row>
    <row r="6" spans="1:7">
      <c r="A6" s="716"/>
      <c r="B6" s="717"/>
      <c r="C6" s="718"/>
      <c r="D6" s="718"/>
    </row>
    <row r="7" spans="1:7">
      <c r="A7" s="369">
        <v>1</v>
      </c>
      <c r="B7" s="369" t="s">
        <v>549</v>
      </c>
      <c r="C7" s="489">
        <v>154787721.13446894</v>
      </c>
      <c r="D7" s="488"/>
      <c r="F7" s="590"/>
      <c r="G7" s="590"/>
    </row>
    <row r="8" spans="1:7">
      <c r="A8" s="366">
        <v>2</v>
      </c>
      <c r="B8" s="366" t="s">
        <v>550</v>
      </c>
      <c r="C8" s="487">
        <v>1207759.8024976037</v>
      </c>
      <c r="D8" s="488"/>
      <c r="F8" s="590"/>
      <c r="G8" s="590"/>
    </row>
    <row r="9" spans="1:7">
      <c r="A9" s="366">
        <v>3</v>
      </c>
      <c r="B9" s="390" t="s">
        <v>551</v>
      </c>
      <c r="C9" s="487">
        <v>34.80669295259635</v>
      </c>
      <c r="D9" s="488"/>
      <c r="F9" s="590"/>
      <c r="G9" s="590"/>
    </row>
    <row r="10" spans="1:7">
      <c r="A10" s="366">
        <v>4</v>
      </c>
      <c r="B10" s="366" t="s">
        <v>552</v>
      </c>
      <c r="C10" s="487">
        <f>SUM(C11:C17)</f>
        <v>3973725.008121958</v>
      </c>
      <c r="D10" s="488"/>
      <c r="F10" s="590"/>
      <c r="G10" s="590"/>
    </row>
    <row r="11" spans="1:7">
      <c r="A11" s="366">
        <v>5</v>
      </c>
      <c r="B11" s="389" t="s">
        <v>881</v>
      </c>
      <c r="C11" s="487">
        <v>737.22</v>
      </c>
      <c r="D11" s="488"/>
      <c r="F11" s="590"/>
      <c r="G11" s="590"/>
    </row>
    <row r="12" spans="1:7">
      <c r="A12" s="366">
        <v>6</v>
      </c>
      <c r="B12" s="389" t="s">
        <v>553</v>
      </c>
      <c r="C12" s="487">
        <v>1130468.8445747602</v>
      </c>
      <c r="D12" s="488"/>
      <c r="F12" s="590"/>
      <c r="G12" s="590"/>
    </row>
    <row r="13" spans="1:7">
      <c r="A13" s="366">
        <v>7</v>
      </c>
      <c r="B13" s="389" t="s">
        <v>556</v>
      </c>
      <c r="C13" s="487">
        <v>78286.159</v>
      </c>
      <c r="D13" s="488"/>
      <c r="F13" s="590"/>
      <c r="G13" s="590"/>
    </row>
    <row r="14" spans="1:7">
      <c r="A14" s="366">
        <v>8</v>
      </c>
      <c r="B14" s="389" t="s">
        <v>554</v>
      </c>
      <c r="C14" s="487">
        <v>0</v>
      </c>
      <c r="D14" s="487">
        <v>0</v>
      </c>
      <c r="F14" s="590"/>
      <c r="G14" s="590"/>
    </row>
    <row r="15" spans="1:7">
      <c r="A15" s="366">
        <v>9</v>
      </c>
      <c r="B15" s="389" t="s">
        <v>555</v>
      </c>
      <c r="C15" s="487">
        <v>0</v>
      </c>
      <c r="D15" s="487">
        <v>0</v>
      </c>
      <c r="F15" s="590"/>
      <c r="G15" s="590"/>
    </row>
    <row r="16" spans="1:7">
      <c r="A16" s="366">
        <v>10</v>
      </c>
      <c r="B16" s="389" t="s">
        <v>557</v>
      </c>
      <c r="C16" s="487">
        <v>0</v>
      </c>
      <c r="D16" s="487">
        <v>0</v>
      </c>
      <c r="F16" s="590"/>
      <c r="G16" s="590"/>
    </row>
    <row r="17" spans="1:7" ht="25.5">
      <c r="A17" s="366">
        <v>11</v>
      </c>
      <c r="B17" s="389" t="s">
        <v>558</v>
      </c>
      <c r="C17" s="487">
        <v>2764232.7845471981</v>
      </c>
      <c r="D17" s="488"/>
      <c r="F17" s="590"/>
      <c r="G17" s="590"/>
    </row>
    <row r="18" spans="1:7">
      <c r="A18" s="369">
        <v>12</v>
      </c>
      <c r="B18" s="388" t="s">
        <v>559</v>
      </c>
      <c r="C18" s="489">
        <f>C7+C8+C9-C10</f>
        <v>152021790.73553753</v>
      </c>
      <c r="D18" s="488"/>
      <c r="F18" s="590"/>
      <c r="G18" s="590"/>
    </row>
    <row r="20" spans="1:7">
      <c r="C20" s="590"/>
      <c r="D20" s="590"/>
    </row>
    <row r="21" spans="1:7">
      <c r="B21" s="282"/>
      <c r="C21" s="590"/>
      <c r="D21" s="590"/>
    </row>
    <row r="22" spans="1:7">
      <c r="B22" s="282"/>
      <c r="C22" s="590"/>
      <c r="D22" s="590"/>
    </row>
    <row r="23" spans="1:7">
      <c r="B23" s="284"/>
      <c r="C23" s="590"/>
      <c r="D23" s="590"/>
    </row>
    <row r="24" spans="1:7">
      <c r="C24" s="590"/>
      <c r="D24" s="590"/>
    </row>
    <row r="25" spans="1:7">
      <c r="C25" s="590"/>
      <c r="D25" s="590"/>
    </row>
    <row r="26" spans="1:7">
      <c r="C26" s="590"/>
      <c r="D26" s="590"/>
    </row>
    <row r="27" spans="1:7">
      <c r="C27" s="590"/>
      <c r="D27" s="590"/>
    </row>
    <row r="28" spans="1:7">
      <c r="C28" s="590"/>
      <c r="D28" s="590"/>
    </row>
    <row r="29" spans="1:7">
      <c r="C29" s="590"/>
      <c r="D29" s="590"/>
    </row>
    <row r="30" spans="1:7">
      <c r="C30" s="590"/>
      <c r="D30" s="590"/>
    </row>
    <row r="31" spans="1:7">
      <c r="C31" s="590"/>
      <c r="D31" s="590"/>
    </row>
    <row r="32" spans="1:7">
      <c r="C32" s="590"/>
      <c r="D32" s="590"/>
    </row>
    <row r="33" spans="3:4">
      <c r="C33" s="590"/>
      <c r="D33" s="590"/>
    </row>
    <row r="34" spans="3:4">
      <c r="C34" s="590"/>
      <c r="D34" s="590"/>
    </row>
    <row r="35" spans="3:4">
      <c r="C35" s="590"/>
      <c r="D35" s="590"/>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54"/>
  <sheetViews>
    <sheetView showGridLines="0" zoomScaleNormal="100" workbookViewId="0"/>
  </sheetViews>
  <sheetFormatPr defaultColWidth="9.140625" defaultRowHeight="12.75"/>
  <cols>
    <col min="1" max="1" width="11.85546875" style="376" bestFit="1" customWidth="1"/>
    <col min="2" max="2" width="63.85546875" style="376" customWidth="1"/>
    <col min="3" max="3" width="15.5703125" style="376" customWidth="1"/>
    <col min="4" max="18" width="22.28515625" style="376" customWidth="1"/>
    <col min="19" max="19" width="23.28515625" style="376" bestFit="1" customWidth="1"/>
    <col min="20" max="26" width="22.28515625" style="376" customWidth="1"/>
    <col min="27" max="27" width="23.28515625" style="376" bestFit="1" customWidth="1"/>
    <col min="28" max="28" width="20" style="376" customWidth="1"/>
    <col min="29" max="16384" width="9.140625" style="376"/>
  </cols>
  <sheetData>
    <row r="1" spans="1:28" ht="13.5">
      <c r="A1" s="282" t="s">
        <v>108</v>
      </c>
      <c r="B1" s="250" t="str">
        <f>Info!C2</f>
        <v>სს "ბანკი ქართუ"</v>
      </c>
    </row>
    <row r="2" spans="1:28">
      <c r="A2" s="282" t="s">
        <v>109</v>
      </c>
      <c r="B2" s="587">
        <f>'1. key ratios'!B2</f>
        <v>45565</v>
      </c>
      <c r="C2" s="377"/>
    </row>
    <row r="3" spans="1:28">
      <c r="A3" s="284" t="s">
        <v>560</v>
      </c>
    </row>
    <row r="5" spans="1:28" ht="15" customHeight="1">
      <c r="A5" s="719" t="s">
        <v>894</v>
      </c>
      <c r="B5" s="720"/>
      <c r="C5" s="711" t="s">
        <v>893</v>
      </c>
      <c r="D5" s="725"/>
      <c r="E5" s="725"/>
      <c r="F5" s="725"/>
      <c r="G5" s="725"/>
      <c r="H5" s="725"/>
      <c r="I5" s="725"/>
      <c r="J5" s="725"/>
      <c r="K5" s="725"/>
      <c r="L5" s="725"/>
      <c r="M5" s="725"/>
      <c r="N5" s="725"/>
      <c r="O5" s="725"/>
      <c r="P5" s="725"/>
      <c r="Q5" s="725"/>
      <c r="R5" s="725"/>
      <c r="S5" s="725"/>
      <c r="T5" s="400"/>
      <c r="U5" s="400"/>
      <c r="V5" s="400"/>
      <c r="W5" s="400"/>
      <c r="X5" s="400"/>
      <c r="Y5" s="400"/>
      <c r="Z5" s="400"/>
      <c r="AA5" s="399"/>
      <c r="AB5" s="392"/>
    </row>
    <row r="6" spans="1:28">
      <c r="A6" s="721"/>
      <c r="B6" s="722"/>
      <c r="C6" s="726" t="s">
        <v>66</v>
      </c>
      <c r="D6" s="728" t="s">
        <v>892</v>
      </c>
      <c r="E6" s="728"/>
      <c r="F6" s="728"/>
      <c r="G6" s="728"/>
      <c r="H6" s="729" t="s">
        <v>891</v>
      </c>
      <c r="I6" s="730"/>
      <c r="J6" s="730"/>
      <c r="K6" s="731"/>
      <c r="L6" s="397"/>
      <c r="M6" s="732" t="s">
        <v>890</v>
      </c>
      <c r="N6" s="732"/>
      <c r="O6" s="732"/>
      <c r="P6" s="732"/>
      <c r="Q6" s="732"/>
      <c r="R6" s="732"/>
      <c r="S6" s="709"/>
      <c r="T6" s="398"/>
      <c r="U6" s="712" t="s">
        <v>889</v>
      </c>
      <c r="V6" s="712"/>
      <c r="W6" s="712"/>
      <c r="X6" s="712"/>
      <c r="Y6" s="712"/>
      <c r="Z6" s="712"/>
      <c r="AA6" s="710"/>
      <c r="AB6" s="397"/>
    </row>
    <row r="7" spans="1:28" ht="25.5">
      <c r="A7" s="723"/>
      <c r="B7" s="724"/>
      <c r="C7" s="727"/>
      <c r="D7" s="396"/>
      <c r="E7" s="373" t="s">
        <v>561</v>
      </c>
      <c r="F7" s="373" t="s">
        <v>887</v>
      </c>
      <c r="G7" s="373" t="s">
        <v>888</v>
      </c>
      <c r="H7" s="395"/>
      <c r="I7" s="373" t="s">
        <v>561</v>
      </c>
      <c r="J7" s="373" t="s">
        <v>887</v>
      </c>
      <c r="K7" s="373" t="s">
        <v>888</v>
      </c>
      <c r="L7" s="394"/>
      <c r="M7" s="373" t="s">
        <v>561</v>
      </c>
      <c r="N7" s="373" t="s">
        <v>887</v>
      </c>
      <c r="O7" s="373" t="s">
        <v>886</v>
      </c>
      <c r="P7" s="373" t="s">
        <v>885</v>
      </c>
      <c r="Q7" s="373" t="s">
        <v>884</v>
      </c>
      <c r="R7" s="373" t="s">
        <v>883</v>
      </c>
      <c r="S7" s="373" t="s">
        <v>882</v>
      </c>
      <c r="T7" s="393"/>
      <c r="U7" s="373" t="s">
        <v>561</v>
      </c>
      <c r="V7" s="373" t="s">
        <v>887</v>
      </c>
      <c r="W7" s="373" t="s">
        <v>886</v>
      </c>
      <c r="X7" s="373" t="s">
        <v>885</v>
      </c>
      <c r="Y7" s="373" t="s">
        <v>884</v>
      </c>
      <c r="Z7" s="373" t="s">
        <v>883</v>
      </c>
      <c r="AA7" s="373" t="s">
        <v>882</v>
      </c>
      <c r="AB7" s="392"/>
    </row>
    <row r="8" spans="1:28">
      <c r="A8" s="391">
        <v>1</v>
      </c>
      <c r="B8" s="369" t="s">
        <v>562</v>
      </c>
      <c r="C8" s="489">
        <f>SUM(C9:C14)</f>
        <v>1014955073.9191366</v>
      </c>
      <c r="D8" s="489">
        <f>SUM(D9:D14)</f>
        <v>791651302.27950823</v>
      </c>
      <c r="E8" s="489">
        <f>SUM(E9:E14)</f>
        <v>1688602.1666264276</v>
      </c>
      <c r="F8" s="489">
        <f>SUM(F9:F14)</f>
        <v>0</v>
      </c>
      <c r="G8" s="489">
        <f>SUM(G9:G14)</f>
        <v>0</v>
      </c>
      <c r="H8" s="489">
        <f t="shared" ref="H8:AA8" si="0">SUM(H9:H14)</f>
        <v>71281980.854090422</v>
      </c>
      <c r="I8" s="489">
        <f t="shared" si="0"/>
        <v>27505261.809814017</v>
      </c>
      <c r="J8" s="489">
        <f t="shared" si="0"/>
        <v>4381915.1937632877</v>
      </c>
      <c r="K8" s="489">
        <f t="shared" si="0"/>
        <v>0</v>
      </c>
      <c r="L8" s="489">
        <f t="shared" si="0"/>
        <v>150705120.94485682</v>
      </c>
      <c r="M8" s="489">
        <f t="shared" si="0"/>
        <v>682366.11347057624</v>
      </c>
      <c r="N8" s="489">
        <f t="shared" si="0"/>
        <v>513810.65142208867</v>
      </c>
      <c r="O8" s="489">
        <f t="shared" si="0"/>
        <v>20052328.189445</v>
      </c>
      <c r="P8" s="489">
        <f t="shared" si="0"/>
        <v>10303655.19174685</v>
      </c>
      <c r="Q8" s="489">
        <f t="shared" si="0"/>
        <v>6687135.7929147147</v>
      </c>
      <c r="R8" s="489">
        <f t="shared" si="0"/>
        <v>34274325.87969359</v>
      </c>
      <c r="S8" s="489">
        <f t="shared" si="0"/>
        <v>29176208.235659998</v>
      </c>
      <c r="T8" s="489">
        <f t="shared" si="0"/>
        <v>1316669.8406810001</v>
      </c>
      <c r="U8" s="489">
        <f t="shared" si="0"/>
        <v>0</v>
      </c>
      <c r="V8" s="489">
        <f t="shared" si="0"/>
        <v>601794.46861500002</v>
      </c>
      <c r="W8" s="489">
        <f t="shared" si="0"/>
        <v>0</v>
      </c>
      <c r="X8" s="489">
        <f t="shared" si="0"/>
        <v>0</v>
      </c>
      <c r="Y8" s="489">
        <f t="shared" si="0"/>
        <v>0</v>
      </c>
      <c r="Z8" s="489">
        <f t="shared" si="0"/>
        <v>0</v>
      </c>
      <c r="AA8" s="489">
        <f t="shared" si="0"/>
        <v>0</v>
      </c>
    </row>
    <row r="9" spans="1:28">
      <c r="A9" s="366">
        <v>1.1000000000000001</v>
      </c>
      <c r="B9" s="383" t="s">
        <v>563</v>
      </c>
      <c r="C9" s="490">
        <v>0</v>
      </c>
      <c r="D9" s="490">
        <v>0</v>
      </c>
      <c r="E9" s="490">
        <v>0</v>
      </c>
      <c r="F9" s="490">
        <v>0</v>
      </c>
      <c r="G9" s="490">
        <v>0</v>
      </c>
      <c r="H9" s="490">
        <v>0</v>
      </c>
      <c r="I9" s="490">
        <v>0</v>
      </c>
      <c r="J9" s="490">
        <v>0</v>
      </c>
      <c r="K9" s="490">
        <v>0</v>
      </c>
      <c r="L9" s="490">
        <v>0</v>
      </c>
      <c r="M9" s="490">
        <v>0</v>
      </c>
      <c r="N9" s="490">
        <v>0</v>
      </c>
      <c r="O9" s="490">
        <v>0</v>
      </c>
      <c r="P9" s="490">
        <v>0</v>
      </c>
      <c r="Q9" s="490">
        <v>0</v>
      </c>
      <c r="R9" s="490">
        <v>0</v>
      </c>
      <c r="S9" s="490">
        <v>0</v>
      </c>
      <c r="T9" s="490">
        <v>0</v>
      </c>
      <c r="U9" s="490">
        <v>0</v>
      </c>
      <c r="V9" s="490">
        <v>0</v>
      </c>
      <c r="W9" s="490">
        <v>0</v>
      </c>
      <c r="X9" s="490">
        <v>0</v>
      </c>
      <c r="Y9" s="490">
        <v>0</v>
      </c>
      <c r="Z9" s="490">
        <v>0</v>
      </c>
      <c r="AA9" s="490">
        <v>0</v>
      </c>
    </row>
    <row r="10" spans="1:28">
      <c r="A10" s="366">
        <v>1.2</v>
      </c>
      <c r="B10" s="383" t="s">
        <v>564</v>
      </c>
      <c r="C10" s="490">
        <v>0</v>
      </c>
      <c r="D10" s="490">
        <v>0</v>
      </c>
      <c r="E10" s="490">
        <v>0</v>
      </c>
      <c r="F10" s="490">
        <v>0</v>
      </c>
      <c r="G10" s="490">
        <v>0</v>
      </c>
      <c r="H10" s="490">
        <v>0</v>
      </c>
      <c r="I10" s="490">
        <v>0</v>
      </c>
      <c r="J10" s="490">
        <v>0</v>
      </c>
      <c r="K10" s="490">
        <v>0</v>
      </c>
      <c r="L10" s="490">
        <v>0</v>
      </c>
      <c r="M10" s="490">
        <v>0</v>
      </c>
      <c r="N10" s="490">
        <v>0</v>
      </c>
      <c r="O10" s="490">
        <v>0</v>
      </c>
      <c r="P10" s="490">
        <v>0</v>
      </c>
      <c r="Q10" s="490">
        <v>0</v>
      </c>
      <c r="R10" s="490">
        <v>0</v>
      </c>
      <c r="S10" s="490">
        <v>0</v>
      </c>
      <c r="T10" s="490">
        <v>0</v>
      </c>
      <c r="U10" s="490">
        <v>0</v>
      </c>
      <c r="V10" s="490">
        <v>0</v>
      </c>
      <c r="W10" s="490">
        <v>0</v>
      </c>
      <c r="X10" s="490">
        <v>0</v>
      </c>
      <c r="Y10" s="490">
        <v>0</v>
      </c>
      <c r="Z10" s="490">
        <v>0</v>
      </c>
      <c r="AA10" s="490">
        <v>0</v>
      </c>
    </row>
    <row r="11" spans="1:28">
      <c r="A11" s="366">
        <v>1.3</v>
      </c>
      <c r="B11" s="383" t="s">
        <v>565</v>
      </c>
      <c r="C11" s="490">
        <v>0</v>
      </c>
      <c r="D11" s="490">
        <v>0</v>
      </c>
      <c r="E11" s="490">
        <v>0</v>
      </c>
      <c r="F11" s="490">
        <v>0</v>
      </c>
      <c r="G11" s="490">
        <v>0</v>
      </c>
      <c r="H11" s="490">
        <v>0</v>
      </c>
      <c r="I11" s="490">
        <v>0</v>
      </c>
      <c r="J11" s="490">
        <v>0</v>
      </c>
      <c r="K11" s="490">
        <v>0</v>
      </c>
      <c r="L11" s="490">
        <v>0</v>
      </c>
      <c r="M11" s="490">
        <v>0</v>
      </c>
      <c r="N11" s="490">
        <v>0</v>
      </c>
      <c r="O11" s="490">
        <v>0</v>
      </c>
      <c r="P11" s="490">
        <v>0</v>
      </c>
      <c r="Q11" s="490">
        <v>0</v>
      </c>
      <c r="R11" s="490">
        <v>0</v>
      </c>
      <c r="S11" s="490">
        <v>0</v>
      </c>
      <c r="T11" s="490">
        <v>0</v>
      </c>
      <c r="U11" s="490">
        <v>0</v>
      </c>
      <c r="V11" s="490">
        <v>0</v>
      </c>
      <c r="W11" s="490">
        <v>0</v>
      </c>
      <c r="X11" s="490">
        <v>0</v>
      </c>
      <c r="Y11" s="490">
        <v>0</v>
      </c>
      <c r="Z11" s="490">
        <v>0</v>
      </c>
      <c r="AA11" s="490">
        <v>0</v>
      </c>
    </row>
    <row r="12" spans="1:28">
      <c r="A12" s="366">
        <v>1.4</v>
      </c>
      <c r="B12" s="383" t="s">
        <v>566</v>
      </c>
      <c r="C12" s="490">
        <v>10054794.52</v>
      </c>
      <c r="D12" s="490">
        <v>10054794.52</v>
      </c>
      <c r="E12" s="490">
        <v>0</v>
      </c>
      <c r="F12" s="490">
        <v>0</v>
      </c>
      <c r="G12" s="490">
        <v>0</v>
      </c>
      <c r="H12" s="490">
        <v>0</v>
      </c>
      <c r="I12" s="490">
        <v>0</v>
      </c>
      <c r="J12" s="490">
        <v>0</v>
      </c>
      <c r="K12" s="490">
        <v>0</v>
      </c>
      <c r="L12" s="490">
        <v>0</v>
      </c>
      <c r="M12" s="490">
        <v>0</v>
      </c>
      <c r="N12" s="490">
        <v>0</v>
      </c>
      <c r="O12" s="490">
        <v>0</v>
      </c>
      <c r="P12" s="490">
        <v>0</v>
      </c>
      <c r="Q12" s="490">
        <v>0</v>
      </c>
      <c r="R12" s="490">
        <v>0</v>
      </c>
      <c r="S12" s="490">
        <v>0</v>
      </c>
      <c r="T12" s="490">
        <v>0</v>
      </c>
      <c r="U12" s="490">
        <v>0</v>
      </c>
      <c r="V12" s="490">
        <v>0</v>
      </c>
      <c r="W12" s="490">
        <v>0</v>
      </c>
      <c r="X12" s="490">
        <v>0</v>
      </c>
      <c r="Y12" s="490">
        <v>0</v>
      </c>
      <c r="Z12" s="490">
        <v>0</v>
      </c>
      <c r="AA12" s="490">
        <v>0</v>
      </c>
    </row>
    <row r="13" spans="1:28">
      <c r="A13" s="366">
        <v>1.5</v>
      </c>
      <c r="B13" s="383" t="s">
        <v>567</v>
      </c>
      <c r="C13" s="490">
        <v>897272473.3455894</v>
      </c>
      <c r="D13" s="490">
        <v>706500148.97510266</v>
      </c>
      <c r="E13" s="490">
        <v>282414.01246861945</v>
      </c>
      <c r="F13" s="490">
        <v>0</v>
      </c>
      <c r="G13" s="490">
        <v>0</v>
      </c>
      <c r="H13" s="490">
        <v>50061850.281715818</v>
      </c>
      <c r="I13" s="490">
        <v>27354483.848172784</v>
      </c>
      <c r="J13" s="490">
        <v>3537749.4737697681</v>
      </c>
      <c r="K13" s="490">
        <v>0</v>
      </c>
      <c r="L13" s="490">
        <v>139393804.24808985</v>
      </c>
      <c r="M13" s="490">
        <v>0</v>
      </c>
      <c r="N13" s="490">
        <v>513339.58042208868</v>
      </c>
      <c r="O13" s="490">
        <v>20052155.549445</v>
      </c>
      <c r="P13" s="490">
        <v>10299627.07114685</v>
      </c>
      <c r="Q13" s="490">
        <v>4087174.7523493376</v>
      </c>
      <c r="R13" s="490">
        <v>33544331.004425101</v>
      </c>
      <c r="S13" s="490">
        <v>24147934.610422995</v>
      </c>
      <c r="T13" s="490">
        <v>1316669.8406810001</v>
      </c>
      <c r="U13" s="490">
        <v>0</v>
      </c>
      <c r="V13" s="490">
        <v>601794.46861500002</v>
      </c>
      <c r="W13" s="490">
        <v>0</v>
      </c>
      <c r="X13" s="490">
        <v>0</v>
      </c>
      <c r="Y13" s="490">
        <v>0</v>
      </c>
      <c r="Z13" s="490">
        <v>0</v>
      </c>
      <c r="AA13" s="490">
        <v>0</v>
      </c>
    </row>
    <row r="14" spans="1:28">
      <c r="A14" s="366">
        <v>1.6</v>
      </c>
      <c r="B14" s="383" t="s">
        <v>568</v>
      </c>
      <c r="C14" s="490">
        <v>107627806.05354726</v>
      </c>
      <c r="D14" s="490">
        <v>75096358.784405619</v>
      </c>
      <c r="E14" s="490">
        <v>1406188.1541578081</v>
      </c>
      <c r="F14" s="490">
        <v>0</v>
      </c>
      <c r="G14" s="490">
        <v>0</v>
      </c>
      <c r="H14" s="490">
        <v>21220130.572374612</v>
      </c>
      <c r="I14" s="490">
        <v>150777.96164123176</v>
      </c>
      <c r="J14" s="490">
        <v>844165.7199935196</v>
      </c>
      <c r="K14" s="490">
        <v>0</v>
      </c>
      <c r="L14" s="490">
        <v>11311316.696766974</v>
      </c>
      <c r="M14" s="490">
        <v>682366.11347057624</v>
      </c>
      <c r="N14" s="490">
        <v>471.07099999999991</v>
      </c>
      <c r="O14" s="490">
        <v>172.63999999999993</v>
      </c>
      <c r="P14" s="490">
        <v>4028.1205999999993</v>
      </c>
      <c r="Q14" s="490">
        <v>2599961.0405653776</v>
      </c>
      <c r="R14" s="490">
        <v>729994.87526848947</v>
      </c>
      <c r="S14" s="490">
        <v>5028273.625237002</v>
      </c>
      <c r="T14" s="490">
        <v>0</v>
      </c>
      <c r="U14" s="490">
        <v>0</v>
      </c>
      <c r="V14" s="490">
        <v>0</v>
      </c>
      <c r="W14" s="490">
        <v>0</v>
      </c>
      <c r="X14" s="490">
        <v>0</v>
      </c>
      <c r="Y14" s="490">
        <v>0</v>
      </c>
      <c r="Z14" s="490">
        <v>0</v>
      </c>
      <c r="AA14" s="490">
        <v>0</v>
      </c>
    </row>
    <row r="15" spans="1:28">
      <c r="A15" s="391">
        <v>2</v>
      </c>
      <c r="B15" s="369" t="s">
        <v>569</v>
      </c>
      <c r="C15" s="489">
        <f>SUM(C16:C21)</f>
        <v>63002847.069432169</v>
      </c>
      <c r="D15" s="489">
        <f t="shared" ref="D15" si="1">SUM(D16:D21)</f>
        <v>63002847.069432169</v>
      </c>
      <c r="E15" s="490">
        <v>0</v>
      </c>
      <c r="F15" s="490">
        <v>0</v>
      </c>
      <c r="G15" s="490">
        <v>0</v>
      </c>
      <c r="H15" s="490">
        <v>0</v>
      </c>
      <c r="I15" s="490">
        <v>0</v>
      </c>
      <c r="J15" s="490">
        <v>0</v>
      </c>
      <c r="K15" s="490">
        <v>0</v>
      </c>
      <c r="L15" s="490">
        <v>0</v>
      </c>
      <c r="M15" s="490">
        <v>0</v>
      </c>
      <c r="N15" s="490">
        <v>0</v>
      </c>
      <c r="O15" s="490">
        <v>0</v>
      </c>
      <c r="P15" s="490">
        <v>0</v>
      </c>
      <c r="Q15" s="490">
        <v>0</v>
      </c>
      <c r="R15" s="490">
        <v>0</v>
      </c>
      <c r="S15" s="490">
        <v>0</v>
      </c>
      <c r="T15" s="490">
        <v>0</v>
      </c>
      <c r="U15" s="490">
        <v>0</v>
      </c>
      <c r="V15" s="490">
        <v>0</v>
      </c>
      <c r="W15" s="490">
        <v>0</v>
      </c>
      <c r="X15" s="490">
        <v>0</v>
      </c>
      <c r="Y15" s="490">
        <v>0</v>
      </c>
      <c r="Z15" s="490">
        <v>0</v>
      </c>
      <c r="AA15" s="490">
        <v>0</v>
      </c>
    </row>
    <row r="16" spans="1:28">
      <c r="A16" s="366">
        <v>2.1</v>
      </c>
      <c r="B16" s="383" t="s">
        <v>563</v>
      </c>
      <c r="C16" s="490">
        <v>0</v>
      </c>
      <c r="D16" s="490">
        <v>0</v>
      </c>
      <c r="E16" s="490">
        <v>0</v>
      </c>
      <c r="F16" s="490">
        <v>0</v>
      </c>
      <c r="G16" s="490">
        <v>0</v>
      </c>
      <c r="H16" s="490">
        <v>0</v>
      </c>
      <c r="I16" s="490">
        <v>0</v>
      </c>
      <c r="J16" s="490">
        <v>0</v>
      </c>
      <c r="K16" s="490">
        <v>0</v>
      </c>
      <c r="L16" s="490">
        <v>0</v>
      </c>
      <c r="M16" s="490">
        <v>0</v>
      </c>
      <c r="N16" s="490">
        <v>0</v>
      </c>
      <c r="O16" s="490">
        <v>0</v>
      </c>
      <c r="P16" s="490">
        <v>0</v>
      </c>
      <c r="Q16" s="490">
        <v>0</v>
      </c>
      <c r="R16" s="490">
        <v>0</v>
      </c>
      <c r="S16" s="490">
        <v>0</v>
      </c>
      <c r="T16" s="490">
        <v>0</v>
      </c>
      <c r="U16" s="490">
        <v>0</v>
      </c>
      <c r="V16" s="490">
        <v>0</v>
      </c>
      <c r="W16" s="490">
        <v>0</v>
      </c>
      <c r="X16" s="490">
        <v>0</v>
      </c>
      <c r="Y16" s="490">
        <v>0</v>
      </c>
      <c r="Z16" s="490">
        <v>0</v>
      </c>
      <c r="AA16" s="490">
        <v>0</v>
      </c>
    </row>
    <row r="17" spans="1:27">
      <c r="A17" s="366">
        <v>2.2000000000000002</v>
      </c>
      <c r="B17" s="383" t="s">
        <v>564</v>
      </c>
      <c r="C17" s="490">
        <v>28733502.569432173</v>
      </c>
      <c r="D17" s="490">
        <v>28733502.569432173</v>
      </c>
      <c r="E17" s="490">
        <v>0</v>
      </c>
      <c r="F17" s="490">
        <v>0</v>
      </c>
      <c r="G17" s="490">
        <v>0</v>
      </c>
      <c r="H17" s="490">
        <v>0</v>
      </c>
      <c r="I17" s="490">
        <v>0</v>
      </c>
      <c r="J17" s="490">
        <v>0</v>
      </c>
      <c r="K17" s="490">
        <v>0</v>
      </c>
      <c r="L17" s="490">
        <v>0</v>
      </c>
      <c r="M17" s="490">
        <v>0</v>
      </c>
      <c r="N17" s="490">
        <v>0</v>
      </c>
      <c r="O17" s="490">
        <v>0</v>
      </c>
      <c r="P17" s="490">
        <v>0</v>
      </c>
      <c r="Q17" s="490">
        <v>0</v>
      </c>
      <c r="R17" s="490">
        <v>0</v>
      </c>
      <c r="S17" s="490">
        <v>0</v>
      </c>
      <c r="T17" s="490">
        <v>0</v>
      </c>
      <c r="U17" s="490">
        <v>0</v>
      </c>
      <c r="V17" s="490">
        <v>0</v>
      </c>
      <c r="W17" s="490">
        <v>0</v>
      </c>
      <c r="X17" s="490">
        <v>0</v>
      </c>
      <c r="Y17" s="490">
        <v>0</v>
      </c>
      <c r="Z17" s="490">
        <v>0</v>
      </c>
      <c r="AA17" s="490">
        <v>0</v>
      </c>
    </row>
    <row r="18" spans="1:27">
      <c r="A18" s="366">
        <v>2.2999999999999998</v>
      </c>
      <c r="B18" s="383" t="s">
        <v>565</v>
      </c>
      <c r="C18" s="490">
        <v>0</v>
      </c>
      <c r="D18" s="490">
        <v>0</v>
      </c>
      <c r="E18" s="490">
        <v>0</v>
      </c>
      <c r="F18" s="490">
        <v>0</v>
      </c>
      <c r="G18" s="490">
        <v>0</v>
      </c>
      <c r="H18" s="490">
        <v>0</v>
      </c>
      <c r="I18" s="490">
        <v>0</v>
      </c>
      <c r="J18" s="490">
        <v>0</v>
      </c>
      <c r="K18" s="490">
        <v>0</v>
      </c>
      <c r="L18" s="490">
        <v>0</v>
      </c>
      <c r="M18" s="490">
        <v>0</v>
      </c>
      <c r="N18" s="490">
        <v>0</v>
      </c>
      <c r="O18" s="490">
        <v>0</v>
      </c>
      <c r="P18" s="490">
        <v>0</v>
      </c>
      <c r="Q18" s="490">
        <v>0</v>
      </c>
      <c r="R18" s="490">
        <v>0</v>
      </c>
      <c r="S18" s="490">
        <v>0</v>
      </c>
      <c r="T18" s="490">
        <v>0</v>
      </c>
      <c r="U18" s="490">
        <v>0</v>
      </c>
      <c r="V18" s="490">
        <v>0</v>
      </c>
      <c r="W18" s="490">
        <v>0</v>
      </c>
      <c r="X18" s="490">
        <v>0</v>
      </c>
      <c r="Y18" s="490">
        <v>0</v>
      </c>
      <c r="Z18" s="490">
        <v>0</v>
      </c>
      <c r="AA18" s="490">
        <v>0</v>
      </c>
    </row>
    <row r="19" spans="1:27">
      <c r="A19" s="366">
        <v>2.4</v>
      </c>
      <c r="B19" s="383" t="s">
        <v>566</v>
      </c>
      <c r="C19" s="490">
        <v>21055825.5</v>
      </c>
      <c r="D19" s="490">
        <v>21055825.5</v>
      </c>
      <c r="E19" s="490">
        <v>0</v>
      </c>
      <c r="F19" s="490">
        <v>0</v>
      </c>
      <c r="G19" s="490">
        <v>0</v>
      </c>
      <c r="H19" s="490">
        <v>0</v>
      </c>
      <c r="I19" s="490">
        <v>0</v>
      </c>
      <c r="J19" s="490">
        <v>0</v>
      </c>
      <c r="K19" s="490">
        <v>0</v>
      </c>
      <c r="L19" s="490">
        <v>0</v>
      </c>
      <c r="M19" s="490">
        <v>0</v>
      </c>
      <c r="N19" s="490">
        <v>0</v>
      </c>
      <c r="O19" s="490">
        <v>0</v>
      </c>
      <c r="P19" s="490">
        <v>0</v>
      </c>
      <c r="Q19" s="490">
        <v>0</v>
      </c>
      <c r="R19" s="490">
        <v>0</v>
      </c>
      <c r="S19" s="490">
        <v>0</v>
      </c>
      <c r="T19" s="490">
        <v>0</v>
      </c>
      <c r="U19" s="490">
        <v>0</v>
      </c>
      <c r="V19" s="490">
        <v>0</v>
      </c>
      <c r="W19" s="490">
        <v>0</v>
      </c>
      <c r="X19" s="490">
        <v>0</v>
      </c>
      <c r="Y19" s="490">
        <v>0</v>
      </c>
      <c r="Z19" s="490">
        <v>0</v>
      </c>
      <c r="AA19" s="490">
        <v>0</v>
      </c>
    </row>
    <row r="20" spans="1:27">
      <c r="A20" s="366">
        <v>2.5</v>
      </c>
      <c r="B20" s="383" t="s">
        <v>567</v>
      </c>
      <c r="C20" s="490">
        <v>13213519</v>
      </c>
      <c r="D20" s="490">
        <v>13213519</v>
      </c>
      <c r="E20" s="490">
        <v>0</v>
      </c>
      <c r="F20" s="490">
        <v>0</v>
      </c>
      <c r="G20" s="490">
        <v>0</v>
      </c>
      <c r="H20" s="490">
        <v>0</v>
      </c>
      <c r="I20" s="490">
        <v>0</v>
      </c>
      <c r="J20" s="490">
        <v>0</v>
      </c>
      <c r="K20" s="490">
        <v>0</v>
      </c>
      <c r="L20" s="490">
        <v>0</v>
      </c>
      <c r="M20" s="490">
        <v>0</v>
      </c>
      <c r="N20" s="490">
        <v>0</v>
      </c>
      <c r="O20" s="490">
        <v>0</v>
      </c>
      <c r="P20" s="490">
        <v>0</v>
      </c>
      <c r="Q20" s="490">
        <v>0</v>
      </c>
      <c r="R20" s="490">
        <v>0</v>
      </c>
      <c r="S20" s="490">
        <v>0</v>
      </c>
      <c r="T20" s="490">
        <v>0</v>
      </c>
      <c r="U20" s="490">
        <v>0</v>
      </c>
      <c r="V20" s="490">
        <v>0</v>
      </c>
      <c r="W20" s="490">
        <v>0</v>
      </c>
      <c r="X20" s="490">
        <v>0</v>
      </c>
      <c r="Y20" s="490">
        <v>0</v>
      </c>
      <c r="Z20" s="490">
        <v>0</v>
      </c>
      <c r="AA20" s="490">
        <v>0</v>
      </c>
    </row>
    <row r="21" spans="1:27">
      <c r="A21" s="366">
        <v>2.6</v>
      </c>
      <c r="B21" s="383" t="s">
        <v>568</v>
      </c>
      <c r="C21" s="490">
        <v>0</v>
      </c>
      <c r="D21" s="490">
        <v>0</v>
      </c>
      <c r="E21" s="490">
        <v>0</v>
      </c>
      <c r="F21" s="490">
        <v>0</v>
      </c>
      <c r="G21" s="490">
        <v>0</v>
      </c>
      <c r="H21" s="490">
        <v>0</v>
      </c>
      <c r="I21" s="490">
        <v>0</v>
      </c>
      <c r="J21" s="490">
        <v>0</v>
      </c>
      <c r="K21" s="490">
        <v>0</v>
      </c>
      <c r="L21" s="490">
        <v>0</v>
      </c>
      <c r="M21" s="490">
        <v>0</v>
      </c>
      <c r="N21" s="490">
        <v>0</v>
      </c>
      <c r="O21" s="490">
        <v>0</v>
      </c>
      <c r="P21" s="490">
        <v>0</v>
      </c>
      <c r="Q21" s="490">
        <v>0</v>
      </c>
      <c r="R21" s="490">
        <v>0</v>
      </c>
      <c r="S21" s="490">
        <v>0</v>
      </c>
      <c r="T21" s="490">
        <v>0</v>
      </c>
      <c r="U21" s="490">
        <v>0</v>
      </c>
      <c r="V21" s="490">
        <v>0</v>
      </c>
      <c r="W21" s="490">
        <v>0</v>
      </c>
      <c r="X21" s="490">
        <v>0</v>
      </c>
      <c r="Y21" s="490">
        <v>0</v>
      </c>
      <c r="Z21" s="490">
        <v>0</v>
      </c>
      <c r="AA21" s="490">
        <v>0</v>
      </c>
    </row>
    <row r="22" spans="1:27">
      <c r="A22" s="391">
        <v>3</v>
      </c>
      <c r="B22" s="369" t="s">
        <v>570</v>
      </c>
      <c r="C22" s="489">
        <f>SUM(C23:C28)</f>
        <v>204876459.38520002</v>
      </c>
      <c r="D22" s="489">
        <f>SUM(D23:D28)</f>
        <v>202051880.38519996</v>
      </c>
      <c r="E22" s="491"/>
      <c r="F22" s="491"/>
      <c r="G22" s="491"/>
      <c r="H22" s="489">
        <f>SUM(H23:H28)</f>
        <v>385.21999999999048</v>
      </c>
      <c r="I22" s="491"/>
      <c r="J22" s="491"/>
      <c r="K22" s="491"/>
      <c r="L22" s="489">
        <f>SUM(L23:L28)</f>
        <v>2824193.7800000003</v>
      </c>
      <c r="M22" s="491"/>
      <c r="N22" s="491"/>
      <c r="O22" s="491"/>
      <c r="P22" s="491"/>
      <c r="Q22" s="491"/>
      <c r="R22" s="491"/>
      <c r="S22" s="491"/>
      <c r="T22" s="489">
        <f>SUM(T23:T28)</f>
        <v>0</v>
      </c>
      <c r="U22" s="491"/>
      <c r="V22" s="491"/>
      <c r="W22" s="491"/>
      <c r="X22" s="491"/>
      <c r="Y22" s="491"/>
      <c r="Z22" s="491"/>
      <c r="AA22" s="491"/>
    </row>
    <row r="23" spans="1:27">
      <c r="A23" s="366">
        <v>3.1</v>
      </c>
      <c r="B23" s="383" t="s">
        <v>563</v>
      </c>
      <c r="C23" s="490">
        <v>0</v>
      </c>
      <c r="D23" s="490">
        <v>0</v>
      </c>
      <c r="E23" s="591"/>
      <c r="F23" s="591"/>
      <c r="G23" s="591"/>
      <c r="H23" s="490">
        <v>0</v>
      </c>
      <c r="I23" s="591"/>
      <c r="J23" s="591"/>
      <c r="K23" s="591"/>
      <c r="L23" s="490">
        <v>0</v>
      </c>
      <c r="M23" s="591"/>
      <c r="N23" s="591"/>
      <c r="O23" s="591"/>
      <c r="P23" s="591"/>
      <c r="Q23" s="591"/>
      <c r="R23" s="591"/>
      <c r="S23" s="591"/>
      <c r="T23" s="490">
        <v>0</v>
      </c>
      <c r="U23" s="491"/>
      <c r="V23" s="491"/>
      <c r="W23" s="491"/>
      <c r="X23" s="491"/>
      <c r="Y23" s="491"/>
      <c r="Z23" s="491"/>
      <c r="AA23" s="491"/>
    </row>
    <row r="24" spans="1:27">
      <c r="A24" s="366">
        <v>3.2</v>
      </c>
      <c r="B24" s="383" t="s">
        <v>564</v>
      </c>
      <c r="C24" s="490">
        <v>0</v>
      </c>
      <c r="D24" s="490">
        <v>0</v>
      </c>
      <c r="E24" s="591"/>
      <c r="F24" s="591"/>
      <c r="G24" s="591"/>
      <c r="H24" s="490">
        <v>0</v>
      </c>
      <c r="I24" s="591"/>
      <c r="J24" s="591"/>
      <c r="K24" s="591"/>
      <c r="L24" s="490">
        <v>0</v>
      </c>
      <c r="M24" s="591"/>
      <c r="N24" s="591"/>
      <c r="O24" s="591"/>
      <c r="P24" s="591"/>
      <c r="Q24" s="591"/>
      <c r="R24" s="591"/>
      <c r="S24" s="591"/>
      <c r="T24" s="490">
        <v>0</v>
      </c>
      <c r="U24" s="491"/>
      <c r="V24" s="491"/>
      <c r="W24" s="491"/>
      <c r="X24" s="491"/>
      <c r="Y24" s="491"/>
      <c r="Z24" s="491"/>
      <c r="AA24" s="491"/>
    </row>
    <row r="25" spans="1:27">
      <c r="A25" s="366">
        <v>3.3</v>
      </c>
      <c r="B25" s="383" t="s">
        <v>565</v>
      </c>
      <c r="C25" s="490">
        <v>0</v>
      </c>
      <c r="D25" s="490">
        <v>0</v>
      </c>
      <c r="E25" s="591"/>
      <c r="F25" s="591"/>
      <c r="G25" s="591"/>
      <c r="H25" s="490">
        <v>0</v>
      </c>
      <c r="I25" s="591"/>
      <c r="J25" s="591"/>
      <c r="K25" s="591"/>
      <c r="L25" s="490">
        <v>0</v>
      </c>
      <c r="M25" s="591"/>
      <c r="N25" s="591"/>
      <c r="O25" s="591"/>
      <c r="P25" s="591"/>
      <c r="Q25" s="591"/>
      <c r="R25" s="591"/>
      <c r="S25" s="591"/>
      <c r="T25" s="490">
        <v>0</v>
      </c>
      <c r="U25" s="491"/>
      <c r="V25" s="491"/>
      <c r="W25" s="491"/>
      <c r="X25" s="491"/>
      <c r="Y25" s="491"/>
      <c r="Z25" s="491"/>
      <c r="AA25" s="491"/>
    </row>
    <row r="26" spans="1:27">
      <c r="A26" s="366">
        <v>3.4</v>
      </c>
      <c r="B26" s="383" t="s">
        <v>566</v>
      </c>
      <c r="C26" s="490">
        <v>506041.75</v>
      </c>
      <c r="D26" s="490">
        <v>506041.75</v>
      </c>
      <c r="E26" s="591"/>
      <c r="F26" s="591"/>
      <c r="G26" s="591"/>
      <c r="H26" s="490">
        <v>0</v>
      </c>
      <c r="I26" s="591"/>
      <c r="J26" s="591"/>
      <c r="K26" s="591"/>
      <c r="L26" s="490">
        <v>0</v>
      </c>
      <c r="M26" s="591"/>
      <c r="N26" s="591"/>
      <c r="O26" s="591"/>
      <c r="P26" s="591"/>
      <c r="Q26" s="591"/>
      <c r="R26" s="591"/>
      <c r="S26" s="591"/>
      <c r="T26" s="490">
        <v>0</v>
      </c>
      <c r="U26" s="491"/>
      <c r="V26" s="491"/>
      <c r="W26" s="491"/>
      <c r="X26" s="491"/>
      <c r="Y26" s="491"/>
      <c r="Z26" s="491"/>
      <c r="AA26" s="491"/>
    </row>
    <row r="27" spans="1:27">
      <c r="A27" s="366">
        <v>3.5</v>
      </c>
      <c r="B27" s="383" t="s">
        <v>567</v>
      </c>
      <c r="C27" s="490">
        <v>200355827.73000002</v>
      </c>
      <c r="D27" s="490">
        <v>197531976.64999998</v>
      </c>
      <c r="E27" s="591"/>
      <c r="F27" s="591"/>
      <c r="G27" s="591"/>
      <c r="H27" s="490">
        <v>190.8799999999901</v>
      </c>
      <c r="I27" s="591"/>
      <c r="J27" s="591"/>
      <c r="K27" s="591"/>
      <c r="L27" s="490">
        <v>2823660.2</v>
      </c>
      <c r="M27" s="591"/>
      <c r="N27" s="591"/>
      <c r="O27" s="591"/>
      <c r="P27" s="591"/>
      <c r="Q27" s="591"/>
      <c r="R27" s="591"/>
      <c r="S27" s="591"/>
      <c r="T27" s="490">
        <v>0</v>
      </c>
      <c r="U27" s="491"/>
      <c r="V27" s="491"/>
      <c r="W27" s="491"/>
      <c r="X27" s="491"/>
      <c r="Y27" s="491"/>
      <c r="Z27" s="491"/>
      <c r="AA27" s="491"/>
    </row>
    <row r="28" spans="1:27">
      <c r="A28" s="366">
        <v>3.6</v>
      </c>
      <c r="B28" s="383" t="s">
        <v>568</v>
      </c>
      <c r="C28" s="490">
        <v>4014589.9051999981</v>
      </c>
      <c r="D28" s="490">
        <v>4013861.9851999977</v>
      </c>
      <c r="E28" s="591"/>
      <c r="F28" s="591"/>
      <c r="G28" s="591"/>
      <c r="H28" s="490">
        <v>194.34000000000037</v>
      </c>
      <c r="I28" s="591"/>
      <c r="J28" s="591"/>
      <c r="K28" s="591"/>
      <c r="L28" s="490">
        <v>533.57999999999993</v>
      </c>
      <c r="M28" s="591"/>
      <c r="N28" s="591"/>
      <c r="O28" s="591"/>
      <c r="P28" s="591"/>
      <c r="Q28" s="591"/>
      <c r="R28" s="591"/>
      <c r="S28" s="591"/>
      <c r="T28" s="490">
        <v>0</v>
      </c>
      <c r="U28" s="491"/>
      <c r="V28" s="491"/>
      <c r="W28" s="491"/>
      <c r="X28" s="491"/>
      <c r="Y28" s="491"/>
      <c r="Z28" s="491"/>
      <c r="AA28" s="491"/>
    </row>
    <row r="30" spans="1:27">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row>
    <row r="31" spans="1:27">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row>
    <row r="32" spans="1:27">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row>
    <row r="33" spans="3:27">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row>
    <row r="34" spans="3:27">
      <c r="C34" s="590"/>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row>
    <row r="35" spans="3:27">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row>
    <row r="36" spans="3:27">
      <c r="C36" s="590"/>
      <c r="D36" s="590"/>
      <c r="E36" s="590"/>
      <c r="F36" s="590"/>
      <c r="G36" s="590"/>
      <c r="H36" s="590"/>
      <c r="I36" s="590"/>
      <c r="J36" s="590"/>
      <c r="K36" s="590"/>
      <c r="L36" s="590"/>
      <c r="M36" s="590"/>
      <c r="N36" s="590"/>
      <c r="O36" s="590"/>
      <c r="P36" s="590"/>
      <c r="Q36" s="590"/>
      <c r="R36" s="590"/>
      <c r="S36" s="590"/>
      <c r="T36" s="590"/>
      <c r="U36" s="590"/>
      <c r="V36" s="590"/>
      <c r="W36" s="590"/>
      <c r="X36" s="590"/>
      <c r="Y36" s="590"/>
      <c r="Z36" s="590"/>
      <c r="AA36" s="590"/>
    </row>
    <row r="37" spans="3:27">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row>
    <row r="38" spans="3:27">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row>
    <row r="39" spans="3:27">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row>
    <row r="40" spans="3:27">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row>
    <row r="41" spans="3:27">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row>
    <row r="42" spans="3:27">
      <c r="C42" s="590"/>
      <c r="D42" s="590"/>
      <c r="E42" s="590"/>
      <c r="F42" s="590"/>
      <c r="G42" s="590"/>
      <c r="H42" s="590"/>
      <c r="I42" s="590"/>
      <c r="J42" s="590"/>
      <c r="K42" s="590"/>
      <c r="L42" s="590"/>
      <c r="M42" s="590"/>
      <c r="N42" s="590"/>
      <c r="O42" s="590"/>
      <c r="P42" s="590"/>
      <c r="Q42" s="590"/>
      <c r="R42" s="590"/>
      <c r="S42" s="590"/>
      <c r="T42" s="590"/>
      <c r="U42" s="590"/>
      <c r="V42" s="590"/>
      <c r="W42" s="590"/>
      <c r="X42" s="590"/>
      <c r="Y42" s="590"/>
      <c r="Z42" s="590"/>
      <c r="AA42" s="590"/>
    </row>
    <row r="43" spans="3:27">
      <c r="C43" s="590"/>
      <c r="D43" s="590"/>
      <c r="E43" s="590"/>
      <c r="F43" s="590"/>
      <c r="G43" s="590"/>
      <c r="H43" s="590"/>
      <c r="I43" s="590"/>
      <c r="J43" s="590"/>
      <c r="K43" s="590"/>
      <c r="L43" s="590"/>
      <c r="M43" s="590"/>
      <c r="N43" s="590"/>
      <c r="O43" s="590"/>
      <c r="P43" s="590"/>
      <c r="Q43" s="590"/>
      <c r="R43" s="590"/>
      <c r="S43" s="590"/>
      <c r="T43" s="590"/>
      <c r="U43" s="590"/>
      <c r="V43" s="590"/>
      <c r="W43" s="590"/>
      <c r="X43" s="590"/>
      <c r="Y43" s="590"/>
      <c r="Z43" s="590"/>
      <c r="AA43" s="590"/>
    </row>
    <row r="44" spans="3:27">
      <c r="C44" s="590"/>
      <c r="D44" s="590"/>
      <c r="E44" s="590"/>
      <c r="F44" s="590"/>
      <c r="G44" s="590"/>
      <c r="H44" s="590"/>
      <c r="I44" s="590"/>
      <c r="J44" s="590"/>
      <c r="K44" s="590"/>
      <c r="L44" s="590"/>
      <c r="M44" s="590"/>
      <c r="N44" s="590"/>
      <c r="O44" s="590"/>
      <c r="P44" s="590"/>
      <c r="Q44" s="590"/>
      <c r="R44" s="590"/>
      <c r="S44" s="590"/>
      <c r="T44" s="590"/>
      <c r="U44" s="590"/>
      <c r="V44" s="590"/>
      <c r="W44" s="590"/>
      <c r="X44" s="590"/>
      <c r="Y44" s="590"/>
      <c r="Z44" s="590"/>
      <c r="AA44" s="590"/>
    </row>
    <row r="45" spans="3:27">
      <c r="C45" s="590"/>
      <c r="D45" s="590"/>
      <c r="E45" s="590"/>
      <c r="F45" s="590"/>
      <c r="G45" s="590"/>
      <c r="H45" s="590"/>
      <c r="I45" s="590"/>
      <c r="J45" s="590"/>
      <c r="K45" s="590"/>
      <c r="L45" s="590"/>
      <c r="M45" s="590"/>
      <c r="N45" s="590"/>
      <c r="O45" s="590"/>
      <c r="P45" s="590"/>
      <c r="Q45" s="590"/>
      <c r="R45" s="590"/>
      <c r="S45" s="590"/>
      <c r="T45" s="590"/>
      <c r="U45" s="590"/>
      <c r="V45" s="590"/>
      <c r="W45" s="590"/>
      <c r="X45" s="590"/>
      <c r="Y45" s="590"/>
      <c r="Z45" s="590"/>
      <c r="AA45" s="590"/>
    </row>
    <row r="46" spans="3:27">
      <c r="C46" s="590"/>
      <c r="D46" s="590"/>
      <c r="E46" s="590"/>
      <c r="F46" s="590"/>
      <c r="G46" s="590"/>
      <c r="H46" s="590"/>
      <c r="I46" s="590"/>
      <c r="J46" s="590"/>
      <c r="K46" s="590"/>
      <c r="L46" s="590"/>
      <c r="M46" s="590"/>
      <c r="N46" s="590"/>
      <c r="O46" s="590"/>
      <c r="P46" s="590"/>
      <c r="Q46" s="590"/>
      <c r="R46" s="590"/>
      <c r="S46" s="590"/>
      <c r="T46" s="590"/>
      <c r="U46" s="590"/>
      <c r="V46" s="590"/>
      <c r="W46" s="590"/>
      <c r="X46" s="590"/>
      <c r="Y46" s="590"/>
      <c r="Z46" s="590"/>
      <c r="AA46" s="590"/>
    </row>
    <row r="47" spans="3:27">
      <c r="C47" s="590"/>
      <c r="D47" s="590"/>
      <c r="E47" s="590"/>
      <c r="F47" s="590"/>
      <c r="G47" s="590"/>
      <c r="H47" s="590"/>
      <c r="I47" s="590"/>
      <c r="J47" s="590"/>
      <c r="K47" s="590"/>
      <c r="L47" s="590"/>
      <c r="M47" s="590"/>
      <c r="N47" s="590"/>
      <c r="O47" s="590"/>
      <c r="P47" s="590"/>
      <c r="Q47" s="590"/>
      <c r="R47" s="590"/>
      <c r="S47" s="590"/>
      <c r="T47" s="590"/>
      <c r="U47" s="590"/>
      <c r="V47" s="590"/>
      <c r="W47" s="590"/>
      <c r="X47" s="590"/>
      <c r="Y47" s="590"/>
      <c r="Z47" s="590"/>
      <c r="AA47" s="590"/>
    </row>
    <row r="48" spans="3:27">
      <c r="C48" s="590"/>
      <c r="D48" s="590"/>
      <c r="E48" s="590"/>
      <c r="F48" s="590"/>
      <c r="G48" s="590"/>
      <c r="H48" s="590"/>
      <c r="I48" s="590"/>
      <c r="J48" s="590"/>
      <c r="K48" s="590"/>
      <c r="L48" s="590"/>
      <c r="M48" s="590"/>
      <c r="N48" s="590"/>
      <c r="O48" s="590"/>
      <c r="P48" s="590"/>
      <c r="Q48" s="590"/>
      <c r="R48" s="590"/>
      <c r="S48" s="590"/>
      <c r="T48" s="590"/>
      <c r="U48" s="590"/>
      <c r="V48" s="590"/>
      <c r="W48" s="590"/>
      <c r="X48" s="590"/>
      <c r="Y48" s="590"/>
      <c r="Z48" s="590"/>
      <c r="AA48" s="590"/>
    </row>
    <row r="49" spans="3:27">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row>
    <row r="50" spans="3:27">
      <c r="C50" s="590"/>
      <c r="D50" s="590"/>
      <c r="E50" s="590"/>
      <c r="F50" s="590"/>
      <c r="G50" s="590"/>
      <c r="H50" s="590"/>
      <c r="I50" s="590"/>
      <c r="J50" s="590"/>
      <c r="K50" s="590"/>
      <c r="L50" s="590"/>
      <c r="M50" s="590"/>
      <c r="N50" s="590"/>
      <c r="O50" s="590"/>
      <c r="P50" s="590"/>
      <c r="Q50" s="590"/>
      <c r="R50" s="590"/>
      <c r="S50" s="590"/>
      <c r="T50" s="590"/>
      <c r="U50" s="590"/>
      <c r="V50" s="590"/>
      <c r="W50" s="590"/>
      <c r="X50" s="590"/>
      <c r="Y50" s="590"/>
      <c r="Z50" s="590"/>
      <c r="AA50" s="590"/>
    </row>
    <row r="51" spans="3:27">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row>
    <row r="52" spans="3:27">
      <c r="C52" s="590"/>
      <c r="D52" s="590"/>
      <c r="E52" s="590"/>
      <c r="F52" s="590"/>
      <c r="G52" s="590"/>
      <c r="H52" s="590"/>
      <c r="I52" s="590"/>
      <c r="J52" s="590"/>
      <c r="K52" s="590"/>
      <c r="L52" s="590"/>
      <c r="M52" s="590"/>
      <c r="N52" s="590"/>
      <c r="O52" s="590"/>
      <c r="P52" s="590"/>
      <c r="Q52" s="590"/>
      <c r="R52" s="590"/>
      <c r="S52" s="590"/>
      <c r="T52" s="590"/>
      <c r="U52" s="590"/>
      <c r="V52" s="590"/>
      <c r="W52" s="590"/>
      <c r="X52" s="590"/>
      <c r="Y52" s="590"/>
      <c r="Z52" s="590"/>
      <c r="AA52" s="590"/>
    </row>
    <row r="53" spans="3:27">
      <c r="C53" s="590"/>
      <c r="D53" s="590"/>
      <c r="E53" s="590"/>
      <c r="F53" s="590"/>
      <c r="G53" s="590"/>
      <c r="H53" s="590"/>
      <c r="I53" s="590"/>
      <c r="J53" s="590"/>
      <c r="K53" s="590"/>
      <c r="L53" s="590"/>
      <c r="M53" s="590"/>
      <c r="N53" s="590"/>
      <c r="O53" s="590"/>
      <c r="P53" s="590"/>
      <c r="Q53" s="590"/>
      <c r="R53" s="590"/>
      <c r="S53" s="590"/>
      <c r="T53" s="590"/>
      <c r="U53" s="590"/>
      <c r="V53" s="590"/>
      <c r="W53" s="590"/>
      <c r="X53" s="590"/>
      <c r="Y53" s="590"/>
      <c r="Z53" s="590"/>
      <c r="AA53" s="590"/>
    </row>
    <row r="54" spans="3:27">
      <c r="C54" s="590"/>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41"/>
  <sheetViews>
    <sheetView showGridLines="0" zoomScaleNormal="100" workbookViewId="0"/>
  </sheetViews>
  <sheetFormatPr defaultColWidth="9.140625" defaultRowHeight="12.75"/>
  <cols>
    <col min="1" max="1" width="11.85546875" style="376" bestFit="1" customWidth="1"/>
    <col min="2" max="2" width="90.28515625" style="376" bestFit="1" customWidth="1"/>
    <col min="3" max="3" width="20.140625" style="376" customWidth="1"/>
    <col min="4" max="4" width="22.28515625" style="376" customWidth="1"/>
    <col min="5" max="7" width="17.140625" style="376" customWidth="1"/>
    <col min="8" max="8" width="22.28515625" style="376" customWidth="1"/>
    <col min="9" max="10" width="17.140625" style="376" customWidth="1"/>
    <col min="11" max="27" width="22.28515625" style="376" customWidth="1"/>
    <col min="28" max="16384" width="9.140625" style="376"/>
  </cols>
  <sheetData>
    <row r="1" spans="1:27" ht="13.5">
      <c r="A1" s="282" t="s">
        <v>108</v>
      </c>
      <c r="B1" s="250" t="str">
        <f>Info!C2</f>
        <v>სს "ბანკი ქართუ"</v>
      </c>
    </row>
    <row r="2" spans="1:27">
      <c r="A2" s="282" t="s">
        <v>109</v>
      </c>
      <c r="B2" s="587">
        <f>'1. key ratios'!B2</f>
        <v>45565</v>
      </c>
    </row>
    <row r="3" spans="1:27">
      <c r="A3" s="284" t="s">
        <v>571</v>
      </c>
      <c r="C3" s="378"/>
    </row>
    <row r="4" spans="1:27" ht="13.5" thickBot="1">
      <c r="A4" s="284"/>
      <c r="B4" s="378"/>
      <c r="C4" s="378"/>
    </row>
    <row r="5" spans="1:27" ht="13.5" customHeight="1">
      <c r="A5" s="737" t="s">
        <v>901</v>
      </c>
      <c r="B5" s="738"/>
      <c r="C5" s="734" t="s">
        <v>572</v>
      </c>
      <c r="D5" s="735"/>
      <c r="E5" s="735"/>
      <c r="F5" s="735"/>
      <c r="G5" s="735"/>
      <c r="H5" s="735"/>
      <c r="I5" s="735"/>
      <c r="J5" s="735"/>
      <c r="K5" s="735"/>
      <c r="L5" s="735"/>
      <c r="M5" s="735"/>
      <c r="N5" s="735"/>
      <c r="O5" s="735"/>
      <c r="P5" s="735"/>
      <c r="Q5" s="735"/>
      <c r="R5" s="735"/>
      <c r="S5" s="735"/>
      <c r="T5" s="735"/>
      <c r="U5" s="735"/>
      <c r="V5" s="735"/>
      <c r="W5" s="735"/>
      <c r="X5" s="735"/>
      <c r="Y5" s="735"/>
      <c r="Z5" s="735"/>
      <c r="AA5" s="736"/>
    </row>
    <row r="6" spans="1:27" ht="12" customHeight="1">
      <c r="A6" s="739"/>
      <c r="B6" s="740"/>
      <c r="C6" s="741" t="s">
        <v>66</v>
      </c>
      <c r="D6" s="708" t="s">
        <v>892</v>
      </c>
      <c r="E6" s="708"/>
      <c r="F6" s="708"/>
      <c r="G6" s="708"/>
      <c r="H6" s="729" t="s">
        <v>891</v>
      </c>
      <c r="I6" s="730"/>
      <c r="J6" s="730"/>
      <c r="K6" s="730"/>
      <c r="L6" s="398"/>
      <c r="M6" s="712" t="s">
        <v>890</v>
      </c>
      <c r="N6" s="712"/>
      <c r="O6" s="712"/>
      <c r="P6" s="712"/>
      <c r="Q6" s="712"/>
      <c r="R6" s="712"/>
      <c r="S6" s="710"/>
      <c r="T6" s="398"/>
      <c r="U6" s="712" t="s">
        <v>889</v>
      </c>
      <c r="V6" s="712"/>
      <c r="W6" s="712"/>
      <c r="X6" s="712"/>
      <c r="Y6" s="712"/>
      <c r="Z6" s="712"/>
      <c r="AA6" s="733"/>
    </row>
    <row r="7" spans="1:27" ht="38.25">
      <c r="A7" s="739"/>
      <c r="B7" s="740"/>
      <c r="C7" s="741"/>
      <c r="D7" s="811"/>
      <c r="E7" s="374" t="s">
        <v>561</v>
      </c>
      <c r="F7" s="374" t="s">
        <v>887</v>
      </c>
      <c r="G7" s="374" t="s">
        <v>888</v>
      </c>
      <c r="H7" s="821"/>
      <c r="I7" s="374" t="s">
        <v>561</v>
      </c>
      <c r="J7" s="374" t="s">
        <v>887</v>
      </c>
      <c r="K7" s="374" t="s">
        <v>888</v>
      </c>
      <c r="L7" s="633"/>
      <c r="M7" s="374" t="s">
        <v>561</v>
      </c>
      <c r="N7" s="374" t="s">
        <v>900</v>
      </c>
      <c r="O7" s="374" t="s">
        <v>899</v>
      </c>
      <c r="P7" s="374" t="s">
        <v>898</v>
      </c>
      <c r="Q7" s="374" t="s">
        <v>897</v>
      </c>
      <c r="R7" s="374" t="s">
        <v>896</v>
      </c>
      <c r="S7" s="374" t="s">
        <v>882</v>
      </c>
      <c r="T7" s="633"/>
      <c r="U7" s="374" t="s">
        <v>561</v>
      </c>
      <c r="V7" s="374" t="s">
        <v>900</v>
      </c>
      <c r="W7" s="374" t="s">
        <v>899</v>
      </c>
      <c r="X7" s="374" t="s">
        <v>898</v>
      </c>
      <c r="Y7" s="374" t="s">
        <v>897</v>
      </c>
      <c r="Z7" s="374" t="s">
        <v>896</v>
      </c>
      <c r="AA7" s="822" t="s">
        <v>882</v>
      </c>
    </row>
    <row r="8" spans="1:27">
      <c r="A8" s="823">
        <v>1</v>
      </c>
      <c r="B8" s="369" t="s">
        <v>562</v>
      </c>
      <c r="C8" s="812">
        <v>1014955073.9191363</v>
      </c>
      <c r="D8" s="812">
        <v>791651302.27950728</v>
      </c>
      <c r="E8" s="812">
        <v>1688602.1666264276</v>
      </c>
      <c r="F8" s="812">
        <v>0</v>
      </c>
      <c r="G8" s="812">
        <v>0</v>
      </c>
      <c r="H8" s="812">
        <v>71281980.854090422</v>
      </c>
      <c r="I8" s="812">
        <v>27505261.809814017</v>
      </c>
      <c r="J8" s="812">
        <v>4381915.1937632877</v>
      </c>
      <c r="K8" s="812">
        <v>0</v>
      </c>
      <c r="L8" s="812">
        <v>150705120.94485658</v>
      </c>
      <c r="M8" s="812">
        <v>682366.11347057624</v>
      </c>
      <c r="N8" s="812">
        <v>513810.65142208879</v>
      </c>
      <c r="O8" s="812">
        <v>20052328.189445</v>
      </c>
      <c r="P8" s="812">
        <v>10303655.191746853</v>
      </c>
      <c r="Q8" s="812">
        <v>6687135.7929147119</v>
      </c>
      <c r="R8" s="812">
        <v>34274325.879693665</v>
      </c>
      <c r="S8" s="812">
        <v>29176208.235659968</v>
      </c>
      <c r="T8" s="812">
        <v>1316669.8406810001</v>
      </c>
      <c r="U8" s="812">
        <v>0</v>
      </c>
      <c r="V8" s="812">
        <v>601794.46861500002</v>
      </c>
      <c r="W8" s="812">
        <v>0</v>
      </c>
      <c r="X8" s="812">
        <v>0</v>
      </c>
      <c r="Y8" s="812">
        <v>0</v>
      </c>
      <c r="Z8" s="812">
        <v>0</v>
      </c>
      <c r="AA8" s="824">
        <v>0</v>
      </c>
    </row>
    <row r="9" spans="1:27">
      <c r="A9" s="405">
        <v>1.1000000000000001</v>
      </c>
      <c r="B9" s="383" t="s">
        <v>573</v>
      </c>
      <c r="C9" s="813">
        <v>995672675.44125319</v>
      </c>
      <c r="D9" s="813">
        <v>789388211.98485661</v>
      </c>
      <c r="E9" s="813">
        <v>1655741.8866264273</v>
      </c>
      <c r="F9" s="813">
        <v>0</v>
      </c>
      <c r="G9" s="813">
        <v>0</v>
      </c>
      <c r="H9" s="813">
        <v>62946978.728798665</v>
      </c>
      <c r="I9" s="813">
        <v>26163642.271258157</v>
      </c>
      <c r="J9" s="813">
        <v>4380384.2437632876</v>
      </c>
      <c r="K9" s="813">
        <v>0</v>
      </c>
      <c r="L9" s="813">
        <v>142020814.88691649</v>
      </c>
      <c r="M9" s="813">
        <v>682366.11347057624</v>
      </c>
      <c r="N9" s="813">
        <v>513307.11932208878</v>
      </c>
      <c r="O9" s="813">
        <v>20052150.419445001</v>
      </c>
      <c r="P9" s="813">
        <v>10299627.07114685</v>
      </c>
      <c r="Q9" s="813">
        <v>6671968.0068147145</v>
      </c>
      <c r="R9" s="813">
        <v>34216898.821093582</v>
      </c>
      <c r="S9" s="813">
        <v>29103087.931260001</v>
      </c>
      <c r="T9" s="813">
        <v>1316669.8406810001</v>
      </c>
      <c r="U9" s="813">
        <v>0</v>
      </c>
      <c r="V9" s="813">
        <v>601794.46861500002</v>
      </c>
      <c r="W9" s="813">
        <v>0</v>
      </c>
      <c r="X9" s="813">
        <v>0</v>
      </c>
      <c r="Y9" s="813">
        <v>0</v>
      </c>
      <c r="Z9" s="813">
        <v>0</v>
      </c>
      <c r="AA9" s="825">
        <v>0</v>
      </c>
    </row>
    <row r="10" spans="1:27">
      <c r="A10" s="408" t="s">
        <v>157</v>
      </c>
      <c r="B10" s="814" t="s">
        <v>574</v>
      </c>
      <c r="C10" s="813">
        <v>880706262.01801455</v>
      </c>
      <c r="D10" s="813">
        <v>694250827.10021186</v>
      </c>
      <c r="E10" s="813">
        <v>1655741.8866264273</v>
      </c>
      <c r="F10" s="813">
        <v>0</v>
      </c>
      <c r="G10" s="813">
        <v>0</v>
      </c>
      <c r="H10" s="813">
        <v>62942918.518798664</v>
      </c>
      <c r="I10" s="813">
        <v>26163642.271258157</v>
      </c>
      <c r="J10" s="813">
        <v>4380384.2437632876</v>
      </c>
      <c r="K10" s="813">
        <v>0</v>
      </c>
      <c r="L10" s="813">
        <v>122195846.55832285</v>
      </c>
      <c r="M10" s="813">
        <v>671322.50887199992</v>
      </c>
      <c r="N10" s="813">
        <v>513307.11932208878</v>
      </c>
      <c r="O10" s="813">
        <v>20052150.419445001</v>
      </c>
      <c r="P10" s="813">
        <v>10299627.07114685</v>
      </c>
      <c r="Q10" s="813">
        <v>5825105.0868147146</v>
      </c>
      <c r="R10" s="813">
        <v>33907290.491093583</v>
      </c>
      <c r="S10" s="813">
        <v>29103087.931260001</v>
      </c>
      <c r="T10" s="813">
        <v>1316669.8406810001</v>
      </c>
      <c r="U10" s="813">
        <v>0</v>
      </c>
      <c r="V10" s="813">
        <v>601794.46861500002</v>
      </c>
      <c r="W10" s="813">
        <v>0</v>
      </c>
      <c r="X10" s="813">
        <v>0</v>
      </c>
      <c r="Y10" s="813">
        <v>0</v>
      </c>
      <c r="Z10" s="813">
        <v>0</v>
      </c>
      <c r="AA10" s="825">
        <v>0</v>
      </c>
    </row>
    <row r="11" spans="1:27">
      <c r="A11" s="407" t="s">
        <v>575</v>
      </c>
      <c r="B11" s="815" t="s">
        <v>576</v>
      </c>
      <c r="C11" s="813">
        <v>375220324.39730126</v>
      </c>
      <c r="D11" s="813">
        <v>271458585.37513161</v>
      </c>
      <c r="E11" s="813">
        <v>1655741.8866264273</v>
      </c>
      <c r="F11" s="813">
        <v>0</v>
      </c>
      <c r="G11" s="813">
        <v>0</v>
      </c>
      <c r="H11" s="813">
        <v>41685131.070405863</v>
      </c>
      <c r="I11" s="813">
        <v>14739947.61182154</v>
      </c>
      <c r="J11" s="813">
        <v>3219763.422013999</v>
      </c>
      <c r="K11" s="813">
        <v>0</v>
      </c>
      <c r="L11" s="813">
        <v>60759938.111083053</v>
      </c>
      <c r="M11" s="813">
        <v>201416.88623199999</v>
      </c>
      <c r="N11" s="813">
        <v>513307.11932208878</v>
      </c>
      <c r="O11" s="813">
        <v>20052150.419445001</v>
      </c>
      <c r="P11" s="813">
        <v>3279167.7485429998</v>
      </c>
      <c r="Q11" s="813">
        <v>2686411.5848097135</v>
      </c>
      <c r="R11" s="813">
        <v>9134943.3526145946</v>
      </c>
      <c r="S11" s="813">
        <v>3729708.1263270001</v>
      </c>
      <c r="T11" s="813">
        <v>1316669.8406810001</v>
      </c>
      <c r="U11" s="813">
        <v>0</v>
      </c>
      <c r="V11" s="813">
        <v>601794.46861500002</v>
      </c>
      <c r="W11" s="813">
        <v>0</v>
      </c>
      <c r="X11" s="813">
        <v>0</v>
      </c>
      <c r="Y11" s="813">
        <v>0</v>
      </c>
      <c r="Z11" s="813">
        <v>0</v>
      </c>
      <c r="AA11" s="825">
        <v>0</v>
      </c>
    </row>
    <row r="12" spans="1:27">
      <c r="A12" s="407" t="s">
        <v>577</v>
      </c>
      <c r="B12" s="815" t="s">
        <v>578</v>
      </c>
      <c r="C12" s="813">
        <v>42836163.073197767</v>
      </c>
      <c r="D12" s="813">
        <v>17310102.9408211</v>
      </c>
      <c r="E12" s="813">
        <v>0</v>
      </c>
      <c r="F12" s="813">
        <v>0</v>
      </c>
      <c r="G12" s="813">
        <v>0</v>
      </c>
      <c r="H12" s="813">
        <v>853931.60645368975</v>
      </c>
      <c r="I12" s="813">
        <v>129752.73470440047</v>
      </c>
      <c r="J12" s="813">
        <v>724178.87174928922</v>
      </c>
      <c r="K12" s="813">
        <v>0</v>
      </c>
      <c r="L12" s="813">
        <v>24672128.525922962</v>
      </c>
      <c r="M12" s="813">
        <v>469905.62264000002</v>
      </c>
      <c r="N12" s="813">
        <v>0</v>
      </c>
      <c r="O12" s="813">
        <v>0</v>
      </c>
      <c r="P12" s="813">
        <v>0</v>
      </c>
      <c r="Q12" s="813">
        <v>0</v>
      </c>
      <c r="R12" s="813">
        <v>440004.79</v>
      </c>
      <c r="S12" s="813">
        <v>23101095.056703992</v>
      </c>
      <c r="T12" s="813">
        <v>0</v>
      </c>
      <c r="U12" s="813">
        <v>0</v>
      </c>
      <c r="V12" s="813">
        <v>0</v>
      </c>
      <c r="W12" s="813">
        <v>0</v>
      </c>
      <c r="X12" s="813">
        <v>0</v>
      </c>
      <c r="Y12" s="813">
        <v>0</v>
      </c>
      <c r="Z12" s="813">
        <v>0</v>
      </c>
      <c r="AA12" s="825">
        <v>0</v>
      </c>
    </row>
    <row r="13" spans="1:27">
      <c r="A13" s="407" t="s">
        <v>579</v>
      </c>
      <c r="B13" s="815" t="s">
        <v>580</v>
      </c>
      <c r="C13" s="813">
        <v>59263706.495665245</v>
      </c>
      <c r="D13" s="813">
        <v>56354649.447331227</v>
      </c>
      <c r="E13" s="813">
        <v>0</v>
      </c>
      <c r="F13" s="813">
        <v>0</v>
      </c>
      <c r="G13" s="813">
        <v>0</v>
      </c>
      <c r="H13" s="813">
        <v>2369484.2900000005</v>
      </c>
      <c r="I13" s="813">
        <v>1499734.3200000003</v>
      </c>
      <c r="J13" s="813">
        <v>0</v>
      </c>
      <c r="K13" s="813">
        <v>0</v>
      </c>
      <c r="L13" s="813">
        <v>539572.75833400001</v>
      </c>
      <c r="M13" s="813">
        <v>0</v>
      </c>
      <c r="N13" s="813">
        <v>0</v>
      </c>
      <c r="O13" s="813">
        <v>0</v>
      </c>
      <c r="P13" s="813">
        <v>0</v>
      </c>
      <c r="Q13" s="813">
        <v>0</v>
      </c>
      <c r="R13" s="813">
        <v>0</v>
      </c>
      <c r="S13" s="813">
        <v>539572.75833400001</v>
      </c>
      <c r="T13" s="813">
        <v>0</v>
      </c>
      <c r="U13" s="813">
        <v>0</v>
      </c>
      <c r="V13" s="813">
        <v>0</v>
      </c>
      <c r="W13" s="813">
        <v>0</v>
      </c>
      <c r="X13" s="813">
        <v>0</v>
      </c>
      <c r="Y13" s="813">
        <v>0</v>
      </c>
      <c r="Z13" s="813">
        <v>0</v>
      </c>
      <c r="AA13" s="825">
        <v>0</v>
      </c>
    </row>
    <row r="14" spans="1:27">
      <c r="A14" s="407" t="s">
        <v>581</v>
      </c>
      <c r="B14" s="815" t="s">
        <v>582</v>
      </c>
      <c r="C14" s="813">
        <v>403386068.0518505</v>
      </c>
      <c r="D14" s="813">
        <v>349127489.33692843</v>
      </c>
      <c r="E14" s="813">
        <v>0</v>
      </c>
      <c r="F14" s="813">
        <v>0</v>
      </c>
      <c r="G14" s="813">
        <v>0</v>
      </c>
      <c r="H14" s="813">
        <v>18034371.551939081</v>
      </c>
      <c r="I14" s="813">
        <v>9794207.6047322117</v>
      </c>
      <c r="J14" s="813">
        <v>436441.95</v>
      </c>
      <c r="K14" s="813">
        <v>0</v>
      </c>
      <c r="L14" s="813">
        <v>36224207.162982851</v>
      </c>
      <c r="M14" s="813">
        <v>0</v>
      </c>
      <c r="N14" s="813">
        <v>0</v>
      </c>
      <c r="O14" s="813">
        <v>0</v>
      </c>
      <c r="P14" s="813">
        <v>7020459.3226038497</v>
      </c>
      <c r="Q14" s="813">
        <v>3138693.5020050001</v>
      </c>
      <c r="R14" s="813">
        <v>24332342.348478999</v>
      </c>
      <c r="S14" s="813">
        <v>1732711.9898949999</v>
      </c>
      <c r="T14" s="813">
        <v>0</v>
      </c>
      <c r="U14" s="813">
        <v>0</v>
      </c>
      <c r="V14" s="813">
        <v>0</v>
      </c>
      <c r="W14" s="813">
        <v>0</v>
      </c>
      <c r="X14" s="813">
        <v>0</v>
      </c>
      <c r="Y14" s="813">
        <v>0</v>
      </c>
      <c r="Z14" s="813">
        <v>0</v>
      </c>
      <c r="AA14" s="825">
        <v>0</v>
      </c>
    </row>
    <row r="15" spans="1:27">
      <c r="A15" s="406">
        <v>1.2</v>
      </c>
      <c r="B15" s="816" t="s">
        <v>895</v>
      </c>
      <c r="C15" s="813">
        <v>53504748.751695685</v>
      </c>
      <c r="D15" s="813">
        <v>4873454.8947467078</v>
      </c>
      <c r="E15" s="813">
        <v>2788.5541312769819</v>
      </c>
      <c r="F15" s="813">
        <v>0</v>
      </c>
      <c r="G15" s="813">
        <v>0</v>
      </c>
      <c r="H15" s="813">
        <v>2955339.3590606316</v>
      </c>
      <c r="I15" s="813">
        <v>1817676.6692851668</v>
      </c>
      <c r="J15" s="813">
        <v>130135.39454271726</v>
      </c>
      <c r="K15" s="813">
        <v>0</v>
      </c>
      <c r="L15" s="813">
        <v>45671229.470774785</v>
      </c>
      <c r="M15" s="813">
        <v>64110.179030866158</v>
      </c>
      <c r="N15" s="813">
        <v>2566.5355966104489</v>
      </c>
      <c r="O15" s="813">
        <v>7469820.339689753</v>
      </c>
      <c r="P15" s="813">
        <v>2351628.6642247476</v>
      </c>
      <c r="Q15" s="813">
        <v>2579000.524860031</v>
      </c>
      <c r="R15" s="813">
        <v>8674722.6376668848</v>
      </c>
      <c r="S15" s="813">
        <v>6751402.665045551</v>
      </c>
      <c r="T15" s="813">
        <v>4725.0271135696939</v>
      </c>
      <c r="U15" s="813">
        <v>0</v>
      </c>
      <c r="V15" s="813">
        <v>3008.972343075046</v>
      </c>
      <c r="W15" s="813">
        <v>0</v>
      </c>
      <c r="X15" s="813">
        <v>0</v>
      </c>
      <c r="Y15" s="813">
        <v>0</v>
      </c>
      <c r="Z15" s="813">
        <v>0</v>
      </c>
      <c r="AA15" s="825">
        <v>0</v>
      </c>
    </row>
    <row r="16" spans="1:27">
      <c r="A16" s="405">
        <v>1.3</v>
      </c>
      <c r="B16" s="816" t="s">
        <v>583</v>
      </c>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3"/>
    </row>
    <row r="17" spans="1:27" ht="25.5">
      <c r="A17" s="404" t="s">
        <v>584</v>
      </c>
      <c r="B17" s="818" t="s">
        <v>585</v>
      </c>
      <c r="C17" s="813">
        <v>941745110.94842529</v>
      </c>
      <c r="D17" s="813">
        <v>745233174.47545564</v>
      </c>
      <c r="E17" s="813">
        <v>1655741.8866264273</v>
      </c>
      <c r="F17" s="813">
        <v>0</v>
      </c>
      <c r="G17" s="813">
        <v>0</v>
      </c>
      <c r="H17" s="813">
        <v>62717352.558798671</v>
      </c>
      <c r="I17" s="813">
        <v>26163642.271258157</v>
      </c>
      <c r="J17" s="813">
        <v>4367045.7937632874</v>
      </c>
      <c r="K17" s="813">
        <v>0</v>
      </c>
      <c r="L17" s="813">
        <v>132477914.07348974</v>
      </c>
      <c r="M17" s="813">
        <v>680322.50887199992</v>
      </c>
      <c r="N17" s="813">
        <v>513307.11932208878</v>
      </c>
      <c r="O17" s="813">
        <v>20052150.419445001</v>
      </c>
      <c r="P17" s="813">
        <v>9737787.079194827</v>
      </c>
      <c r="Q17" s="813">
        <v>4690153.4072670769</v>
      </c>
      <c r="R17" s="813">
        <v>33813405.998210512</v>
      </c>
      <c r="S17" s="813">
        <v>28862088.449167144</v>
      </c>
      <c r="T17" s="813">
        <v>1316669.8406810001</v>
      </c>
      <c r="U17" s="813">
        <v>0</v>
      </c>
      <c r="V17" s="813">
        <v>601794.46861500002</v>
      </c>
      <c r="W17" s="813">
        <v>0</v>
      </c>
      <c r="X17" s="813">
        <v>0</v>
      </c>
      <c r="Y17" s="813">
        <v>0</v>
      </c>
      <c r="Z17" s="813">
        <v>0</v>
      </c>
      <c r="AA17" s="825">
        <v>0</v>
      </c>
    </row>
    <row r="18" spans="1:27" ht="25.5">
      <c r="A18" s="403" t="s">
        <v>586</v>
      </c>
      <c r="B18" s="819" t="s">
        <v>587</v>
      </c>
      <c r="C18" s="813">
        <v>773758331.63189733</v>
      </c>
      <c r="D18" s="813">
        <v>595683040.60894859</v>
      </c>
      <c r="E18" s="813">
        <v>1655741.8866264273</v>
      </c>
      <c r="F18" s="813">
        <v>0</v>
      </c>
      <c r="G18" s="813">
        <v>0</v>
      </c>
      <c r="H18" s="813">
        <v>61562446.666859582</v>
      </c>
      <c r="I18" s="813">
        <v>25120269.704944562</v>
      </c>
      <c r="J18" s="813">
        <v>4367045.7937632874</v>
      </c>
      <c r="K18" s="813">
        <v>0</v>
      </c>
      <c r="L18" s="813">
        <v>115196174.51540862</v>
      </c>
      <c r="M18" s="813">
        <v>671322.50887199992</v>
      </c>
      <c r="N18" s="813">
        <v>513307.11932208878</v>
      </c>
      <c r="O18" s="813">
        <v>20052150.419445001</v>
      </c>
      <c r="P18" s="813">
        <v>8501461.665388234</v>
      </c>
      <c r="Q18" s="813">
        <v>3947187.4572670772</v>
      </c>
      <c r="R18" s="813">
        <v>30824700.965578515</v>
      </c>
      <c r="S18" s="813">
        <v>28862088.449167144</v>
      </c>
      <c r="T18" s="813">
        <v>1316669.8406810001</v>
      </c>
      <c r="U18" s="813">
        <v>0</v>
      </c>
      <c r="V18" s="813">
        <v>601794.46861500002</v>
      </c>
      <c r="W18" s="813">
        <v>0</v>
      </c>
      <c r="X18" s="813">
        <v>0</v>
      </c>
      <c r="Y18" s="813">
        <v>0</v>
      </c>
      <c r="Z18" s="813">
        <v>0</v>
      </c>
      <c r="AA18" s="825">
        <v>0</v>
      </c>
    </row>
    <row r="19" spans="1:27">
      <c r="A19" s="404" t="s">
        <v>588</v>
      </c>
      <c r="B19" s="817" t="s">
        <v>589</v>
      </c>
      <c r="C19" s="813">
        <v>1015583118.1530478</v>
      </c>
      <c r="D19" s="813">
        <v>819638789.63422549</v>
      </c>
      <c r="E19" s="813">
        <v>3888690.0884418772</v>
      </c>
      <c r="F19" s="813">
        <v>0</v>
      </c>
      <c r="G19" s="813">
        <v>0</v>
      </c>
      <c r="H19" s="813">
        <v>73456223.948207125</v>
      </c>
      <c r="I19" s="813">
        <v>33497228.624600623</v>
      </c>
      <c r="J19" s="813">
        <v>4068930.6610219325</v>
      </c>
      <c r="K19" s="813">
        <v>0</v>
      </c>
      <c r="L19" s="813">
        <v>111021589.31129645</v>
      </c>
      <c r="M19" s="813">
        <v>434613.93366510049</v>
      </c>
      <c r="N19" s="813">
        <v>2470118.4956779107</v>
      </c>
      <c r="O19" s="813">
        <v>49851666.616830185</v>
      </c>
      <c r="P19" s="813">
        <v>5013184.4234514041</v>
      </c>
      <c r="Q19" s="813">
        <v>3250132.372560367</v>
      </c>
      <c r="R19" s="813">
        <v>9607249.687093772</v>
      </c>
      <c r="S19" s="813">
        <v>14462528.505286125</v>
      </c>
      <c r="T19" s="813">
        <v>11466515.259318996</v>
      </c>
      <c r="U19" s="813">
        <v>0</v>
      </c>
      <c r="V19" s="813">
        <v>1336292.5313849999</v>
      </c>
      <c r="W19" s="813">
        <v>0</v>
      </c>
      <c r="X19" s="813">
        <v>0</v>
      </c>
      <c r="Y19" s="813">
        <v>0</v>
      </c>
      <c r="Z19" s="813">
        <v>0</v>
      </c>
      <c r="AA19" s="825">
        <v>0</v>
      </c>
    </row>
    <row r="20" spans="1:27">
      <c r="A20" s="403" t="s">
        <v>590</v>
      </c>
      <c r="B20" s="819" t="s">
        <v>591</v>
      </c>
      <c r="C20" s="813">
        <v>666270108.74407673</v>
      </c>
      <c r="D20" s="813">
        <v>489909180.03921443</v>
      </c>
      <c r="E20" s="813">
        <v>3652246.3187543661</v>
      </c>
      <c r="F20" s="813">
        <v>0</v>
      </c>
      <c r="G20" s="813">
        <v>0</v>
      </c>
      <c r="H20" s="813">
        <v>65023102.569432266</v>
      </c>
      <c r="I20" s="813">
        <v>29891942.308190733</v>
      </c>
      <c r="J20" s="813">
        <v>3132371.7145071421</v>
      </c>
      <c r="K20" s="813">
        <v>0</v>
      </c>
      <c r="L20" s="813">
        <v>99871310.876111358</v>
      </c>
      <c r="M20" s="813">
        <v>434613.93366510049</v>
      </c>
      <c r="N20" s="813">
        <v>1937963.4806779106</v>
      </c>
      <c r="O20" s="813">
        <v>49851666.616830185</v>
      </c>
      <c r="P20" s="813">
        <v>3369472.2400151887</v>
      </c>
      <c r="Q20" s="813">
        <v>3174893.6936371317</v>
      </c>
      <c r="R20" s="813">
        <v>6076436.7817131635</v>
      </c>
      <c r="S20" s="813">
        <v>11886646.904754108</v>
      </c>
      <c r="T20" s="813">
        <v>11466515.259318996</v>
      </c>
      <c r="U20" s="813">
        <v>0</v>
      </c>
      <c r="V20" s="813">
        <v>1336292.5313849999</v>
      </c>
      <c r="W20" s="813">
        <v>0</v>
      </c>
      <c r="X20" s="813">
        <v>0</v>
      </c>
      <c r="Y20" s="813">
        <v>0</v>
      </c>
      <c r="Z20" s="813">
        <v>0</v>
      </c>
      <c r="AA20" s="825">
        <v>0</v>
      </c>
    </row>
    <row r="21" spans="1:27">
      <c r="A21" s="402">
        <v>1.4</v>
      </c>
      <c r="B21" s="820" t="s">
        <v>680</v>
      </c>
      <c r="C21" s="813">
        <v>5244915.5549999997</v>
      </c>
      <c r="D21" s="813">
        <v>2563571.875</v>
      </c>
      <c r="E21" s="813">
        <v>0</v>
      </c>
      <c r="F21" s="813">
        <v>0</v>
      </c>
      <c r="G21" s="813">
        <v>0</v>
      </c>
      <c r="H21" s="813">
        <v>2371735.35</v>
      </c>
      <c r="I21" s="813">
        <v>1871294.3400000003</v>
      </c>
      <c r="J21" s="813">
        <v>0</v>
      </c>
      <c r="K21" s="813">
        <v>0</v>
      </c>
      <c r="L21" s="813">
        <v>309608.33</v>
      </c>
      <c r="M21" s="813">
        <v>0</v>
      </c>
      <c r="N21" s="813">
        <v>0</v>
      </c>
      <c r="O21" s="813">
        <v>0</v>
      </c>
      <c r="P21" s="813">
        <v>0</v>
      </c>
      <c r="Q21" s="813">
        <v>0</v>
      </c>
      <c r="R21" s="813">
        <v>309608.33</v>
      </c>
      <c r="S21" s="813">
        <v>0</v>
      </c>
      <c r="T21" s="813">
        <v>0</v>
      </c>
      <c r="U21" s="813">
        <v>0</v>
      </c>
      <c r="V21" s="813">
        <v>0</v>
      </c>
      <c r="W21" s="813">
        <v>0</v>
      </c>
      <c r="X21" s="813">
        <v>0</v>
      </c>
      <c r="Y21" s="813">
        <v>0</v>
      </c>
      <c r="Z21" s="813">
        <v>0</v>
      </c>
      <c r="AA21" s="825">
        <v>0</v>
      </c>
    </row>
    <row r="22" spans="1:27" ht="13.5" thickBot="1">
      <c r="A22" s="401">
        <v>1.5</v>
      </c>
      <c r="B22" s="826" t="s">
        <v>681</v>
      </c>
      <c r="C22" s="827">
        <v>0</v>
      </c>
      <c r="D22" s="827">
        <v>0</v>
      </c>
      <c r="E22" s="827">
        <v>0</v>
      </c>
      <c r="F22" s="827">
        <v>0</v>
      </c>
      <c r="G22" s="827">
        <v>0</v>
      </c>
      <c r="H22" s="827">
        <v>0</v>
      </c>
      <c r="I22" s="827">
        <v>0</v>
      </c>
      <c r="J22" s="827">
        <v>0</v>
      </c>
      <c r="K22" s="827">
        <v>0</v>
      </c>
      <c r="L22" s="827">
        <v>0</v>
      </c>
      <c r="M22" s="827">
        <v>0</v>
      </c>
      <c r="N22" s="827">
        <v>0</v>
      </c>
      <c r="O22" s="827">
        <v>0</v>
      </c>
      <c r="P22" s="827">
        <v>0</v>
      </c>
      <c r="Q22" s="827">
        <v>0</v>
      </c>
      <c r="R22" s="827">
        <v>0</v>
      </c>
      <c r="S22" s="827">
        <v>0</v>
      </c>
      <c r="T22" s="827">
        <v>0</v>
      </c>
      <c r="U22" s="827">
        <v>0</v>
      </c>
      <c r="V22" s="827">
        <v>0</v>
      </c>
      <c r="W22" s="827">
        <v>0</v>
      </c>
      <c r="X22" s="827">
        <v>0</v>
      </c>
      <c r="Y22" s="827">
        <v>0</v>
      </c>
      <c r="Z22" s="827">
        <v>0</v>
      </c>
      <c r="AA22" s="828">
        <v>0</v>
      </c>
    </row>
    <row r="24" spans="1:27">
      <c r="C24" s="590"/>
      <c r="D24" s="590"/>
      <c r="E24" s="590"/>
      <c r="F24" s="590"/>
      <c r="G24" s="590"/>
      <c r="H24" s="590"/>
      <c r="I24" s="590"/>
      <c r="J24" s="590"/>
      <c r="K24" s="590"/>
      <c r="L24" s="590"/>
      <c r="M24" s="590"/>
      <c r="N24" s="590"/>
      <c r="O24" s="590"/>
      <c r="P24" s="590"/>
      <c r="Q24" s="590"/>
      <c r="R24" s="590"/>
      <c r="S24" s="590"/>
      <c r="T24" s="590"/>
      <c r="U24" s="590"/>
      <c r="V24" s="590"/>
      <c r="W24" s="590"/>
      <c r="X24" s="590"/>
      <c r="Y24" s="590"/>
      <c r="Z24" s="590"/>
      <c r="AA24" s="590"/>
    </row>
    <row r="25" spans="1:27">
      <c r="C25" s="590"/>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row>
    <row r="26" spans="1:27">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row>
    <row r="27" spans="1:27">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row>
    <row r="28" spans="1:27">
      <c r="C28" s="590"/>
      <c r="D28" s="590"/>
      <c r="E28" s="590"/>
      <c r="F28" s="590"/>
      <c r="G28" s="590"/>
      <c r="H28" s="590"/>
      <c r="I28" s="590"/>
      <c r="J28" s="590"/>
      <c r="K28" s="590"/>
      <c r="L28" s="590"/>
      <c r="M28" s="590"/>
      <c r="N28" s="590"/>
      <c r="O28" s="590"/>
      <c r="P28" s="590"/>
      <c r="Q28" s="590"/>
      <c r="R28" s="590"/>
      <c r="S28" s="590"/>
      <c r="T28" s="590"/>
      <c r="U28" s="590"/>
      <c r="V28" s="590"/>
      <c r="W28" s="590"/>
      <c r="X28" s="590"/>
      <c r="Y28" s="590"/>
      <c r="Z28" s="590"/>
      <c r="AA28" s="590"/>
    </row>
    <row r="29" spans="1:27">
      <c r="C29" s="590"/>
      <c r="D29" s="590"/>
      <c r="E29" s="590"/>
      <c r="F29" s="590"/>
      <c r="G29" s="590"/>
      <c r="H29" s="590"/>
      <c r="I29" s="590"/>
      <c r="J29" s="590"/>
      <c r="K29" s="590"/>
      <c r="L29" s="590"/>
      <c r="M29" s="590"/>
      <c r="N29" s="590"/>
      <c r="O29" s="590"/>
      <c r="P29" s="590"/>
      <c r="Q29" s="590"/>
      <c r="R29" s="590"/>
      <c r="S29" s="590"/>
      <c r="T29" s="590"/>
      <c r="U29" s="590"/>
      <c r="V29" s="590"/>
      <c r="W29" s="590"/>
      <c r="X29" s="590"/>
      <c r="Y29" s="590"/>
      <c r="Z29" s="590"/>
      <c r="AA29" s="590"/>
    </row>
    <row r="30" spans="1:27">
      <c r="C30" s="590"/>
      <c r="D30" s="590"/>
      <c r="E30" s="590"/>
      <c r="F30" s="590"/>
      <c r="G30" s="590"/>
      <c r="H30" s="590"/>
      <c r="I30" s="590"/>
      <c r="J30" s="590"/>
      <c r="K30" s="590"/>
      <c r="L30" s="590"/>
      <c r="M30" s="590"/>
      <c r="N30" s="590"/>
      <c r="O30" s="590"/>
      <c r="P30" s="590"/>
      <c r="Q30" s="590"/>
      <c r="R30" s="590"/>
      <c r="S30" s="590"/>
      <c r="T30" s="590"/>
      <c r="U30" s="590"/>
      <c r="V30" s="590"/>
      <c r="W30" s="590"/>
      <c r="X30" s="590"/>
      <c r="Y30" s="590"/>
      <c r="Z30" s="590"/>
      <c r="AA30" s="590"/>
    </row>
    <row r="31" spans="1:27">
      <c r="C31" s="590"/>
      <c r="D31" s="590"/>
      <c r="E31" s="590"/>
      <c r="F31" s="590"/>
      <c r="G31" s="590"/>
      <c r="H31" s="590"/>
      <c r="I31" s="590"/>
      <c r="J31" s="590"/>
      <c r="K31" s="590"/>
      <c r="L31" s="590"/>
      <c r="M31" s="590"/>
      <c r="N31" s="590"/>
      <c r="O31" s="590"/>
      <c r="P31" s="590"/>
      <c r="Q31" s="590"/>
      <c r="R31" s="590"/>
      <c r="S31" s="590"/>
      <c r="T31" s="590"/>
      <c r="U31" s="590"/>
      <c r="V31" s="590"/>
      <c r="W31" s="590"/>
      <c r="X31" s="590"/>
      <c r="Y31" s="590"/>
      <c r="Z31" s="590"/>
      <c r="AA31" s="590"/>
    </row>
    <row r="32" spans="1:27">
      <c r="C32" s="590"/>
      <c r="D32" s="590"/>
      <c r="E32" s="590"/>
      <c r="F32" s="590"/>
      <c r="G32" s="590"/>
      <c r="H32" s="590"/>
      <c r="I32" s="590"/>
      <c r="J32" s="590"/>
      <c r="K32" s="590"/>
      <c r="L32" s="590"/>
      <c r="M32" s="590"/>
      <c r="N32" s="590"/>
      <c r="O32" s="590"/>
      <c r="P32" s="590"/>
      <c r="Q32" s="590"/>
      <c r="R32" s="590"/>
      <c r="S32" s="590"/>
      <c r="T32" s="590"/>
      <c r="U32" s="590"/>
      <c r="V32" s="590"/>
      <c r="W32" s="590"/>
      <c r="X32" s="590"/>
      <c r="Y32" s="590"/>
      <c r="Z32" s="590"/>
      <c r="AA32" s="590"/>
    </row>
    <row r="33" spans="3:27">
      <c r="C33" s="590"/>
      <c r="D33" s="590"/>
      <c r="E33" s="590"/>
      <c r="F33" s="590"/>
      <c r="G33" s="590"/>
      <c r="H33" s="590"/>
      <c r="I33" s="590"/>
      <c r="J33" s="590"/>
      <c r="K33" s="590"/>
      <c r="L33" s="590"/>
      <c r="M33" s="590"/>
      <c r="N33" s="590"/>
      <c r="O33" s="590"/>
      <c r="P33" s="590"/>
      <c r="Q33" s="590"/>
      <c r="R33" s="590"/>
      <c r="S33" s="590"/>
      <c r="T33" s="590"/>
      <c r="U33" s="590"/>
      <c r="V33" s="590"/>
      <c r="W33" s="590"/>
      <c r="X33" s="590"/>
      <c r="Y33" s="590"/>
      <c r="Z33" s="590"/>
      <c r="AA33" s="590"/>
    </row>
    <row r="34" spans="3:27">
      <c r="C34" s="590"/>
      <c r="D34" s="590"/>
      <c r="E34" s="590"/>
      <c r="F34" s="590"/>
      <c r="G34" s="590"/>
      <c r="H34" s="590"/>
      <c r="I34" s="590"/>
      <c r="J34" s="590"/>
      <c r="K34" s="590"/>
      <c r="L34" s="590"/>
      <c r="M34" s="590"/>
      <c r="N34" s="590"/>
      <c r="O34" s="590"/>
      <c r="P34" s="590"/>
      <c r="Q34" s="590"/>
      <c r="R34" s="590"/>
      <c r="S34" s="590"/>
      <c r="T34" s="590"/>
      <c r="U34" s="590"/>
      <c r="V34" s="590"/>
      <c r="W34" s="590"/>
      <c r="X34" s="590"/>
      <c r="Y34" s="590"/>
      <c r="Z34" s="590"/>
      <c r="AA34" s="590"/>
    </row>
    <row r="35" spans="3:27">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row>
    <row r="36" spans="3:27">
      <c r="C36" s="590"/>
      <c r="D36" s="590"/>
      <c r="E36" s="590"/>
      <c r="F36" s="590"/>
      <c r="G36" s="590"/>
      <c r="H36" s="590"/>
      <c r="I36" s="590"/>
      <c r="J36" s="590"/>
      <c r="K36" s="590"/>
      <c r="L36" s="590"/>
      <c r="M36" s="590"/>
      <c r="N36" s="590"/>
      <c r="O36" s="590"/>
      <c r="P36" s="590"/>
      <c r="Q36" s="590"/>
      <c r="R36" s="590"/>
      <c r="S36" s="590"/>
      <c r="T36" s="590"/>
      <c r="U36" s="590"/>
      <c r="V36" s="590"/>
      <c r="W36" s="590"/>
      <c r="X36" s="590"/>
      <c r="Y36" s="590"/>
      <c r="Z36" s="590"/>
      <c r="AA36" s="590"/>
    </row>
    <row r="37" spans="3:27">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row>
    <row r="38" spans="3:27">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row>
    <row r="39" spans="3:27">
      <c r="C39" s="590"/>
    </row>
    <row r="40" spans="3:27">
      <c r="C40" s="590"/>
    </row>
    <row r="41" spans="3:27">
      <c r="C41" s="590"/>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62"/>
  <sheetViews>
    <sheetView showGridLines="0" zoomScaleNormal="100" workbookViewId="0"/>
  </sheetViews>
  <sheetFormatPr defaultColWidth="9.140625" defaultRowHeight="12.75"/>
  <cols>
    <col min="1" max="1" width="11.85546875" style="376" bestFit="1" customWidth="1"/>
    <col min="2" max="2" width="93.42578125" style="376" customWidth="1"/>
    <col min="3" max="3" width="14.5703125" style="376" customWidth="1"/>
    <col min="4" max="5" width="16.140625" style="376" customWidth="1"/>
    <col min="6" max="6" width="16.140625" style="392" customWidth="1"/>
    <col min="7" max="7" width="25.28515625" style="392" customWidth="1"/>
    <col min="8" max="8" width="16.140625" style="376" customWidth="1"/>
    <col min="9" max="11" width="16.140625" style="392" customWidth="1"/>
    <col min="12" max="12" width="26.28515625" style="392" customWidth="1"/>
    <col min="13" max="16384" width="9.140625" style="376"/>
  </cols>
  <sheetData>
    <row r="1" spans="1:12" ht="13.5">
      <c r="A1" s="282" t="s">
        <v>108</v>
      </c>
      <c r="B1" s="250" t="str">
        <f>Info!C2</f>
        <v>სს "ბანკი ქართუ"</v>
      </c>
      <c r="F1" s="376"/>
      <c r="G1" s="376"/>
      <c r="I1" s="376"/>
      <c r="J1" s="376"/>
      <c r="K1" s="376"/>
      <c r="L1" s="376"/>
    </row>
    <row r="2" spans="1:12">
      <c r="A2" s="282" t="s">
        <v>109</v>
      </c>
      <c r="B2" s="587">
        <f>'1. key ratios'!B2</f>
        <v>45565</v>
      </c>
      <c r="F2" s="376"/>
      <c r="G2" s="376"/>
      <c r="I2" s="376"/>
      <c r="J2" s="376"/>
      <c r="K2" s="376"/>
      <c r="L2" s="376"/>
    </row>
    <row r="3" spans="1:12">
      <c r="A3" s="284" t="s">
        <v>594</v>
      </c>
      <c r="F3" s="376"/>
      <c r="G3" s="376"/>
      <c r="I3" s="376"/>
      <c r="J3" s="376"/>
      <c r="K3" s="376"/>
      <c r="L3" s="376"/>
    </row>
    <row r="4" spans="1:12">
      <c r="F4" s="376"/>
      <c r="G4" s="376"/>
      <c r="I4" s="376"/>
      <c r="J4" s="376"/>
      <c r="K4" s="376"/>
      <c r="L4" s="376"/>
    </row>
    <row r="5" spans="1:12" ht="37.5" customHeight="1">
      <c r="A5" s="696" t="s">
        <v>595</v>
      </c>
      <c r="B5" s="697"/>
      <c r="C5" s="742" t="s">
        <v>596</v>
      </c>
      <c r="D5" s="743"/>
      <c r="E5" s="743"/>
      <c r="F5" s="743"/>
      <c r="G5" s="743"/>
      <c r="H5" s="742" t="s">
        <v>907</v>
      </c>
      <c r="I5" s="744"/>
      <c r="J5" s="744"/>
      <c r="K5" s="744"/>
      <c r="L5" s="745"/>
    </row>
    <row r="6" spans="1:12" ht="39.6" customHeight="1">
      <c r="A6" s="700"/>
      <c r="B6" s="701"/>
      <c r="C6" s="288"/>
      <c r="D6" s="374" t="s">
        <v>892</v>
      </c>
      <c r="E6" s="374" t="s">
        <v>891</v>
      </c>
      <c r="F6" s="374" t="s">
        <v>890</v>
      </c>
      <c r="G6" s="374" t="s">
        <v>889</v>
      </c>
      <c r="H6" s="393"/>
      <c r="I6" s="374" t="s">
        <v>892</v>
      </c>
      <c r="J6" s="374" t="s">
        <v>891</v>
      </c>
      <c r="K6" s="374" t="s">
        <v>890</v>
      </c>
      <c r="L6" s="374" t="s">
        <v>889</v>
      </c>
    </row>
    <row r="7" spans="1:12">
      <c r="A7" s="366">
        <v>1</v>
      </c>
      <c r="B7" s="379" t="s">
        <v>518</v>
      </c>
      <c r="C7" s="487">
        <v>7513795.3799298201</v>
      </c>
      <c r="D7" s="487">
        <v>6769492.6216332447</v>
      </c>
      <c r="E7" s="487">
        <v>11989.460000000001</v>
      </c>
      <c r="F7" s="487">
        <v>732313.29829657637</v>
      </c>
      <c r="G7" s="487">
        <v>0</v>
      </c>
      <c r="H7" s="487">
        <v>322124.54388645844</v>
      </c>
      <c r="I7" s="487">
        <v>250285.28564887002</v>
      </c>
      <c r="J7" s="487">
        <v>23.728230233604961</v>
      </c>
      <c r="K7" s="487">
        <v>71815.53000735477</v>
      </c>
      <c r="L7" s="487">
        <v>0</v>
      </c>
    </row>
    <row r="8" spans="1:12">
      <c r="A8" s="366">
        <v>2</v>
      </c>
      <c r="B8" s="379" t="s">
        <v>519</v>
      </c>
      <c r="C8" s="487">
        <v>13104880.47302869</v>
      </c>
      <c r="D8" s="487">
        <v>12924176.099180235</v>
      </c>
      <c r="E8" s="487">
        <v>8919.9</v>
      </c>
      <c r="F8" s="487">
        <v>171784.47384845521</v>
      </c>
      <c r="G8" s="487">
        <v>0</v>
      </c>
      <c r="H8" s="487">
        <v>168996.98982743241</v>
      </c>
      <c r="I8" s="487">
        <v>162658.23265654873</v>
      </c>
      <c r="J8" s="487">
        <v>891.99</v>
      </c>
      <c r="K8" s="487">
        <v>5446.7671708836915</v>
      </c>
      <c r="L8" s="487">
        <v>0</v>
      </c>
    </row>
    <row r="9" spans="1:12">
      <c r="A9" s="366">
        <v>3</v>
      </c>
      <c r="B9" s="379" t="s">
        <v>868</v>
      </c>
      <c r="C9" s="487">
        <v>0</v>
      </c>
      <c r="D9" s="487">
        <v>0</v>
      </c>
      <c r="E9" s="487">
        <v>0</v>
      </c>
      <c r="F9" s="487">
        <v>0</v>
      </c>
      <c r="G9" s="487">
        <v>0</v>
      </c>
      <c r="H9" s="487">
        <v>0</v>
      </c>
      <c r="I9" s="487">
        <v>0</v>
      </c>
      <c r="J9" s="487">
        <v>0</v>
      </c>
      <c r="K9" s="487">
        <v>0</v>
      </c>
      <c r="L9" s="487">
        <v>0</v>
      </c>
    </row>
    <row r="10" spans="1:12">
      <c r="A10" s="366">
        <v>4</v>
      </c>
      <c r="B10" s="379" t="s">
        <v>520</v>
      </c>
      <c r="C10" s="487">
        <v>105427013.34574404</v>
      </c>
      <c r="D10" s="487">
        <v>53297472.732360624</v>
      </c>
      <c r="E10" s="487">
        <v>19513615.26787658</v>
      </c>
      <c r="F10" s="487">
        <v>32615925.345506802</v>
      </c>
      <c r="G10" s="487">
        <v>0</v>
      </c>
      <c r="H10" s="487">
        <v>7915310.1549263401</v>
      </c>
      <c r="I10" s="487">
        <v>291053.08105046308</v>
      </c>
      <c r="J10" s="487">
        <v>91617.859560000026</v>
      </c>
      <c r="K10" s="487">
        <v>7532639.2143158745</v>
      </c>
      <c r="L10" s="487">
        <v>0</v>
      </c>
    </row>
    <row r="11" spans="1:12">
      <c r="A11" s="366">
        <v>5</v>
      </c>
      <c r="B11" s="379" t="s">
        <v>521</v>
      </c>
      <c r="C11" s="487">
        <v>84653245.934183642</v>
      </c>
      <c r="D11" s="487">
        <v>59419525.157090619</v>
      </c>
      <c r="E11" s="487">
        <v>8883680.4760880899</v>
      </c>
      <c r="F11" s="487">
        <v>16350040.301004995</v>
      </c>
      <c r="G11" s="487">
        <v>0</v>
      </c>
      <c r="H11" s="487">
        <v>5317075.9597234474</v>
      </c>
      <c r="I11" s="487">
        <v>124753.06567852291</v>
      </c>
      <c r="J11" s="487">
        <v>740641.30340328277</v>
      </c>
      <c r="K11" s="487">
        <v>4451681.590641642</v>
      </c>
      <c r="L11" s="487">
        <v>0</v>
      </c>
    </row>
    <row r="12" spans="1:12">
      <c r="A12" s="366">
        <v>6</v>
      </c>
      <c r="B12" s="379" t="s">
        <v>522</v>
      </c>
      <c r="C12" s="487">
        <v>41721307.854973011</v>
      </c>
      <c r="D12" s="487">
        <v>40379688.31641715</v>
      </c>
      <c r="E12" s="487">
        <v>1341619.5385558619</v>
      </c>
      <c r="F12" s="487">
        <v>0</v>
      </c>
      <c r="G12" s="487">
        <v>0</v>
      </c>
      <c r="H12" s="487">
        <v>80470.525563390518</v>
      </c>
      <c r="I12" s="487">
        <v>73762.427873390523</v>
      </c>
      <c r="J12" s="487">
        <v>6708.0976899999996</v>
      </c>
      <c r="K12" s="487">
        <v>0</v>
      </c>
      <c r="L12" s="487">
        <v>0</v>
      </c>
    </row>
    <row r="13" spans="1:12">
      <c r="A13" s="366">
        <v>7</v>
      </c>
      <c r="B13" s="379" t="s">
        <v>523</v>
      </c>
      <c r="C13" s="487">
        <v>16753188.631558988</v>
      </c>
      <c r="D13" s="487">
        <v>6440298.6339734383</v>
      </c>
      <c r="E13" s="487">
        <v>4425699.4980125548</v>
      </c>
      <c r="F13" s="487">
        <v>5887190.4995730016</v>
      </c>
      <c r="G13" s="487">
        <v>0</v>
      </c>
      <c r="H13" s="487">
        <v>1075166.1266717673</v>
      </c>
      <c r="I13" s="487">
        <v>10944.0929307713</v>
      </c>
      <c r="J13" s="487">
        <v>104912.68002238288</v>
      </c>
      <c r="K13" s="487">
        <v>959309.35371861269</v>
      </c>
      <c r="L13" s="487">
        <v>0</v>
      </c>
    </row>
    <row r="14" spans="1:12">
      <c r="A14" s="366">
        <v>8</v>
      </c>
      <c r="B14" s="379" t="s">
        <v>524</v>
      </c>
      <c r="C14" s="487">
        <v>5115299.9853599155</v>
      </c>
      <c r="D14" s="487">
        <v>4851316.6798498156</v>
      </c>
      <c r="E14" s="487">
        <v>0</v>
      </c>
      <c r="F14" s="487">
        <v>263983.30551009986</v>
      </c>
      <c r="G14" s="487">
        <v>0</v>
      </c>
      <c r="H14" s="487">
        <v>28987.623309723716</v>
      </c>
      <c r="I14" s="487">
        <v>27667.706782173202</v>
      </c>
      <c r="J14" s="487">
        <v>0</v>
      </c>
      <c r="K14" s="487">
        <v>1319.916527550517</v>
      </c>
      <c r="L14" s="487">
        <v>0</v>
      </c>
    </row>
    <row r="15" spans="1:12">
      <c r="A15" s="366">
        <v>9</v>
      </c>
      <c r="B15" s="379" t="s">
        <v>525</v>
      </c>
      <c r="C15" s="487">
        <v>171856168.4978579</v>
      </c>
      <c r="D15" s="487">
        <v>160779464.04216161</v>
      </c>
      <c r="E15" s="487">
        <v>5476029.9291174002</v>
      </c>
      <c r="F15" s="487">
        <v>5600674.526578865</v>
      </c>
      <c r="G15" s="487">
        <v>0</v>
      </c>
      <c r="H15" s="487">
        <v>2594688.1341547607</v>
      </c>
      <c r="I15" s="487">
        <v>1160393.8413780571</v>
      </c>
      <c r="J15" s="487">
        <v>26990.086517573618</v>
      </c>
      <c r="K15" s="487">
        <v>1407304.2062591298</v>
      </c>
      <c r="L15" s="487">
        <v>0</v>
      </c>
    </row>
    <row r="16" spans="1:12">
      <c r="A16" s="366">
        <v>10</v>
      </c>
      <c r="B16" s="379" t="s">
        <v>526</v>
      </c>
      <c r="C16" s="487">
        <v>5400933.5717182001</v>
      </c>
      <c r="D16" s="487">
        <v>5382813.9517182</v>
      </c>
      <c r="E16" s="487">
        <v>18119.62</v>
      </c>
      <c r="F16" s="487">
        <v>0</v>
      </c>
      <c r="G16" s="487">
        <v>0</v>
      </c>
      <c r="H16" s="487">
        <v>1633.7467267879465</v>
      </c>
      <c r="I16" s="487">
        <v>1598.5951314214681</v>
      </c>
      <c r="J16" s="487">
        <v>35.151595366478702</v>
      </c>
      <c r="K16" s="487">
        <v>0</v>
      </c>
      <c r="L16" s="487">
        <v>0</v>
      </c>
    </row>
    <row r="17" spans="1:12">
      <c r="A17" s="366">
        <v>11</v>
      </c>
      <c r="B17" s="379" t="s">
        <v>527</v>
      </c>
      <c r="C17" s="487">
        <v>355713.96960000001</v>
      </c>
      <c r="D17" s="487">
        <v>355713.96960000001</v>
      </c>
      <c r="E17" s="487">
        <v>0</v>
      </c>
      <c r="F17" s="487">
        <v>0</v>
      </c>
      <c r="G17" s="487">
        <v>0</v>
      </c>
      <c r="H17" s="487">
        <v>71.754490258027019</v>
      </c>
      <c r="I17" s="487">
        <v>71.754490258027019</v>
      </c>
      <c r="J17" s="487">
        <v>0</v>
      </c>
      <c r="K17" s="487">
        <v>0</v>
      </c>
      <c r="L17" s="487">
        <v>0</v>
      </c>
    </row>
    <row r="18" spans="1:12">
      <c r="A18" s="366">
        <v>12</v>
      </c>
      <c r="B18" s="379" t="s">
        <v>528</v>
      </c>
      <c r="C18" s="487">
        <v>45714904.980898842</v>
      </c>
      <c r="D18" s="487">
        <v>20886364.206154</v>
      </c>
      <c r="E18" s="487">
        <v>0</v>
      </c>
      <c r="F18" s="487">
        <v>24828540.774744831</v>
      </c>
      <c r="G18" s="487">
        <v>0</v>
      </c>
      <c r="H18" s="487">
        <v>8619884.6764191631</v>
      </c>
      <c r="I18" s="487">
        <v>26986.786086892265</v>
      </c>
      <c r="J18" s="487">
        <v>0</v>
      </c>
      <c r="K18" s="487">
        <v>8592897.8903322686</v>
      </c>
      <c r="L18" s="487">
        <v>0</v>
      </c>
    </row>
    <row r="19" spans="1:12">
      <c r="A19" s="366">
        <v>13</v>
      </c>
      <c r="B19" s="379" t="s">
        <v>529</v>
      </c>
      <c r="C19" s="487">
        <v>31043996.935396452</v>
      </c>
      <c r="D19" s="487">
        <v>27095131.665349975</v>
      </c>
      <c r="E19" s="487">
        <v>586596.88000000012</v>
      </c>
      <c r="F19" s="487">
        <v>3362268.390046482</v>
      </c>
      <c r="G19" s="487">
        <v>0</v>
      </c>
      <c r="H19" s="487">
        <v>1315172.0322052452</v>
      </c>
      <c r="I19" s="487">
        <v>406999.29876301752</v>
      </c>
      <c r="J19" s="487">
        <v>121837.6039487354</v>
      </c>
      <c r="K19" s="487">
        <v>786335.12949349254</v>
      </c>
      <c r="L19" s="487">
        <v>0</v>
      </c>
    </row>
    <row r="20" spans="1:12">
      <c r="A20" s="366">
        <v>14</v>
      </c>
      <c r="B20" s="379" t="s">
        <v>530</v>
      </c>
      <c r="C20" s="487">
        <v>39729764.191084482</v>
      </c>
      <c r="D20" s="487">
        <v>15340892.818121048</v>
      </c>
      <c r="E20" s="487">
        <v>2598025.7048600628</v>
      </c>
      <c r="F20" s="487">
        <v>21189051.199488379</v>
      </c>
      <c r="G20" s="487">
        <v>601794.46861500002</v>
      </c>
      <c r="H20" s="487">
        <v>532542.04407540127</v>
      </c>
      <c r="I20" s="487">
        <v>47640.095115725388</v>
      </c>
      <c r="J20" s="487">
        <v>4966.4762877829953</v>
      </c>
      <c r="K20" s="487">
        <v>476926.5003288177</v>
      </c>
      <c r="L20" s="487">
        <v>3008.972343075046</v>
      </c>
    </row>
    <row r="21" spans="1:12">
      <c r="A21" s="366">
        <v>15</v>
      </c>
      <c r="B21" s="379" t="s">
        <v>531</v>
      </c>
      <c r="C21" s="487">
        <v>2236484.9536116193</v>
      </c>
      <c r="D21" s="487">
        <v>1795169.7378146197</v>
      </c>
      <c r="E21" s="487">
        <v>0</v>
      </c>
      <c r="F21" s="487">
        <v>441315.21579699998</v>
      </c>
      <c r="G21" s="487">
        <v>0</v>
      </c>
      <c r="H21" s="487">
        <v>73219.620338146226</v>
      </c>
      <c r="I21" s="487">
        <v>2551.3444534080581</v>
      </c>
      <c r="J21" s="487">
        <v>0</v>
      </c>
      <c r="K21" s="487">
        <v>70668.275884738177</v>
      </c>
      <c r="L21" s="487">
        <v>0</v>
      </c>
    </row>
    <row r="22" spans="1:12">
      <c r="A22" s="366">
        <v>16</v>
      </c>
      <c r="B22" s="379" t="s">
        <v>532</v>
      </c>
      <c r="C22" s="487">
        <v>79543871.671528742</v>
      </c>
      <c r="D22" s="487">
        <v>79543871.671528742</v>
      </c>
      <c r="E22" s="487">
        <v>0</v>
      </c>
      <c r="F22" s="487">
        <v>0</v>
      </c>
      <c r="G22" s="487">
        <v>0</v>
      </c>
      <c r="H22" s="487">
        <v>715589.04249999998</v>
      </c>
      <c r="I22" s="487">
        <v>715589.04249999998</v>
      </c>
      <c r="J22" s="487">
        <v>0</v>
      </c>
      <c r="K22" s="487">
        <v>0</v>
      </c>
      <c r="L22" s="487">
        <v>0</v>
      </c>
    </row>
    <row r="23" spans="1:12">
      <c r="A23" s="366">
        <v>17</v>
      </c>
      <c r="B23" s="379" t="s">
        <v>533</v>
      </c>
      <c r="C23" s="487">
        <v>56460216.717331275</v>
      </c>
      <c r="D23" s="487">
        <v>56460216.717331275</v>
      </c>
      <c r="E23" s="487">
        <v>0</v>
      </c>
      <c r="F23" s="487">
        <v>0</v>
      </c>
      <c r="G23" s="487">
        <v>0</v>
      </c>
      <c r="H23" s="487">
        <v>341762.50764314807</v>
      </c>
      <c r="I23" s="487">
        <v>341762.50764314807</v>
      </c>
      <c r="J23" s="487">
        <v>0</v>
      </c>
      <c r="K23" s="487">
        <v>0</v>
      </c>
      <c r="L23" s="487">
        <v>0</v>
      </c>
    </row>
    <row r="24" spans="1:12">
      <c r="A24" s="366">
        <v>18</v>
      </c>
      <c r="B24" s="379" t="s">
        <v>534</v>
      </c>
      <c r="C24" s="487">
        <v>3297127.3626094824</v>
      </c>
      <c r="D24" s="487">
        <v>944313.05624748196</v>
      </c>
      <c r="E24" s="487">
        <v>0</v>
      </c>
      <c r="F24" s="487">
        <v>2352814.3063620003</v>
      </c>
      <c r="G24" s="487">
        <v>0</v>
      </c>
      <c r="H24" s="487">
        <v>665308.99583832466</v>
      </c>
      <c r="I24" s="487">
        <v>1123.6786383245856</v>
      </c>
      <c r="J24" s="487">
        <v>0</v>
      </c>
      <c r="K24" s="487">
        <v>664185.31720000005</v>
      </c>
      <c r="L24" s="487">
        <v>0</v>
      </c>
    </row>
    <row r="25" spans="1:12">
      <c r="A25" s="366">
        <v>19</v>
      </c>
      <c r="B25" s="379" t="s">
        <v>535</v>
      </c>
      <c r="C25" s="487">
        <v>13553878.467907069</v>
      </c>
      <c r="D25" s="487">
        <v>13553878.467907069</v>
      </c>
      <c r="E25" s="487">
        <v>0</v>
      </c>
      <c r="F25" s="487">
        <v>0</v>
      </c>
      <c r="G25" s="487">
        <v>0</v>
      </c>
      <c r="H25" s="487">
        <v>73342.325148582837</v>
      </c>
      <c r="I25" s="487">
        <v>73342.325148582837</v>
      </c>
      <c r="J25" s="487">
        <v>0</v>
      </c>
      <c r="K25" s="487">
        <v>0</v>
      </c>
      <c r="L25" s="487">
        <v>0</v>
      </c>
    </row>
    <row r="26" spans="1:12">
      <c r="A26" s="366">
        <v>20</v>
      </c>
      <c r="B26" s="379" t="s">
        <v>536</v>
      </c>
      <c r="C26" s="487">
        <v>47202600.847346991</v>
      </c>
      <c r="D26" s="487">
        <v>36206471.443358496</v>
      </c>
      <c r="E26" s="487">
        <v>10996129.403988495</v>
      </c>
      <c r="F26" s="487">
        <v>0</v>
      </c>
      <c r="G26" s="487">
        <v>0</v>
      </c>
      <c r="H26" s="487">
        <v>2222434.9882201962</v>
      </c>
      <c r="I26" s="487">
        <v>375263.56903388927</v>
      </c>
      <c r="J26" s="487">
        <v>1847171.4191863067</v>
      </c>
      <c r="K26" s="487">
        <v>0</v>
      </c>
      <c r="L26" s="487">
        <v>0</v>
      </c>
    </row>
    <row r="27" spans="1:12">
      <c r="A27" s="366">
        <v>21</v>
      </c>
      <c r="B27" s="379" t="s">
        <v>537</v>
      </c>
      <c r="C27" s="487">
        <v>1694069.1203043079</v>
      </c>
      <c r="D27" s="487">
        <v>1693728.430304308</v>
      </c>
      <c r="E27" s="487">
        <v>0</v>
      </c>
      <c r="F27" s="487">
        <v>340.69</v>
      </c>
      <c r="G27" s="487">
        <v>0</v>
      </c>
      <c r="H27" s="487">
        <v>2569.6423738609124</v>
      </c>
      <c r="I27" s="487">
        <v>2228.9523738609123</v>
      </c>
      <c r="J27" s="487">
        <v>0</v>
      </c>
      <c r="K27" s="487">
        <v>340.69</v>
      </c>
      <c r="L27" s="487">
        <v>0</v>
      </c>
    </row>
    <row r="28" spans="1:12">
      <c r="A28" s="366">
        <v>22</v>
      </c>
      <c r="B28" s="379" t="s">
        <v>538</v>
      </c>
      <c r="C28" s="487">
        <v>52699254.658030756</v>
      </c>
      <c r="D28" s="487">
        <v>34045492.402958579</v>
      </c>
      <c r="E28" s="487">
        <v>0</v>
      </c>
      <c r="F28" s="487">
        <v>18653762.255072162</v>
      </c>
      <c r="G28" s="487">
        <v>0</v>
      </c>
      <c r="H28" s="487">
        <v>17261686.42505379</v>
      </c>
      <c r="I28" s="487">
        <v>933.55447000069853</v>
      </c>
      <c r="J28" s="487">
        <v>0</v>
      </c>
      <c r="K28" s="487">
        <v>17260752.870583791</v>
      </c>
      <c r="L28" s="487">
        <v>0</v>
      </c>
    </row>
    <row r="29" spans="1:12">
      <c r="A29" s="366">
        <v>23</v>
      </c>
      <c r="B29" s="379" t="s">
        <v>539</v>
      </c>
      <c r="C29" s="487">
        <v>85700791.265938014</v>
      </c>
      <c r="D29" s="487">
        <v>76854978.345486417</v>
      </c>
      <c r="E29" s="487">
        <v>1793710.618023617</v>
      </c>
      <c r="F29" s="487">
        <v>7052102.3024280099</v>
      </c>
      <c r="G29" s="487">
        <v>0</v>
      </c>
      <c r="H29" s="487">
        <v>786169.35355104262</v>
      </c>
      <c r="I29" s="487">
        <v>532927.80358293001</v>
      </c>
      <c r="J29" s="487">
        <v>6471.2192047014269</v>
      </c>
      <c r="K29" s="487">
        <v>246770.33076341124</v>
      </c>
      <c r="L29" s="487">
        <v>0</v>
      </c>
    </row>
    <row r="30" spans="1:12">
      <c r="A30" s="366">
        <v>24</v>
      </c>
      <c r="B30" s="379" t="s">
        <v>540</v>
      </c>
      <c r="C30" s="487">
        <v>43025679.336852357</v>
      </c>
      <c r="D30" s="487">
        <v>23064837.255907349</v>
      </c>
      <c r="E30" s="487">
        <v>14407154.694560001</v>
      </c>
      <c r="F30" s="487">
        <v>5553687.3863849994</v>
      </c>
      <c r="G30" s="487">
        <v>0</v>
      </c>
      <c r="H30" s="487">
        <v>1341536.8047452481</v>
      </c>
      <c r="I30" s="487">
        <v>11333.89600118333</v>
      </c>
      <c r="J30" s="487">
        <v>41189.719380514689</v>
      </c>
      <c r="K30" s="487">
        <v>1289013.1893635497</v>
      </c>
      <c r="L30" s="487">
        <v>0</v>
      </c>
    </row>
    <row r="31" spans="1:12">
      <c r="A31" s="366">
        <v>25</v>
      </c>
      <c r="B31" s="379" t="s">
        <v>541</v>
      </c>
      <c r="C31" s="487">
        <v>60925408.221124269</v>
      </c>
      <c r="D31" s="487">
        <v>53452076.599036574</v>
      </c>
      <c r="E31" s="487">
        <v>1210777.2630077593</v>
      </c>
      <c r="F31" s="487">
        <v>5547678.9870140087</v>
      </c>
      <c r="G31" s="487">
        <v>714875.37206600001</v>
      </c>
      <c r="H31" s="487">
        <v>2263642.7748234323</v>
      </c>
      <c r="I31" s="487">
        <v>292564.08805101074</v>
      </c>
      <c r="J31" s="487">
        <v>4796.765599382763</v>
      </c>
      <c r="K31" s="487">
        <v>1964565.8664025476</v>
      </c>
      <c r="L31" s="487">
        <v>1716.0547704946482</v>
      </c>
    </row>
    <row r="32" spans="1:12">
      <c r="A32" s="366">
        <v>26</v>
      </c>
      <c r="B32" s="379" t="s">
        <v>597</v>
      </c>
      <c r="C32" s="487">
        <v>225477.54521800013</v>
      </c>
      <c r="D32" s="487">
        <v>113917.25801799996</v>
      </c>
      <c r="E32" s="487">
        <v>9912.6000000000022</v>
      </c>
      <c r="F32" s="487">
        <v>101647.68720000013</v>
      </c>
      <c r="G32" s="487">
        <v>0</v>
      </c>
      <c r="H32" s="487">
        <v>104917.29236036009</v>
      </c>
      <c r="I32" s="487">
        <v>2278.3451603599988</v>
      </c>
      <c r="J32" s="487">
        <v>991.2600000000001</v>
      </c>
      <c r="K32" s="487">
        <v>101647.68720000013</v>
      </c>
      <c r="L32" s="487">
        <v>0</v>
      </c>
    </row>
    <row r="33" spans="1:12">
      <c r="A33" s="366">
        <v>27</v>
      </c>
      <c r="B33" s="410" t="s">
        <v>66</v>
      </c>
      <c r="C33" s="492">
        <f>SUM(C7:C32)</f>
        <v>1014955073.9191369</v>
      </c>
      <c r="D33" s="492">
        <f t="shared" ref="D33:L33" si="0">SUM(D7:D32)</f>
        <v>791651302.27950895</v>
      </c>
      <c r="E33" s="492">
        <f t="shared" si="0"/>
        <v>71281980.854090422</v>
      </c>
      <c r="F33" s="492">
        <f t="shared" si="0"/>
        <v>150705120.94485667</v>
      </c>
      <c r="G33" s="492">
        <f t="shared" si="0"/>
        <v>1316669.8406810001</v>
      </c>
      <c r="H33" s="492">
        <f t="shared" si="0"/>
        <v>53824304.084576309</v>
      </c>
      <c r="I33" s="492">
        <f t="shared" si="0"/>
        <v>4936713.3706428101</v>
      </c>
      <c r="J33" s="492">
        <f t="shared" si="0"/>
        <v>2999245.3606262631</v>
      </c>
      <c r="K33" s="492">
        <f t="shared" si="0"/>
        <v>45883620.326193668</v>
      </c>
      <c r="L33" s="492">
        <f t="shared" si="0"/>
        <v>4725.0271135696939</v>
      </c>
    </row>
    <row r="35" spans="1:12">
      <c r="B35" s="409"/>
      <c r="C35" s="594"/>
      <c r="D35" s="594"/>
      <c r="E35" s="594"/>
      <c r="F35" s="594"/>
      <c r="G35" s="594"/>
      <c r="H35" s="594"/>
      <c r="I35" s="594"/>
      <c r="J35" s="594"/>
      <c r="K35" s="594"/>
      <c r="L35" s="594"/>
    </row>
    <row r="36" spans="1:12">
      <c r="C36" s="594"/>
      <c r="D36" s="594"/>
      <c r="E36" s="594"/>
      <c r="F36" s="594"/>
      <c r="G36" s="594"/>
      <c r="H36" s="594"/>
      <c r="I36" s="594"/>
      <c r="J36" s="594"/>
      <c r="K36" s="594"/>
      <c r="L36" s="594"/>
    </row>
    <row r="37" spans="1:12">
      <c r="C37" s="594"/>
      <c r="D37" s="594"/>
      <c r="E37" s="594"/>
      <c r="F37" s="594"/>
      <c r="G37" s="594"/>
      <c r="H37" s="594"/>
      <c r="I37" s="594"/>
      <c r="J37" s="594"/>
      <c r="K37" s="594"/>
      <c r="L37" s="594"/>
    </row>
    <row r="38" spans="1:12">
      <c r="C38" s="594"/>
      <c r="D38" s="594"/>
      <c r="E38" s="594"/>
      <c r="F38" s="594"/>
      <c r="G38" s="594"/>
      <c r="H38" s="594"/>
      <c r="I38" s="594"/>
      <c r="J38" s="594"/>
      <c r="K38" s="594"/>
      <c r="L38" s="594"/>
    </row>
    <row r="39" spans="1:12">
      <c r="C39" s="594"/>
      <c r="D39" s="594"/>
      <c r="E39" s="594"/>
      <c r="F39" s="594"/>
      <c r="G39" s="594"/>
      <c r="H39" s="594"/>
      <c r="I39" s="594"/>
      <c r="J39" s="594"/>
      <c r="K39" s="594"/>
      <c r="L39" s="594"/>
    </row>
    <row r="40" spans="1:12">
      <c r="C40" s="594"/>
      <c r="D40" s="594"/>
      <c r="E40" s="594"/>
      <c r="F40" s="594"/>
      <c r="G40" s="594"/>
      <c r="H40" s="594"/>
      <c r="I40" s="594"/>
      <c r="J40" s="594"/>
      <c r="K40" s="594"/>
      <c r="L40" s="594"/>
    </row>
    <row r="41" spans="1:12">
      <c r="C41" s="594"/>
      <c r="D41" s="594"/>
      <c r="E41" s="594"/>
      <c r="F41" s="594"/>
      <c r="G41" s="594"/>
      <c r="H41" s="594"/>
      <c r="I41" s="594"/>
      <c r="J41" s="594"/>
      <c r="K41" s="594"/>
      <c r="L41" s="594"/>
    </row>
    <row r="42" spans="1:12">
      <c r="C42" s="594"/>
      <c r="D42" s="594"/>
      <c r="E42" s="594"/>
      <c r="F42" s="594"/>
      <c r="G42" s="594"/>
      <c r="H42" s="594"/>
      <c r="I42" s="594"/>
      <c r="J42" s="594"/>
      <c r="K42" s="594"/>
      <c r="L42" s="594"/>
    </row>
    <row r="43" spans="1:12">
      <c r="C43" s="594"/>
      <c r="D43" s="594"/>
      <c r="E43" s="594"/>
      <c r="F43" s="594"/>
      <c r="G43" s="594"/>
      <c r="H43" s="594"/>
      <c r="I43" s="594"/>
      <c r="J43" s="594"/>
      <c r="K43" s="594"/>
      <c r="L43" s="594"/>
    </row>
    <row r="44" spans="1:12">
      <c r="C44" s="594"/>
      <c r="D44" s="594"/>
      <c r="E44" s="594"/>
      <c r="F44" s="594"/>
      <c r="G44" s="594"/>
      <c r="H44" s="594"/>
      <c r="I44" s="594"/>
      <c r="J44" s="594"/>
      <c r="K44" s="594"/>
      <c r="L44" s="594"/>
    </row>
    <row r="45" spans="1:12">
      <c r="C45" s="594"/>
      <c r="D45" s="594"/>
      <c r="E45" s="594"/>
      <c r="F45" s="594"/>
      <c r="G45" s="594"/>
      <c r="H45" s="594"/>
      <c r="I45" s="594"/>
      <c r="J45" s="594"/>
      <c r="K45" s="594"/>
      <c r="L45" s="594"/>
    </row>
    <row r="46" spans="1:12">
      <c r="C46" s="594"/>
      <c r="D46" s="594"/>
      <c r="E46" s="594"/>
      <c r="F46" s="594"/>
      <c r="G46" s="594"/>
      <c r="H46" s="594"/>
      <c r="I46" s="594"/>
      <c r="J46" s="594"/>
      <c r="K46" s="594"/>
      <c r="L46" s="594"/>
    </row>
    <row r="47" spans="1:12">
      <c r="C47" s="594"/>
      <c r="D47" s="594"/>
      <c r="E47" s="594"/>
      <c r="F47" s="594"/>
      <c r="G47" s="594"/>
      <c r="H47" s="594"/>
      <c r="I47" s="594"/>
      <c r="J47" s="594"/>
      <c r="K47" s="594"/>
      <c r="L47" s="594"/>
    </row>
    <row r="48" spans="1:12">
      <c r="C48" s="594"/>
      <c r="D48" s="594"/>
      <c r="E48" s="594"/>
      <c r="F48" s="594"/>
      <c r="G48" s="594"/>
      <c r="H48" s="594"/>
      <c r="I48" s="594"/>
      <c r="J48" s="594"/>
      <c r="K48" s="594"/>
      <c r="L48" s="594"/>
    </row>
    <row r="49" spans="3:12">
      <c r="C49" s="594"/>
      <c r="D49" s="594"/>
      <c r="E49" s="594"/>
      <c r="F49" s="594"/>
      <c r="G49" s="594"/>
      <c r="H49" s="594"/>
      <c r="I49" s="594"/>
      <c r="J49" s="594"/>
      <c r="K49" s="594"/>
      <c r="L49" s="594"/>
    </row>
    <row r="50" spans="3:12">
      <c r="C50" s="594"/>
      <c r="D50" s="594"/>
      <c r="E50" s="594"/>
      <c r="F50" s="594"/>
      <c r="G50" s="594"/>
      <c r="H50" s="594"/>
      <c r="I50" s="594"/>
      <c r="J50" s="594"/>
      <c r="K50" s="594"/>
      <c r="L50" s="594"/>
    </row>
    <row r="51" spans="3:12">
      <c r="C51" s="594"/>
      <c r="D51" s="594"/>
      <c r="E51" s="594"/>
      <c r="F51" s="594"/>
      <c r="G51" s="594"/>
      <c r="H51" s="594"/>
      <c r="I51" s="594"/>
      <c r="J51" s="594"/>
      <c r="K51" s="594"/>
      <c r="L51" s="594"/>
    </row>
    <row r="52" spans="3:12">
      <c r="C52" s="594"/>
      <c r="D52" s="594"/>
      <c r="E52" s="594"/>
      <c r="F52" s="594"/>
      <c r="G52" s="594"/>
      <c r="H52" s="594"/>
      <c r="I52" s="594"/>
      <c r="J52" s="594"/>
      <c r="K52" s="594"/>
      <c r="L52" s="594"/>
    </row>
    <row r="53" spans="3:12">
      <c r="C53" s="594"/>
      <c r="D53" s="594"/>
      <c r="E53" s="594"/>
      <c r="F53" s="594"/>
      <c r="G53" s="594"/>
      <c r="H53" s="594"/>
      <c r="I53" s="594"/>
      <c r="J53" s="594"/>
      <c r="K53" s="594"/>
      <c r="L53" s="594"/>
    </row>
    <row r="54" spans="3:12">
      <c r="C54" s="594"/>
      <c r="D54" s="594"/>
      <c r="E54" s="594"/>
      <c r="F54" s="594"/>
      <c r="G54" s="594"/>
      <c r="H54" s="594"/>
      <c r="I54" s="594"/>
      <c r="J54" s="594"/>
      <c r="K54" s="594"/>
      <c r="L54" s="594"/>
    </row>
    <row r="55" spans="3:12">
      <c r="C55" s="594"/>
      <c r="D55" s="594"/>
      <c r="E55" s="594"/>
      <c r="F55" s="594"/>
      <c r="G55" s="594"/>
      <c r="H55" s="594"/>
      <c r="I55" s="594"/>
      <c r="J55" s="594"/>
      <c r="K55" s="594"/>
      <c r="L55" s="594"/>
    </row>
    <row r="56" spans="3:12">
      <c r="C56" s="594"/>
      <c r="D56" s="594"/>
      <c r="E56" s="594"/>
      <c r="F56" s="594"/>
      <c r="G56" s="594"/>
      <c r="H56" s="594"/>
      <c r="I56" s="594"/>
      <c r="J56" s="594"/>
      <c r="K56" s="594"/>
      <c r="L56" s="594"/>
    </row>
    <row r="57" spans="3:12">
      <c r="C57" s="594"/>
      <c r="D57" s="594"/>
      <c r="E57" s="594"/>
      <c r="F57" s="594"/>
      <c r="G57" s="594"/>
      <c r="H57" s="594"/>
      <c r="I57" s="594"/>
      <c r="J57" s="594"/>
      <c r="K57" s="594"/>
      <c r="L57" s="594"/>
    </row>
    <row r="58" spans="3:12">
      <c r="C58" s="594"/>
      <c r="D58" s="594"/>
      <c r="E58" s="594"/>
      <c r="F58" s="594"/>
      <c r="G58" s="594"/>
      <c r="H58" s="594"/>
      <c r="I58" s="594"/>
      <c r="J58" s="594"/>
      <c r="K58" s="594"/>
      <c r="L58" s="594"/>
    </row>
    <row r="59" spans="3:12">
      <c r="C59" s="594"/>
      <c r="D59" s="594"/>
      <c r="E59" s="594"/>
      <c r="F59" s="594"/>
      <c r="G59" s="594"/>
      <c r="H59" s="594"/>
      <c r="I59" s="594"/>
      <c r="J59" s="594"/>
      <c r="K59" s="594"/>
      <c r="L59" s="594"/>
    </row>
    <row r="60" spans="3:12">
      <c r="C60" s="594"/>
      <c r="D60" s="594"/>
      <c r="E60" s="594"/>
      <c r="F60" s="594"/>
      <c r="G60" s="594"/>
      <c r="H60" s="594"/>
      <c r="I60" s="594"/>
      <c r="J60" s="594"/>
      <c r="K60" s="594"/>
      <c r="L60" s="594"/>
    </row>
    <row r="61" spans="3:12">
      <c r="C61" s="594"/>
      <c r="D61" s="594"/>
      <c r="E61" s="594"/>
      <c r="F61" s="594"/>
      <c r="G61" s="594"/>
      <c r="H61" s="594"/>
      <c r="I61" s="594"/>
      <c r="J61" s="594"/>
      <c r="K61" s="594"/>
      <c r="L61" s="594"/>
    </row>
    <row r="62" spans="3:12">
      <c r="C62" s="594"/>
      <c r="D62" s="594"/>
      <c r="E62" s="594"/>
      <c r="F62" s="594"/>
      <c r="G62" s="594"/>
      <c r="H62" s="594"/>
      <c r="I62" s="594"/>
      <c r="J62" s="594"/>
      <c r="K62" s="594"/>
      <c r="L62" s="594"/>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23"/>
  <sheetViews>
    <sheetView showGridLines="0" zoomScaleNormal="100" workbookViewId="0"/>
  </sheetViews>
  <sheetFormatPr defaultColWidth="8.7109375" defaultRowHeight="12"/>
  <cols>
    <col min="1" max="1" width="11.85546875" style="289" bestFit="1" customWidth="1"/>
    <col min="2" max="2" width="76.42578125" style="289" customWidth="1"/>
    <col min="3" max="11" width="28.28515625" style="289" customWidth="1"/>
    <col min="12" max="16384" width="8.7109375" style="289"/>
  </cols>
  <sheetData>
    <row r="1" spans="1:11" s="283" customFormat="1" ht="13.5">
      <c r="A1" s="282" t="s">
        <v>108</v>
      </c>
      <c r="B1" s="250" t="str">
        <f>Info!C2</f>
        <v>სს "ბანკი ქართუ"</v>
      </c>
      <c r="C1" s="376"/>
      <c r="D1" s="376"/>
      <c r="E1" s="376"/>
      <c r="F1" s="376"/>
      <c r="G1" s="376"/>
      <c r="H1" s="376"/>
      <c r="I1" s="376"/>
      <c r="J1" s="376"/>
      <c r="K1" s="376"/>
    </row>
    <row r="2" spans="1:11" s="283" customFormat="1" ht="12.75">
      <c r="A2" s="282" t="s">
        <v>109</v>
      </c>
      <c r="B2" s="587">
        <f>'1. key ratios'!B2</f>
        <v>45565</v>
      </c>
      <c r="C2" s="376"/>
      <c r="D2" s="376"/>
      <c r="E2" s="376"/>
      <c r="F2" s="376"/>
      <c r="G2" s="376"/>
      <c r="H2" s="376"/>
      <c r="I2" s="376"/>
      <c r="J2" s="376"/>
      <c r="K2" s="376"/>
    </row>
    <row r="3" spans="1:11" s="283" customFormat="1" ht="12.75">
      <c r="A3" s="284" t="s">
        <v>598</v>
      </c>
      <c r="B3" s="376"/>
      <c r="C3" s="376"/>
      <c r="D3" s="376"/>
      <c r="E3" s="376"/>
      <c r="F3" s="376"/>
      <c r="G3" s="376"/>
      <c r="H3" s="376"/>
      <c r="I3" s="376"/>
      <c r="J3" s="376"/>
      <c r="K3" s="376"/>
    </row>
    <row r="4" spans="1:11">
      <c r="A4" s="414"/>
      <c r="B4" s="414"/>
      <c r="C4" s="413" t="s">
        <v>502</v>
      </c>
      <c r="D4" s="413" t="s">
        <v>503</v>
      </c>
      <c r="E4" s="413" t="s">
        <v>504</v>
      </c>
      <c r="F4" s="413" t="s">
        <v>505</v>
      </c>
      <c r="G4" s="413" t="s">
        <v>506</v>
      </c>
      <c r="H4" s="413" t="s">
        <v>507</v>
      </c>
      <c r="I4" s="413" t="s">
        <v>508</v>
      </c>
      <c r="J4" s="413" t="s">
        <v>509</v>
      </c>
      <c r="K4" s="413" t="s">
        <v>510</v>
      </c>
    </row>
    <row r="5" spans="1:11" ht="104.1" customHeight="1">
      <c r="A5" s="746" t="s">
        <v>906</v>
      </c>
      <c r="B5" s="747"/>
      <c r="C5" s="412" t="s">
        <v>599</v>
      </c>
      <c r="D5" s="412" t="s">
        <v>592</v>
      </c>
      <c r="E5" s="412" t="s">
        <v>593</v>
      </c>
      <c r="F5" s="412" t="s">
        <v>905</v>
      </c>
      <c r="G5" s="412" t="s">
        <v>600</v>
      </c>
      <c r="H5" s="412" t="s">
        <v>601</v>
      </c>
      <c r="I5" s="412" t="s">
        <v>602</v>
      </c>
      <c r="J5" s="412" t="s">
        <v>603</v>
      </c>
      <c r="K5" s="412" t="s">
        <v>604</v>
      </c>
    </row>
    <row r="6" spans="1:11" ht="12.75">
      <c r="A6" s="366">
        <v>1</v>
      </c>
      <c r="B6" s="366" t="s">
        <v>605</v>
      </c>
      <c r="C6" s="487">
        <v>65112949.852073506</v>
      </c>
      <c r="D6" s="487">
        <v>5244915.5549999997</v>
      </c>
      <c r="E6" s="487">
        <v>0</v>
      </c>
      <c r="F6" s="487">
        <v>0</v>
      </c>
      <c r="G6" s="487">
        <v>766029180.97921503</v>
      </c>
      <c r="H6" s="487">
        <v>16095501.911736369</v>
      </c>
      <c r="I6" s="487">
        <v>89262562.650400326</v>
      </c>
      <c r="J6" s="487">
        <v>16931774.910505161</v>
      </c>
      <c r="K6" s="487">
        <v>56278188.060205787</v>
      </c>
    </row>
    <row r="7" spans="1:11" ht="12.75">
      <c r="A7" s="366">
        <v>2</v>
      </c>
      <c r="B7" s="366" t="s">
        <v>606</v>
      </c>
      <c r="C7" s="487">
        <v>0</v>
      </c>
      <c r="D7" s="487">
        <v>0</v>
      </c>
      <c r="E7" s="487">
        <v>0</v>
      </c>
      <c r="F7" s="487">
        <v>0</v>
      </c>
      <c r="G7" s="487">
        <v>5000000</v>
      </c>
      <c r="H7" s="487">
        <v>160400.33999999985</v>
      </c>
      <c r="I7" s="487">
        <v>21055825.5</v>
      </c>
      <c r="J7" s="487">
        <v>0</v>
      </c>
      <c r="K7" s="487">
        <v>8053118.6600000001</v>
      </c>
    </row>
    <row r="8" spans="1:11" ht="12.75">
      <c r="A8" s="366">
        <v>3</v>
      </c>
      <c r="B8" s="366" t="s">
        <v>570</v>
      </c>
      <c r="C8" s="487">
        <v>7861108.0920516578</v>
      </c>
      <c r="D8" s="487">
        <v>0</v>
      </c>
      <c r="E8" s="487">
        <v>0</v>
      </c>
      <c r="F8" s="487">
        <v>0</v>
      </c>
      <c r="G8" s="487">
        <v>135294285.01450533</v>
      </c>
      <c r="H8" s="487">
        <v>989062.4359987441</v>
      </c>
      <c r="I8" s="487">
        <v>28876227.896509346</v>
      </c>
      <c r="J8" s="487">
        <v>21795101.351928573</v>
      </c>
      <c r="K8" s="487">
        <v>10060674.59420641</v>
      </c>
    </row>
    <row r="9" spans="1:11" ht="12.75">
      <c r="A9" s="366">
        <v>4</v>
      </c>
      <c r="B9" s="383" t="s">
        <v>904</v>
      </c>
      <c r="C9" s="487">
        <v>11333188.862252956</v>
      </c>
      <c r="D9" s="487">
        <v>309608.33</v>
      </c>
      <c r="E9" s="487">
        <v>0</v>
      </c>
      <c r="F9" s="487">
        <v>0</v>
      </c>
      <c r="G9" s="487">
        <v>116512844.35608962</v>
      </c>
      <c r="H9" s="487">
        <v>2399975.1057620002</v>
      </c>
      <c r="I9" s="487">
        <v>3238967.2600661707</v>
      </c>
      <c r="J9" s="487">
        <v>2879831.021032657</v>
      </c>
      <c r="K9" s="487">
        <v>15347375.850334188</v>
      </c>
    </row>
    <row r="10" spans="1:11" ht="12.75">
      <c r="A10" s="366">
        <v>5</v>
      </c>
      <c r="B10" s="383" t="s">
        <v>903</v>
      </c>
      <c r="C10" s="487">
        <v>0</v>
      </c>
      <c r="D10" s="487">
        <v>0</v>
      </c>
      <c r="E10" s="487">
        <v>0</v>
      </c>
      <c r="F10" s="487">
        <v>0</v>
      </c>
      <c r="G10" s="487">
        <v>0</v>
      </c>
      <c r="H10" s="487">
        <v>0</v>
      </c>
      <c r="I10" s="487">
        <v>0</v>
      </c>
      <c r="J10" s="487">
        <v>0</v>
      </c>
      <c r="K10" s="487">
        <v>0</v>
      </c>
    </row>
    <row r="11" spans="1:11" ht="12.75">
      <c r="A11" s="366">
        <v>6</v>
      </c>
      <c r="B11" s="383" t="s">
        <v>902</v>
      </c>
      <c r="C11" s="487">
        <v>0</v>
      </c>
      <c r="D11" s="487">
        <v>0</v>
      </c>
      <c r="E11" s="487">
        <v>0</v>
      </c>
      <c r="F11" s="487">
        <v>0</v>
      </c>
      <c r="G11" s="487">
        <v>2823660.2</v>
      </c>
      <c r="H11" s="487">
        <v>0</v>
      </c>
      <c r="I11" s="487">
        <v>0</v>
      </c>
      <c r="J11" s="487">
        <v>0</v>
      </c>
      <c r="K11" s="487">
        <v>533.57999999999993</v>
      </c>
    </row>
    <row r="13" spans="1:11" ht="15">
      <c r="B13" s="411"/>
      <c r="C13" s="595"/>
      <c r="D13" s="595"/>
      <c r="E13" s="595"/>
      <c r="F13" s="595"/>
      <c r="G13" s="595"/>
      <c r="H13" s="595"/>
      <c r="I13" s="595"/>
      <c r="J13" s="595"/>
      <c r="K13" s="595"/>
    </row>
    <row r="14" spans="1:11">
      <c r="C14" s="595"/>
      <c r="D14" s="595"/>
      <c r="E14" s="595"/>
      <c r="F14" s="595"/>
      <c r="G14" s="595"/>
      <c r="H14" s="595"/>
      <c r="I14" s="595"/>
      <c r="J14" s="595"/>
      <c r="K14" s="595"/>
    </row>
    <row r="15" spans="1:11">
      <c r="C15" s="595"/>
      <c r="D15" s="595"/>
      <c r="E15" s="595"/>
      <c r="F15" s="595"/>
      <c r="G15" s="595"/>
      <c r="H15" s="595"/>
      <c r="I15" s="595"/>
      <c r="J15" s="595"/>
      <c r="K15" s="595"/>
    </row>
    <row r="16" spans="1:11">
      <c r="C16" s="595"/>
      <c r="D16" s="595"/>
      <c r="E16" s="595"/>
      <c r="F16" s="595"/>
      <c r="G16" s="595"/>
      <c r="H16" s="595"/>
      <c r="I16" s="595"/>
      <c r="J16" s="595"/>
      <c r="K16" s="595"/>
    </row>
    <row r="17" spans="3:11">
      <c r="C17" s="595"/>
      <c r="D17" s="595"/>
      <c r="E17" s="595"/>
      <c r="F17" s="595"/>
      <c r="G17" s="595"/>
      <c r="H17" s="595"/>
      <c r="I17" s="595"/>
      <c r="J17" s="595"/>
      <c r="K17" s="595"/>
    </row>
    <row r="18" spans="3:11">
      <c r="C18" s="595"/>
      <c r="D18" s="595"/>
      <c r="E18" s="595"/>
      <c r="F18" s="595"/>
      <c r="G18" s="595"/>
      <c r="H18" s="595"/>
      <c r="I18" s="595"/>
      <c r="J18" s="595"/>
      <c r="K18" s="595"/>
    </row>
    <row r="19" spans="3:11">
      <c r="C19" s="595"/>
      <c r="D19" s="595"/>
      <c r="E19" s="595"/>
      <c r="F19" s="595"/>
      <c r="G19" s="595"/>
      <c r="H19" s="595"/>
      <c r="I19" s="595"/>
      <c r="J19" s="595"/>
      <c r="K19" s="595"/>
    </row>
    <row r="20" spans="3:11">
      <c r="C20" s="595"/>
      <c r="D20" s="595"/>
      <c r="E20" s="595"/>
      <c r="F20" s="595"/>
      <c r="G20" s="595"/>
      <c r="H20" s="595"/>
      <c r="I20" s="595"/>
      <c r="J20" s="595"/>
      <c r="K20" s="595"/>
    </row>
    <row r="21" spans="3:11">
      <c r="C21" s="595"/>
      <c r="D21" s="595"/>
      <c r="E21" s="595"/>
      <c r="F21" s="595"/>
      <c r="G21" s="595"/>
      <c r="H21" s="595"/>
      <c r="I21" s="595"/>
      <c r="J21" s="595"/>
      <c r="K21" s="595"/>
    </row>
    <row r="22" spans="3:11">
      <c r="C22" s="595"/>
      <c r="D22" s="595"/>
      <c r="E22" s="595"/>
      <c r="F22" s="595"/>
      <c r="G22" s="595"/>
      <c r="H22" s="595"/>
      <c r="I22" s="595"/>
      <c r="J22" s="595"/>
      <c r="K22" s="595"/>
    </row>
    <row r="23" spans="3:11">
      <c r="C23" s="595"/>
      <c r="D23" s="595"/>
      <c r="E23" s="595"/>
      <c r="F23" s="595"/>
      <c r="G23" s="595"/>
      <c r="H23" s="595"/>
      <c r="I23" s="595"/>
      <c r="J23" s="595"/>
      <c r="K23" s="595"/>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8"/>
  <sheetViews>
    <sheetView showGridLines="0" zoomScaleNormal="100" workbookViewId="0"/>
  </sheetViews>
  <sheetFormatPr defaultColWidth="8.7109375" defaultRowHeight="15"/>
  <cols>
    <col min="1" max="1" width="10" style="415" bestFit="1" customWidth="1"/>
    <col min="2" max="2" width="71.7109375" style="415" customWidth="1"/>
    <col min="3" max="3" width="12" style="415" bestFit="1" customWidth="1"/>
    <col min="4" max="5" width="15.28515625" style="415" bestFit="1" customWidth="1"/>
    <col min="6" max="6" width="20.140625" style="415" bestFit="1" customWidth="1"/>
    <col min="7" max="7" width="37.7109375" style="415" bestFit="1" customWidth="1"/>
    <col min="8" max="8" width="12" style="415" bestFit="1" customWidth="1"/>
    <col min="9" max="10" width="15.28515625" style="415" bestFit="1" customWidth="1"/>
    <col min="11" max="11" width="20.140625" style="415" bestFit="1" customWidth="1"/>
    <col min="12" max="12" width="37.7109375" style="415" bestFit="1" customWidth="1"/>
    <col min="13" max="13" width="10.7109375" style="415" bestFit="1" customWidth="1"/>
    <col min="14" max="15" width="15.28515625" style="415" bestFit="1" customWidth="1"/>
    <col min="16" max="16" width="20.140625" style="415" bestFit="1" customWidth="1"/>
    <col min="17" max="17" width="37.7109375" style="415" bestFit="1" customWidth="1"/>
    <col min="18" max="18" width="18.140625" style="415" bestFit="1" customWidth="1"/>
    <col min="19" max="19" width="48.140625" style="415" bestFit="1" customWidth="1"/>
    <col min="20" max="20" width="46" style="415" bestFit="1" customWidth="1"/>
    <col min="21" max="21" width="48.140625" style="415" bestFit="1" customWidth="1"/>
    <col min="22" max="22" width="44.5703125" style="415" bestFit="1" customWidth="1"/>
    <col min="23" max="16384" width="8.7109375" style="415"/>
  </cols>
  <sheetData>
    <row r="1" spans="1:22">
      <c r="A1" s="282" t="s">
        <v>108</v>
      </c>
      <c r="B1" s="250" t="str">
        <f>Info!C2</f>
        <v>სს "ბანკი ქართუ"</v>
      </c>
    </row>
    <row r="2" spans="1:22">
      <c r="A2" s="282" t="s">
        <v>109</v>
      </c>
      <c r="B2" s="587">
        <f>'1. key ratios'!B2</f>
        <v>45565</v>
      </c>
    </row>
    <row r="3" spans="1:22">
      <c r="A3" s="284" t="s">
        <v>689</v>
      </c>
      <c r="B3" s="376"/>
    </row>
    <row r="4" spans="1:22">
      <c r="A4" s="284"/>
      <c r="B4" s="376"/>
    </row>
    <row r="5" spans="1:22" ht="24" customHeight="1">
      <c r="A5" s="748" t="s">
        <v>716</v>
      </c>
      <c r="B5" s="748"/>
      <c r="C5" s="750" t="s">
        <v>908</v>
      </c>
      <c r="D5" s="750"/>
      <c r="E5" s="750"/>
      <c r="F5" s="750"/>
      <c r="G5" s="750"/>
      <c r="H5" s="750" t="s">
        <v>596</v>
      </c>
      <c r="I5" s="750"/>
      <c r="J5" s="750"/>
      <c r="K5" s="750"/>
      <c r="L5" s="750"/>
      <c r="M5" s="750" t="s">
        <v>907</v>
      </c>
      <c r="N5" s="750"/>
      <c r="O5" s="750"/>
      <c r="P5" s="750"/>
      <c r="Q5" s="750"/>
      <c r="R5" s="749" t="s">
        <v>715</v>
      </c>
      <c r="S5" s="749" t="s">
        <v>719</v>
      </c>
      <c r="T5" s="749" t="s">
        <v>718</v>
      </c>
      <c r="U5" s="749" t="s">
        <v>955</v>
      </c>
      <c r="V5" s="749" t="s">
        <v>956</v>
      </c>
    </row>
    <row r="6" spans="1:22" ht="36" customHeight="1">
      <c r="A6" s="748"/>
      <c r="B6" s="748"/>
      <c r="C6" s="424"/>
      <c r="D6" s="374" t="s">
        <v>892</v>
      </c>
      <c r="E6" s="374" t="s">
        <v>891</v>
      </c>
      <c r="F6" s="374" t="s">
        <v>890</v>
      </c>
      <c r="G6" s="374" t="s">
        <v>889</v>
      </c>
      <c r="H6" s="424"/>
      <c r="I6" s="374" t="s">
        <v>892</v>
      </c>
      <c r="J6" s="374" t="s">
        <v>891</v>
      </c>
      <c r="K6" s="374" t="s">
        <v>890</v>
      </c>
      <c r="L6" s="374" t="s">
        <v>889</v>
      </c>
      <c r="M6" s="424"/>
      <c r="N6" s="374" t="s">
        <v>892</v>
      </c>
      <c r="O6" s="374" t="s">
        <v>891</v>
      </c>
      <c r="P6" s="374" t="s">
        <v>890</v>
      </c>
      <c r="Q6" s="374" t="s">
        <v>889</v>
      </c>
      <c r="R6" s="749"/>
      <c r="S6" s="749"/>
      <c r="T6" s="749"/>
      <c r="U6" s="749"/>
      <c r="V6" s="749"/>
    </row>
    <row r="7" spans="1:22">
      <c r="A7" s="419">
        <v>1</v>
      </c>
      <c r="B7" s="423" t="s">
        <v>690</v>
      </c>
      <c r="C7" s="493">
        <v>290270.83999999997</v>
      </c>
      <c r="D7" s="493">
        <v>278385.82999999996</v>
      </c>
      <c r="E7" s="493">
        <v>1016.08</v>
      </c>
      <c r="F7" s="493">
        <v>10868.93</v>
      </c>
      <c r="G7" s="493">
        <v>0</v>
      </c>
      <c r="H7" s="493">
        <v>292889.94232708577</v>
      </c>
      <c r="I7" s="493">
        <v>280821.56772850949</v>
      </c>
      <c r="J7" s="493">
        <v>1024.77</v>
      </c>
      <c r="K7" s="493">
        <v>11043.604598576267</v>
      </c>
      <c r="L7" s="493">
        <v>0</v>
      </c>
      <c r="M7" s="493">
        <v>125.30797231646289</v>
      </c>
      <c r="N7" s="493">
        <v>68.061836423042777</v>
      </c>
      <c r="O7" s="493">
        <v>2.0281129005385861</v>
      </c>
      <c r="P7" s="493">
        <v>55.218022992881536</v>
      </c>
      <c r="Q7" s="493">
        <v>0</v>
      </c>
      <c r="R7" s="493">
        <v>6</v>
      </c>
      <c r="S7" s="596">
        <v>0.13</v>
      </c>
      <c r="T7" s="596">
        <v>0.1380324816138776</v>
      </c>
      <c r="U7" s="596">
        <v>0.12282609638639556</v>
      </c>
      <c r="V7" s="493">
        <v>33.111421103906466</v>
      </c>
    </row>
    <row r="8" spans="1:22">
      <c r="A8" s="419">
        <v>2</v>
      </c>
      <c r="B8" s="422" t="s">
        <v>691</v>
      </c>
      <c r="C8" s="493">
        <v>10096210.460000003</v>
      </c>
      <c r="D8" s="493">
        <v>9095083.0000000019</v>
      </c>
      <c r="E8" s="493">
        <v>12318.03</v>
      </c>
      <c r="F8" s="493">
        <v>988809.43</v>
      </c>
      <c r="G8" s="493">
        <v>0</v>
      </c>
      <c r="H8" s="493">
        <v>10166368.37477209</v>
      </c>
      <c r="I8" s="493">
        <v>9155697.1509029958</v>
      </c>
      <c r="J8" s="493">
        <v>12423.89</v>
      </c>
      <c r="K8" s="493">
        <v>998247.33386909356</v>
      </c>
      <c r="L8" s="493">
        <v>0</v>
      </c>
      <c r="M8" s="493">
        <v>277240.0956513873</v>
      </c>
      <c r="N8" s="493">
        <v>87394.768866047525</v>
      </c>
      <c r="O8" s="493">
        <v>470.8995629654757</v>
      </c>
      <c r="P8" s="493">
        <v>189374.42722237439</v>
      </c>
      <c r="Q8" s="493">
        <v>0</v>
      </c>
      <c r="R8" s="493">
        <v>86</v>
      </c>
      <c r="S8" s="596">
        <v>7.7808784656549626E-2</v>
      </c>
      <c r="T8" s="596">
        <v>8.1058666044808686E-2</v>
      </c>
      <c r="U8" s="596">
        <v>8.7335607100250581E-2</v>
      </c>
      <c r="V8" s="493">
        <v>66.225816656546115</v>
      </c>
    </row>
    <row r="9" spans="1:22">
      <c r="A9" s="419">
        <v>3</v>
      </c>
      <c r="B9" s="422" t="s">
        <v>692</v>
      </c>
      <c r="C9" s="493">
        <v>0</v>
      </c>
      <c r="D9" s="493">
        <v>0</v>
      </c>
      <c r="E9" s="493">
        <v>0</v>
      </c>
      <c r="F9" s="493">
        <v>0</v>
      </c>
      <c r="G9" s="493">
        <v>0</v>
      </c>
      <c r="H9" s="493">
        <v>0</v>
      </c>
      <c r="I9" s="493">
        <v>0</v>
      </c>
      <c r="J9" s="493">
        <v>0</v>
      </c>
      <c r="K9" s="493">
        <v>0</v>
      </c>
      <c r="L9" s="493">
        <v>0</v>
      </c>
      <c r="M9" s="493">
        <v>0</v>
      </c>
      <c r="N9" s="493">
        <v>0</v>
      </c>
      <c r="O9" s="493">
        <v>0</v>
      </c>
      <c r="P9" s="493">
        <v>0</v>
      </c>
      <c r="Q9" s="493">
        <v>0</v>
      </c>
      <c r="R9" s="493">
        <v>0</v>
      </c>
      <c r="S9" s="596">
        <v>0</v>
      </c>
      <c r="T9" s="596">
        <v>0</v>
      </c>
      <c r="U9" s="596">
        <v>0</v>
      </c>
      <c r="V9" s="493">
        <v>0</v>
      </c>
    </row>
    <row r="10" spans="1:22">
      <c r="A10" s="419">
        <v>4</v>
      </c>
      <c r="B10" s="422" t="s">
        <v>693</v>
      </c>
      <c r="C10" s="493">
        <v>0</v>
      </c>
      <c r="D10" s="493">
        <v>0</v>
      </c>
      <c r="E10" s="493">
        <v>0</v>
      </c>
      <c r="F10" s="493">
        <v>0</v>
      </c>
      <c r="G10" s="493">
        <v>0</v>
      </c>
      <c r="H10" s="493">
        <v>0</v>
      </c>
      <c r="I10" s="493">
        <v>0</v>
      </c>
      <c r="J10" s="493">
        <v>0</v>
      </c>
      <c r="K10" s="493">
        <v>0</v>
      </c>
      <c r="L10" s="493">
        <v>0</v>
      </c>
      <c r="M10" s="493">
        <v>0</v>
      </c>
      <c r="N10" s="493">
        <v>0</v>
      </c>
      <c r="O10" s="493">
        <v>0</v>
      </c>
      <c r="P10" s="493">
        <v>0</v>
      </c>
      <c r="Q10" s="493">
        <v>0</v>
      </c>
      <c r="R10" s="493">
        <v>0</v>
      </c>
      <c r="S10" s="596">
        <v>0</v>
      </c>
      <c r="T10" s="596">
        <v>0</v>
      </c>
      <c r="U10" s="596">
        <v>0</v>
      </c>
      <c r="V10" s="493">
        <v>0</v>
      </c>
    </row>
    <row r="11" spans="1:22">
      <c r="A11" s="419">
        <v>5</v>
      </c>
      <c r="B11" s="422" t="s">
        <v>694</v>
      </c>
      <c r="C11" s="493">
        <v>1083047.9276999999</v>
      </c>
      <c r="D11" s="493">
        <v>1053904.4176999996</v>
      </c>
      <c r="E11" s="493">
        <v>18548.14</v>
      </c>
      <c r="F11" s="493">
        <v>10595.369999999999</v>
      </c>
      <c r="G11" s="493">
        <v>0</v>
      </c>
      <c r="H11" s="493">
        <v>1168262.1030499993</v>
      </c>
      <c r="I11" s="493">
        <v>1096189.2830499997</v>
      </c>
      <c r="J11" s="493">
        <v>18832.5</v>
      </c>
      <c r="K11" s="493">
        <v>53240.32</v>
      </c>
      <c r="L11" s="493">
        <v>0</v>
      </c>
      <c r="M11" s="493">
        <v>51252.871841418411</v>
      </c>
      <c r="N11" s="493">
        <v>21924.168841418457</v>
      </c>
      <c r="O11" s="493">
        <v>1883.2500000000002</v>
      </c>
      <c r="P11" s="493">
        <v>27445.453000000005</v>
      </c>
      <c r="Q11" s="493">
        <v>0</v>
      </c>
      <c r="R11" s="493">
        <v>186</v>
      </c>
      <c r="S11" s="596">
        <v>0.12069997197022887</v>
      </c>
      <c r="T11" s="596">
        <v>0.12763815260538491</v>
      </c>
      <c r="U11" s="596">
        <v>0.10881290794052829</v>
      </c>
      <c r="V11" s="493">
        <v>3.6383930030507972</v>
      </c>
    </row>
    <row r="12" spans="1:22">
      <c r="A12" s="419">
        <v>6</v>
      </c>
      <c r="B12" s="422" t="s">
        <v>695</v>
      </c>
      <c r="C12" s="493">
        <v>279093.90670000034</v>
      </c>
      <c r="D12" s="493">
        <v>192278.24709999998</v>
      </c>
      <c r="E12" s="493">
        <v>0</v>
      </c>
      <c r="F12" s="493">
        <v>86815.659600000101</v>
      </c>
      <c r="G12" s="493">
        <v>0</v>
      </c>
      <c r="H12" s="493">
        <v>285866.61078200035</v>
      </c>
      <c r="I12" s="493">
        <v>199050.95118199999</v>
      </c>
      <c r="J12" s="493">
        <v>0</v>
      </c>
      <c r="K12" s="493">
        <v>86815.659600000101</v>
      </c>
      <c r="L12" s="493">
        <v>0</v>
      </c>
      <c r="M12" s="493">
        <v>90796.678623640124</v>
      </c>
      <c r="N12" s="493">
        <v>3981.0190236400003</v>
      </c>
      <c r="O12" s="493">
        <v>0</v>
      </c>
      <c r="P12" s="493">
        <v>86815.659600000101</v>
      </c>
      <c r="Q12" s="493">
        <v>0</v>
      </c>
      <c r="R12" s="493">
        <v>1469</v>
      </c>
      <c r="S12" s="596">
        <v>0.1</v>
      </c>
      <c r="T12" s="596">
        <v>0.10471306744129683</v>
      </c>
      <c r="U12" s="596">
        <v>0.13939366892636917</v>
      </c>
      <c r="V12" s="493">
        <v>9.8292658286492305</v>
      </c>
    </row>
    <row r="13" spans="1:22">
      <c r="A13" s="419">
        <v>7</v>
      </c>
      <c r="B13" s="422" t="s">
        <v>696</v>
      </c>
      <c r="C13" s="493">
        <v>25630373.390000008</v>
      </c>
      <c r="D13" s="493">
        <v>23361583.960000008</v>
      </c>
      <c r="E13" s="493">
        <v>1552781.7500000002</v>
      </c>
      <c r="F13" s="493">
        <v>716007.67999999993</v>
      </c>
      <c r="G13" s="493">
        <v>0</v>
      </c>
      <c r="H13" s="493">
        <v>25760173.965679549</v>
      </c>
      <c r="I13" s="493">
        <v>23405242.123003926</v>
      </c>
      <c r="J13" s="493">
        <v>1574067.4434016123</v>
      </c>
      <c r="K13" s="493">
        <v>780864.39927399997</v>
      </c>
      <c r="L13" s="493">
        <v>0</v>
      </c>
      <c r="M13" s="493">
        <v>214879.73282576975</v>
      </c>
      <c r="N13" s="493">
        <v>179242.00233846225</v>
      </c>
      <c r="O13" s="493">
        <v>16494.115599002729</v>
      </c>
      <c r="P13" s="493">
        <v>19143.61488830475</v>
      </c>
      <c r="Q13" s="493">
        <v>0</v>
      </c>
      <c r="R13" s="493">
        <v>125</v>
      </c>
      <c r="S13" s="596">
        <v>9.4688795942670129E-2</v>
      </c>
      <c r="T13" s="596">
        <v>9.8930381557459049E-2</v>
      </c>
      <c r="U13" s="596">
        <v>9.1850616629935794E-2</v>
      </c>
      <c r="V13" s="493">
        <v>103.15928698352722</v>
      </c>
    </row>
    <row r="14" spans="1:22">
      <c r="A14" s="417">
        <v>7.1</v>
      </c>
      <c r="B14" s="416" t="s">
        <v>697</v>
      </c>
      <c r="C14" s="493">
        <v>23295267.859999999</v>
      </c>
      <c r="D14" s="493">
        <v>21287971.5</v>
      </c>
      <c r="E14" s="493">
        <v>1381326.1400000001</v>
      </c>
      <c r="F14" s="493">
        <v>625970.22</v>
      </c>
      <c r="G14" s="493">
        <v>0</v>
      </c>
      <c r="H14" s="493">
        <v>23410426.70721297</v>
      </c>
      <c r="I14" s="493">
        <v>21318466.720791094</v>
      </c>
      <c r="J14" s="493">
        <v>1402448.7898448801</v>
      </c>
      <c r="K14" s="493">
        <v>689511.19657699997</v>
      </c>
      <c r="L14" s="493">
        <v>0</v>
      </c>
      <c r="M14" s="493">
        <v>210396.19409952135</v>
      </c>
      <c r="N14" s="493">
        <v>178933.05243956842</v>
      </c>
      <c r="O14" s="493">
        <v>16126.698832774598</v>
      </c>
      <c r="P14" s="493">
        <v>15336.442827178336</v>
      </c>
      <c r="Q14" s="493">
        <v>0</v>
      </c>
      <c r="R14" s="493">
        <v>82</v>
      </c>
      <c r="S14" s="596">
        <v>0</v>
      </c>
      <c r="T14" s="596">
        <v>0</v>
      </c>
      <c r="U14" s="596">
        <v>9.1112541651452814E-2</v>
      </c>
      <c r="V14" s="493">
        <v>105.372098769052</v>
      </c>
    </row>
    <row r="15" spans="1:22" ht="25.5">
      <c r="A15" s="417">
        <v>7.2</v>
      </c>
      <c r="B15" s="416" t="s">
        <v>698</v>
      </c>
      <c r="C15" s="493">
        <v>1848003.2500000002</v>
      </c>
      <c r="D15" s="493">
        <v>1607369.77</v>
      </c>
      <c r="E15" s="493">
        <v>150596.01999999999</v>
      </c>
      <c r="F15" s="493">
        <v>90037.46</v>
      </c>
      <c r="G15" s="493">
        <v>0</v>
      </c>
      <c r="H15" s="493">
        <v>1858602.2274463072</v>
      </c>
      <c r="I15" s="493">
        <v>1616537.2678957866</v>
      </c>
      <c r="J15" s="493">
        <v>150711.75685352064</v>
      </c>
      <c r="K15" s="493">
        <v>91353.202697000001</v>
      </c>
      <c r="L15" s="493">
        <v>0</v>
      </c>
      <c r="M15" s="493">
        <v>4371.3663402999437</v>
      </c>
      <c r="N15" s="493">
        <v>238.65823832697424</v>
      </c>
      <c r="O15" s="493">
        <v>325.53604084655808</v>
      </c>
      <c r="P15" s="493">
        <v>3807.1720611264127</v>
      </c>
      <c r="Q15" s="493">
        <v>0</v>
      </c>
      <c r="R15" s="493">
        <v>19</v>
      </c>
      <c r="S15" s="596">
        <v>9.2499999999999999E-2</v>
      </c>
      <c r="T15" s="596">
        <v>9.6524147661050316E-2</v>
      </c>
      <c r="U15" s="596">
        <v>9.642437819089332E-2</v>
      </c>
      <c r="V15" s="493">
        <v>85.850300977762643</v>
      </c>
    </row>
    <row r="16" spans="1:22">
      <c r="A16" s="417">
        <v>7.3</v>
      </c>
      <c r="B16" s="416" t="s">
        <v>699</v>
      </c>
      <c r="C16" s="493">
        <v>487102.27999999997</v>
      </c>
      <c r="D16" s="493">
        <v>466242.68999999994</v>
      </c>
      <c r="E16" s="493">
        <v>20859.59</v>
      </c>
      <c r="F16" s="493">
        <v>0</v>
      </c>
      <c r="G16" s="493">
        <v>0</v>
      </c>
      <c r="H16" s="493">
        <v>491145.03102025</v>
      </c>
      <c r="I16" s="493">
        <v>470238.13431703841</v>
      </c>
      <c r="J16" s="493">
        <v>20906.896703211616</v>
      </c>
      <c r="K16" s="493">
        <v>0</v>
      </c>
      <c r="L16" s="493">
        <v>0</v>
      </c>
      <c r="M16" s="493">
        <v>112.17238594834427</v>
      </c>
      <c r="N16" s="493">
        <v>70.291660566768073</v>
      </c>
      <c r="O16" s="493">
        <v>41.880725381576198</v>
      </c>
      <c r="P16" s="493">
        <v>0</v>
      </c>
      <c r="Q16" s="493">
        <v>0</v>
      </c>
      <c r="R16" s="493">
        <v>24</v>
      </c>
      <c r="S16" s="596">
        <v>0.11499999999999999</v>
      </c>
      <c r="T16" s="596">
        <v>0.12125932813801632</v>
      </c>
      <c r="U16" s="596">
        <v>0.10979618669614932</v>
      </c>
      <c r="V16" s="493">
        <v>63.116750776724444</v>
      </c>
    </row>
    <row r="17" spans="1:22">
      <c r="A17" s="419">
        <v>8</v>
      </c>
      <c r="B17" s="422" t="s">
        <v>700</v>
      </c>
      <c r="C17" s="493">
        <v>0</v>
      </c>
      <c r="D17" s="493">
        <v>0</v>
      </c>
      <c r="E17" s="493">
        <v>0</v>
      </c>
      <c r="F17" s="493">
        <v>0</v>
      </c>
      <c r="G17" s="493">
        <v>0</v>
      </c>
      <c r="H17" s="493">
        <v>0</v>
      </c>
      <c r="I17" s="493">
        <v>0</v>
      </c>
      <c r="J17" s="493">
        <v>0</v>
      </c>
      <c r="K17" s="493">
        <v>0</v>
      </c>
      <c r="L17" s="493">
        <v>0</v>
      </c>
      <c r="M17" s="493">
        <v>0</v>
      </c>
      <c r="N17" s="493">
        <v>0</v>
      </c>
      <c r="O17" s="493">
        <v>0</v>
      </c>
      <c r="P17" s="493">
        <v>0</v>
      </c>
      <c r="Q17" s="493">
        <v>0</v>
      </c>
      <c r="R17" s="493">
        <v>0</v>
      </c>
      <c r="S17" s="596">
        <v>0</v>
      </c>
      <c r="T17" s="596">
        <v>0</v>
      </c>
      <c r="U17" s="596">
        <v>0</v>
      </c>
      <c r="V17" s="493">
        <v>0</v>
      </c>
    </row>
    <row r="18" spans="1:22">
      <c r="A18" s="421">
        <v>9</v>
      </c>
      <c r="B18" s="420" t="s">
        <v>701</v>
      </c>
      <c r="C18" s="493">
        <v>0</v>
      </c>
      <c r="D18" s="493">
        <v>0</v>
      </c>
      <c r="E18" s="493">
        <v>0</v>
      </c>
      <c r="F18" s="493">
        <v>0</v>
      </c>
      <c r="G18" s="493">
        <v>0</v>
      </c>
      <c r="H18" s="493">
        <v>0</v>
      </c>
      <c r="I18" s="493">
        <v>0</v>
      </c>
      <c r="J18" s="493">
        <v>0</v>
      </c>
      <c r="K18" s="493">
        <v>0</v>
      </c>
      <c r="L18" s="493">
        <v>0</v>
      </c>
      <c r="M18" s="493">
        <v>0</v>
      </c>
      <c r="N18" s="493">
        <v>0</v>
      </c>
      <c r="O18" s="493">
        <v>0</v>
      </c>
      <c r="P18" s="493">
        <v>0</v>
      </c>
      <c r="Q18" s="493">
        <v>0</v>
      </c>
      <c r="R18" s="493">
        <v>0</v>
      </c>
      <c r="S18" s="596">
        <v>0</v>
      </c>
      <c r="T18" s="596">
        <v>0</v>
      </c>
      <c r="U18" s="596">
        <v>0</v>
      </c>
      <c r="V18" s="493">
        <v>0</v>
      </c>
    </row>
    <row r="19" spans="1:22">
      <c r="A19" s="419">
        <v>10</v>
      </c>
      <c r="B19" s="418" t="s">
        <v>717</v>
      </c>
      <c r="C19" s="602">
        <f t="shared" ref="C19:R19" si="0">SUM(C7:C13,C17:C18)</f>
        <v>37378996.524400011</v>
      </c>
      <c r="D19" s="602">
        <f t="shared" si="0"/>
        <v>33981235.45480001</v>
      </c>
      <c r="E19" s="602">
        <f t="shared" si="0"/>
        <v>1584664.0000000002</v>
      </c>
      <c r="F19" s="602">
        <f t="shared" si="0"/>
        <v>1813097.0696</v>
      </c>
      <c r="G19" s="602">
        <f t="shared" si="0"/>
        <v>0</v>
      </c>
      <c r="H19" s="602">
        <f t="shared" si="0"/>
        <v>37673560.996610723</v>
      </c>
      <c r="I19" s="602">
        <f t="shared" si="0"/>
        <v>34137001.075867429</v>
      </c>
      <c r="J19" s="602">
        <f t="shared" si="0"/>
        <v>1606348.6034016123</v>
      </c>
      <c r="K19" s="602">
        <f t="shared" si="0"/>
        <v>1930211.3173416699</v>
      </c>
      <c r="L19" s="602">
        <f t="shared" si="0"/>
        <v>0</v>
      </c>
      <c r="M19" s="602">
        <f t="shared" si="0"/>
        <v>634294.68691453198</v>
      </c>
      <c r="N19" s="602">
        <f t="shared" si="0"/>
        <v>292610.02090599126</v>
      </c>
      <c r="O19" s="602">
        <f t="shared" si="0"/>
        <v>18850.293274868745</v>
      </c>
      <c r="P19" s="602">
        <f t="shared" si="0"/>
        <v>322834.37273367215</v>
      </c>
      <c r="Q19" s="602">
        <f t="shared" si="0"/>
        <v>0</v>
      </c>
      <c r="R19" s="602">
        <f t="shared" si="0"/>
        <v>1872</v>
      </c>
      <c r="S19" s="603">
        <v>8.3250987996765571E-2</v>
      </c>
      <c r="T19" s="603">
        <v>8.6970698306466171E-2</v>
      </c>
      <c r="U19" s="603">
        <v>9.1607114145195415E-2</v>
      </c>
      <c r="V19" s="602">
        <v>89.257533804324524</v>
      </c>
    </row>
    <row r="20" spans="1:22" ht="25.5">
      <c r="A20" s="417">
        <v>10.1</v>
      </c>
      <c r="B20" s="416" t="s">
        <v>720</v>
      </c>
      <c r="C20" s="493">
        <v>0</v>
      </c>
      <c r="D20" s="493">
        <v>0</v>
      </c>
      <c r="E20" s="493">
        <v>0</v>
      </c>
      <c r="F20" s="493">
        <v>0</v>
      </c>
      <c r="G20" s="493">
        <v>0</v>
      </c>
      <c r="H20" s="493">
        <v>0</v>
      </c>
      <c r="I20" s="493">
        <v>0</v>
      </c>
      <c r="J20" s="493">
        <v>0</v>
      </c>
      <c r="K20" s="493">
        <v>0</v>
      </c>
      <c r="L20" s="493">
        <v>0</v>
      </c>
      <c r="M20" s="493">
        <v>0</v>
      </c>
      <c r="N20" s="493">
        <v>0</v>
      </c>
      <c r="O20" s="493">
        <v>0</v>
      </c>
      <c r="P20" s="493">
        <v>0</v>
      </c>
      <c r="Q20" s="493">
        <v>0</v>
      </c>
      <c r="R20" s="493">
        <v>0</v>
      </c>
      <c r="S20" s="630">
        <v>0</v>
      </c>
      <c r="T20" s="630">
        <v>0</v>
      </c>
      <c r="U20" s="630">
        <v>0</v>
      </c>
      <c r="V20" s="493">
        <v>0</v>
      </c>
    </row>
    <row r="22" spans="1:22">
      <c r="C22" s="597"/>
      <c r="D22" s="597"/>
      <c r="E22" s="597"/>
      <c r="F22" s="597"/>
      <c r="G22" s="597"/>
      <c r="H22" s="597"/>
      <c r="I22" s="597"/>
      <c r="J22" s="597"/>
      <c r="K22" s="597"/>
      <c r="L22" s="597"/>
      <c r="M22" s="597"/>
      <c r="N22" s="597"/>
      <c r="O22" s="597"/>
      <c r="P22" s="597"/>
      <c r="Q22" s="597"/>
      <c r="R22" s="597"/>
      <c r="S22" s="597"/>
      <c r="T22" s="597"/>
      <c r="U22" s="597"/>
      <c r="V22" s="597"/>
    </row>
    <row r="23" spans="1:22">
      <c r="C23" s="597"/>
      <c r="D23" s="597"/>
      <c r="E23" s="597"/>
      <c r="F23" s="597"/>
      <c r="G23" s="597"/>
      <c r="H23" s="597"/>
      <c r="I23" s="597"/>
      <c r="J23" s="597"/>
      <c r="K23" s="597"/>
      <c r="L23" s="597"/>
      <c r="M23" s="597"/>
      <c r="N23" s="597"/>
      <c r="O23" s="597"/>
      <c r="P23" s="597"/>
      <c r="Q23" s="597"/>
      <c r="R23" s="597"/>
      <c r="S23" s="597"/>
      <c r="T23" s="597"/>
      <c r="U23" s="597"/>
      <c r="V23" s="597"/>
    </row>
    <row r="24" spans="1:22">
      <c r="C24" s="597"/>
      <c r="D24" s="597"/>
      <c r="E24" s="597"/>
      <c r="F24" s="597"/>
      <c r="G24" s="597"/>
      <c r="H24" s="597"/>
      <c r="I24" s="597"/>
      <c r="J24" s="597"/>
      <c r="K24" s="597"/>
      <c r="L24" s="597"/>
      <c r="M24" s="597"/>
      <c r="N24" s="597"/>
      <c r="O24" s="597"/>
      <c r="P24" s="597"/>
      <c r="Q24" s="597"/>
      <c r="R24" s="597"/>
      <c r="S24" s="597"/>
      <c r="T24" s="597"/>
      <c r="U24" s="597"/>
      <c r="V24" s="597"/>
    </row>
    <row r="25" spans="1:22">
      <c r="C25" s="597"/>
      <c r="D25" s="597"/>
      <c r="E25" s="597"/>
      <c r="F25" s="597"/>
      <c r="G25" s="597"/>
      <c r="H25" s="597"/>
      <c r="I25" s="597"/>
      <c r="J25" s="597"/>
      <c r="K25" s="597"/>
      <c r="L25" s="597"/>
      <c r="M25" s="597"/>
      <c r="N25" s="597"/>
      <c r="O25" s="597"/>
      <c r="P25" s="597"/>
      <c r="Q25" s="597"/>
      <c r="R25" s="597"/>
      <c r="S25" s="597"/>
      <c r="T25" s="597"/>
      <c r="U25" s="597"/>
      <c r="V25" s="597"/>
    </row>
    <row r="26" spans="1:22">
      <c r="C26" s="597"/>
      <c r="D26" s="597"/>
      <c r="E26" s="597"/>
      <c r="F26" s="597"/>
      <c r="G26" s="597"/>
      <c r="H26" s="597"/>
      <c r="I26" s="597"/>
      <c r="J26" s="597"/>
      <c r="K26" s="597"/>
      <c r="L26" s="597"/>
      <c r="M26" s="597"/>
      <c r="N26" s="597"/>
      <c r="O26" s="597"/>
      <c r="P26" s="597"/>
      <c r="Q26" s="597"/>
      <c r="R26" s="597"/>
      <c r="S26" s="597"/>
      <c r="T26" s="597"/>
      <c r="U26" s="597"/>
      <c r="V26" s="597"/>
    </row>
    <row r="27" spans="1:22">
      <c r="C27" s="597"/>
      <c r="D27" s="597"/>
      <c r="E27" s="597"/>
      <c r="F27" s="597"/>
      <c r="G27" s="597"/>
      <c r="H27" s="597"/>
      <c r="I27" s="597"/>
      <c r="J27" s="597"/>
      <c r="K27" s="597"/>
      <c r="L27" s="597"/>
      <c r="M27" s="597"/>
      <c r="N27" s="597"/>
      <c r="O27" s="597"/>
      <c r="P27" s="597"/>
      <c r="Q27" s="597"/>
      <c r="R27" s="597"/>
      <c r="S27" s="597"/>
      <c r="T27" s="597"/>
      <c r="U27" s="597"/>
      <c r="V27" s="597"/>
    </row>
    <row r="28" spans="1:22">
      <c r="C28" s="597"/>
      <c r="D28" s="597"/>
      <c r="E28" s="597"/>
      <c r="F28" s="597"/>
      <c r="G28" s="597"/>
      <c r="H28" s="597"/>
      <c r="I28" s="597"/>
      <c r="J28" s="597"/>
      <c r="K28" s="597"/>
      <c r="L28" s="597"/>
      <c r="M28" s="597"/>
      <c r="N28" s="597"/>
      <c r="O28" s="597"/>
      <c r="P28" s="597"/>
      <c r="Q28" s="597"/>
      <c r="R28" s="597"/>
      <c r="S28" s="597"/>
      <c r="T28" s="597"/>
      <c r="U28" s="597"/>
      <c r="V28" s="597"/>
    </row>
    <row r="29" spans="1:22">
      <c r="C29" s="597"/>
      <c r="D29" s="597"/>
      <c r="E29" s="597"/>
      <c r="F29" s="597"/>
      <c r="G29" s="597"/>
      <c r="H29" s="597"/>
      <c r="I29" s="597"/>
      <c r="J29" s="597"/>
      <c r="K29" s="597"/>
      <c r="L29" s="597"/>
      <c r="M29" s="597"/>
      <c r="N29" s="597"/>
      <c r="O29" s="597"/>
      <c r="P29" s="597"/>
      <c r="Q29" s="597"/>
      <c r="R29" s="597"/>
      <c r="S29" s="597"/>
      <c r="T29" s="597"/>
      <c r="U29" s="597"/>
      <c r="V29" s="597"/>
    </row>
    <row r="30" spans="1:22">
      <c r="C30" s="597"/>
      <c r="D30" s="597"/>
      <c r="E30" s="597"/>
      <c r="F30" s="597"/>
      <c r="G30" s="597"/>
      <c r="H30" s="597"/>
      <c r="I30" s="597"/>
      <c r="J30" s="597"/>
      <c r="K30" s="597"/>
      <c r="L30" s="597"/>
      <c r="M30" s="597"/>
      <c r="N30" s="597"/>
      <c r="O30" s="597"/>
      <c r="P30" s="597"/>
      <c r="Q30" s="597"/>
      <c r="R30" s="597"/>
      <c r="S30" s="597"/>
      <c r="T30" s="597"/>
      <c r="U30" s="597"/>
      <c r="V30" s="597"/>
    </row>
    <row r="31" spans="1:22">
      <c r="C31" s="597"/>
      <c r="D31" s="597"/>
      <c r="E31" s="597"/>
      <c r="F31" s="597"/>
      <c r="G31" s="597"/>
      <c r="H31" s="597"/>
      <c r="I31" s="597"/>
      <c r="J31" s="597"/>
      <c r="K31" s="597"/>
      <c r="L31" s="597"/>
      <c r="M31" s="597"/>
      <c r="N31" s="597"/>
      <c r="O31" s="597"/>
      <c r="P31" s="597"/>
      <c r="Q31" s="597"/>
      <c r="R31" s="597"/>
      <c r="S31" s="597"/>
      <c r="T31" s="597"/>
      <c r="U31" s="597"/>
      <c r="V31" s="597"/>
    </row>
    <row r="32" spans="1:22">
      <c r="C32" s="597"/>
      <c r="D32" s="597"/>
      <c r="E32" s="597"/>
      <c r="F32" s="597"/>
      <c r="G32" s="597"/>
      <c r="H32" s="597"/>
      <c r="I32" s="597"/>
      <c r="J32" s="597"/>
      <c r="K32" s="597"/>
      <c r="L32" s="597"/>
      <c r="M32" s="597"/>
      <c r="N32" s="597"/>
      <c r="O32" s="597"/>
      <c r="P32" s="597"/>
      <c r="Q32" s="597"/>
      <c r="R32" s="597"/>
      <c r="S32" s="597"/>
      <c r="T32" s="597"/>
      <c r="U32" s="597"/>
      <c r="V32" s="597"/>
    </row>
    <row r="33" spans="3:22">
      <c r="C33" s="597"/>
      <c r="D33" s="597"/>
      <c r="E33" s="597"/>
      <c r="F33" s="597"/>
      <c r="G33" s="597"/>
      <c r="H33" s="597"/>
      <c r="I33" s="597"/>
      <c r="J33" s="597"/>
      <c r="K33" s="597"/>
      <c r="L33" s="597"/>
      <c r="M33" s="597"/>
      <c r="N33" s="597"/>
      <c r="O33" s="597"/>
      <c r="P33" s="597"/>
      <c r="Q33" s="597"/>
      <c r="R33" s="597"/>
      <c r="S33" s="597"/>
      <c r="T33" s="597"/>
      <c r="U33" s="597"/>
      <c r="V33" s="597"/>
    </row>
    <row r="34" spans="3:22">
      <c r="C34" s="597"/>
      <c r="D34" s="597"/>
      <c r="E34" s="597"/>
      <c r="F34" s="597"/>
      <c r="G34" s="597"/>
      <c r="H34" s="597"/>
      <c r="I34" s="597"/>
      <c r="J34" s="597"/>
      <c r="K34" s="597"/>
      <c r="L34" s="597"/>
      <c r="M34" s="597"/>
      <c r="N34" s="597"/>
      <c r="O34" s="597"/>
      <c r="P34" s="597"/>
      <c r="Q34" s="597"/>
      <c r="R34" s="597"/>
      <c r="S34" s="597"/>
      <c r="T34" s="597"/>
      <c r="U34" s="597"/>
      <c r="V34" s="597"/>
    </row>
    <row r="35" spans="3:22">
      <c r="C35" s="597"/>
      <c r="D35" s="597"/>
      <c r="E35" s="597"/>
      <c r="F35" s="597"/>
      <c r="G35" s="597"/>
      <c r="H35" s="597"/>
      <c r="I35" s="597"/>
      <c r="J35" s="597"/>
      <c r="K35" s="597"/>
      <c r="L35" s="597"/>
      <c r="M35" s="597"/>
      <c r="N35" s="597"/>
      <c r="O35" s="597"/>
      <c r="P35" s="597"/>
      <c r="Q35" s="597"/>
      <c r="R35" s="597"/>
      <c r="S35" s="597"/>
      <c r="T35" s="597"/>
      <c r="U35" s="597"/>
      <c r="V35" s="597"/>
    </row>
    <row r="36" spans="3:22">
      <c r="C36" s="597"/>
      <c r="D36" s="597"/>
      <c r="E36" s="597"/>
      <c r="F36" s="597"/>
      <c r="G36" s="597"/>
      <c r="H36" s="597"/>
      <c r="I36" s="597"/>
      <c r="J36" s="597"/>
      <c r="K36" s="597"/>
      <c r="L36" s="597"/>
      <c r="M36" s="597"/>
      <c r="N36" s="597"/>
      <c r="O36" s="597"/>
      <c r="P36" s="597"/>
      <c r="Q36" s="597"/>
      <c r="R36" s="597"/>
      <c r="S36" s="597"/>
      <c r="T36" s="597"/>
      <c r="U36" s="597"/>
      <c r="V36" s="597"/>
    </row>
    <row r="37" spans="3:22">
      <c r="C37" s="597"/>
      <c r="D37" s="597"/>
      <c r="E37" s="597"/>
      <c r="F37" s="597"/>
      <c r="G37" s="597"/>
      <c r="H37" s="597"/>
      <c r="I37" s="597"/>
      <c r="J37" s="597"/>
      <c r="K37" s="597"/>
      <c r="L37" s="597"/>
      <c r="M37" s="597"/>
      <c r="N37" s="597"/>
      <c r="O37" s="597"/>
      <c r="P37" s="597"/>
      <c r="Q37" s="597"/>
      <c r="R37" s="597"/>
      <c r="S37" s="597"/>
      <c r="T37" s="597"/>
      <c r="U37" s="597"/>
      <c r="V37" s="597"/>
    </row>
    <row r="38" spans="3:22">
      <c r="C38" s="597"/>
      <c r="D38" s="597"/>
      <c r="E38" s="597"/>
      <c r="F38" s="597"/>
      <c r="G38" s="597"/>
      <c r="H38" s="597"/>
      <c r="I38" s="597"/>
      <c r="J38" s="597"/>
      <c r="K38" s="597"/>
      <c r="L38" s="597"/>
      <c r="M38" s="597"/>
      <c r="N38" s="597"/>
      <c r="O38" s="597"/>
      <c r="P38" s="597"/>
      <c r="Q38" s="597"/>
      <c r="R38" s="597"/>
      <c r="S38" s="597"/>
      <c r="T38" s="597"/>
      <c r="U38" s="597"/>
      <c r="V38" s="597"/>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zoomScale="80" zoomScaleNormal="80" workbookViewId="0">
      <selection sqref="A1:C1"/>
    </sheetView>
  </sheetViews>
  <sheetFormatPr defaultColWidth="43.5703125" defaultRowHeight="11.25"/>
  <cols>
    <col min="1" max="1" width="8" style="128" customWidth="1"/>
    <col min="2" max="2" width="66.140625" style="129" customWidth="1"/>
    <col min="3" max="3" width="131.42578125" style="130" customWidth="1"/>
    <col min="4" max="5" width="10.28515625" style="121" customWidth="1"/>
    <col min="6" max="6" width="67.5703125" style="121" customWidth="1"/>
    <col min="7" max="16384" width="43.5703125" style="121"/>
  </cols>
  <sheetData>
    <row r="1" spans="1:3" ht="12.75" thickTop="1" thickBot="1">
      <c r="A1" s="751" t="s">
        <v>187</v>
      </c>
      <c r="B1" s="752"/>
      <c r="C1" s="753"/>
    </row>
    <row r="2" spans="1:3" ht="26.25" customHeight="1">
      <c r="A2" s="290"/>
      <c r="B2" s="754" t="s">
        <v>188</v>
      </c>
      <c r="C2" s="754"/>
    </row>
    <row r="3" spans="1:3" s="126" customFormat="1" ht="11.25" customHeight="1">
      <c r="A3" s="125"/>
      <c r="B3" s="754" t="s">
        <v>263</v>
      </c>
      <c r="C3" s="754"/>
    </row>
    <row r="4" spans="1:3" ht="12" customHeight="1" thickBot="1">
      <c r="A4" s="755" t="s">
        <v>267</v>
      </c>
      <c r="B4" s="756"/>
      <c r="C4" s="757"/>
    </row>
    <row r="5" spans="1:3" ht="12" thickTop="1">
      <c r="A5" s="122"/>
      <c r="B5" s="758" t="s">
        <v>189</v>
      </c>
      <c r="C5" s="759"/>
    </row>
    <row r="6" spans="1:3">
      <c r="A6" s="290"/>
      <c r="B6" s="760" t="s">
        <v>264</v>
      </c>
      <c r="C6" s="761"/>
    </row>
    <row r="7" spans="1:3">
      <c r="A7" s="290"/>
      <c r="B7" s="760" t="s">
        <v>190</v>
      </c>
      <c r="C7" s="761"/>
    </row>
    <row r="8" spans="1:3">
      <c r="A8" s="290"/>
      <c r="B8" s="760" t="s">
        <v>265</v>
      </c>
      <c r="C8" s="761"/>
    </row>
    <row r="9" spans="1:3">
      <c r="A9" s="290"/>
      <c r="B9" s="766" t="s">
        <v>266</v>
      </c>
      <c r="C9" s="767"/>
    </row>
    <row r="10" spans="1:3">
      <c r="A10" s="290"/>
      <c r="B10" s="762" t="s">
        <v>191</v>
      </c>
      <c r="C10" s="763" t="s">
        <v>191</v>
      </c>
    </row>
    <row r="11" spans="1:3">
      <c r="A11" s="290"/>
      <c r="B11" s="762" t="s">
        <v>192</v>
      </c>
      <c r="C11" s="763" t="s">
        <v>192</v>
      </c>
    </row>
    <row r="12" spans="1:3">
      <c r="A12" s="290"/>
      <c r="B12" s="762" t="s">
        <v>193</v>
      </c>
      <c r="C12" s="763" t="s">
        <v>193</v>
      </c>
    </row>
    <row r="13" spans="1:3">
      <c r="A13" s="290"/>
      <c r="B13" s="762" t="s">
        <v>194</v>
      </c>
      <c r="C13" s="763" t="s">
        <v>194</v>
      </c>
    </row>
    <row r="14" spans="1:3">
      <c r="A14" s="290"/>
      <c r="B14" s="762" t="s">
        <v>195</v>
      </c>
      <c r="C14" s="763" t="s">
        <v>195</v>
      </c>
    </row>
    <row r="15" spans="1:3" ht="21.75" customHeight="1">
      <c r="A15" s="290"/>
      <c r="B15" s="762" t="s">
        <v>196</v>
      </c>
      <c r="C15" s="763" t="s">
        <v>196</v>
      </c>
    </row>
    <row r="16" spans="1:3">
      <c r="A16" s="290"/>
      <c r="B16" s="762" t="s">
        <v>197</v>
      </c>
      <c r="C16" s="763" t="s">
        <v>198</v>
      </c>
    </row>
    <row r="17" spans="1:6">
      <c r="A17" s="290"/>
      <c r="B17" s="762" t="s">
        <v>199</v>
      </c>
      <c r="C17" s="763" t="s">
        <v>200</v>
      </c>
    </row>
    <row r="18" spans="1:6">
      <c r="A18" s="290"/>
      <c r="B18" s="762" t="s">
        <v>201</v>
      </c>
      <c r="C18" s="763" t="s">
        <v>202</v>
      </c>
    </row>
    <row r="19" spans="1:6">
      <c r="A19" s="290"/>
      <c r="B19" s="762" t="s">
        <v>203</v>
      </c>
      <c r="C19" s="763" t="s">
        <v>203</v>
      </c>
    </row>
    <row r="20" spans="1:6">
      <c r="A20" s="290"/>
      <c r="B20" s="764" t="s">
        <v>958</v>
      </c>
      <c r="C20" s="765" t="s">
        <v>204</v>
      </c>
    </row>
    <row r="21" spans="1:6">
      <c r="A21" s="290"/>
      <c r="B21" s="762" t="s">
        <v>947</v>
      </c>
      <c r="C21" s="763" t="s">
        <v>205</v>
      </c>
    </row>
    <row r="22" spans="1:6" ht="23.25" customHeight="1">
      <c r="A22" s="290"/>
      <c r="B22" s="762" t="s">
        <v>206</v>
      </c>
      <c r="C22" s="763" t="s">
        <v>207</v>
      </c>
      <c r="F22" s="471"/>
    </row>
    <row r="23" spans="1:6">
      <c r="A23" s="290"/>
      <c r="B23" s="762" t="s">
        <v>208</v>
      </c>
      <c r="C23" s="763" t="s">
        <v>208</v>
      </c>
    </row>
    <row r="24" spans="1:6">
      <c r="A24" s="290"/>
      <c r="B24" s="762" t="s">
        <v>209</v>
      </c>
      <c r="C24" s="763" t="s">
        <v>210</v>
      </c>
    </row>
    <row r="25" spans="1:6" ht="12" thickBot="1">
      <c r="A25" s="123"/>
      <c r="B25" s="773" t="s">
        <v>211</v>
      </c>
      <c r="C25" s="774"/>
    </row>
    <row r="26" spans="1:6" ht="12.75" thickTop="1" thickBot="1">
      <c r="A26" s="755" t="s">
        <v>844</v>
      </c>
      <c r="B26" s="756"/>
      <c r="C26" s="757"/>
    </row>
    <row r="27" spans="1:6" ht="12.75" thickTop="1" thickBot="1">
      <c r="A27" s="124"/>
      <c r="B27" s="775" t="s">
        <v>845</v>
      </c>
      <c r="C27" s="776"/>
    </row>
    <row r="28" spans="1:6" ht="12.75" thickTop="1" thickBot="1">
      <c r="A28" s="755" t="s">
        <v>268</v>
      </c>
      <c r="B28" s="756"/>
      <c r="C28" s="757"/>
    </row>
    <row r="29" spans="1:6" ht="12" thickTop="1">
      <c r="A29" s="122"/>
      <c r="B29" s="777" t="s">
        <v>848</v>
      </c>
      <c r="C29" s="778" t="s">
        <v>212</v>
      </c>
    </row>
    <row r="30" spans="1:6">
      <c r="A30" s="290"/>
      <c r="B30" s="768" t="s">
        <v>216</v>
      </c>
      <c r="C30" s="769" t="s">
        <v>213</v>
      </c>
    </row>
    <row r="31" spans="1:6">
      <c r="A31" s="290"/>
      <c r="B31" s="768" t="s">
        <v>846</v>
      </c>
      <c r="C31" s="769" t="s">
        <v>214</v>
      </c>
    </row>
    <row r="32" spans="1:6">
      <c r="A32" s="290"/>
      <c r="B32" s="768" t="s">
        <v>847</v>
      </c>
      <c r="C32" s="769" t="s">
        <v>215</v>
      </c>
    </row>
    <row r="33" spans="1:3">
      <c r="A33" s="290"/>
      <c r="B33" s="768" t="s">
        <v>219</v>
      </c>
      <c r="C33" s="769" t="s">
        <v>220</v>
      </c>
    </row>
    <row r="34" spans="1:3">
      <c r="A34" s="290"/>
      <c r="B34" s="768" t="s">
        <v>849</v>
      </c>
      <c r="C34" s="769" t="s">
        <v>217</v>
      </c>
    </row>
    <row r="35" spans="1:3">
      <c r="A35" s="290"/>
      <c r="B35" s="768" t="s">
        <v>850</v>
      </c>
      <c r="C35" s="769" t="s">
        <v>218</v>
      </c>
    </row>
    <row r="36" spans="1:3">
      <c r="A36" s="290"/>
      <c r="B36" s="770" t="s">
        <v>851</v>
      </c>
      <c r="C36" s="771"/>
    </row>
    <row r="37" spans="1:3" ht="24.75" customHeight="1">
      <c r="A37" s="290"/>
      <c r="B37" s="768" t="s">
        <v>852</v>
      </c>
      <c r="C37" s="769" t="s">
        <v>221</v>
      </c>
    </row>
    <row r="38" spans="1:3" ht="23.25" customHeight="1">
      <c r="A38" s="290"/>
      <c r="B38" s="768" t="s">
        <v>853</v>
      </c>
      <c r="C38" s="769" t="s">
        <v>222</v>
      </c>
    </row>
    <row r="39" spans="1:3" ht="23.25" customHeight="1">
      <c r="A39" s="344"/>
      <c r="B39" s="770" t="s">
        <v>854</v>
      </c>
      <c r="C39" s="772"/>
    </row>
    <row r="40" spans="1:3" ht="12" customHeight="1">
      <c r="A40" s="290"/>
      <c r="B40" s="768" t="s">
        <v>855</v>
      </c>
      <c r="C40" s="769"/>
    </row>
    <row r="41" spans="1:3" ht="12" thickBot="1">
      <c r="A41" s="755" t="s">
        <v>269</v>
      </c>
      <c r="B41" s="756"/>
      <c r="C41" s="757"/>
    </row>
    <row r="42" spans="1:3" ht="12" thickTop="1">
      <c r="A42" s="122"/>
      <c r="B42" s="758" t="s">
        <v>299</v>
      </c>
      <c r="C42" s="759" t="s">
        <v>223</v>
      </c>
    </row>
    <row r="43" spans="1:3">
      <c r="A43" s="290"/>
      <c r="B43" s="760" t="s">
        <v>298</v>
      </c>
      <c r="C43" s="761"/>
    </row>
    <row r="44" spans="1:3" ht="23.25" customHeight="1" thickBot="1">
      <c r="A44" s="123"/>
      <c r="B44" s="779" t="s">
        <v>224</v>
      </c>
      <c r="C44" s="780" t="s">
        <v>225</v>
      </c>
    </row>
    <row r="45" spans="1:3" ht="11.25" customHeight="1" thickTop="1" thickBot="1">
      <c r="A45" s="755" t="s">
        <v>270</v>
      </c>
      <c r="B45" s="756"/>
      <c r="C45" s="757"/>
    </row>
    <row r="46" spans="1:3" ht="26.25" customHeight="1" thickTop="1">
      <c r="A46" s="290"/>
      <c r="B46" s="760" t="s">
        <v>271</v>
      </c>
      <c r="C46" s="761"/>
    </row>
    <row r="47" spans="1:3" ht="12" thickBot="1">
      <c r="A47" s="755" t="s">
        <v>272</v>
      </c>
      <c r="B47" s="756"/>
      <c r="C47" s="757"/>
    </row>
    <row r="48" spans="1:3" ht="12" thickTop="1">
      <c r="A48" s="122"/>
      <c r="B48" s="758" t="s">
        <v>226</v>
      </c>
      <c r="C48" s="759" t="s">
        <v>226</v>
      </c>
    </row>
    <row r="49" spans="1:3" ht="11.25" customHeight="1">
      <c r="A49" s="290"/>
      <c r="B49" s="760" t="s">
        <v>227</v>
      </c>
      <c r="C49" s="761" t="s">
        <v>227</v>
      </c>
    </row>
    <row r="50" spans="1:3">
      <c r="A50" s="290"/>
      <c r="B50" s="760" t="s">
        <v>228</v>
      </c>
      <c r="C50" s="761" t="s">
        <v>228</v>
      </c>
    </row>
    <row r="51" spans="1:3" ht="11.25" customHeight="1">
      <c r="A51" s="290"/>
      <c r="B51" s="760" t="s">
        <v>857</v>
      </c>
      <c r="C51" s="761" t="s">
        <v>229</v>
      </c>
    </row>
    <row r="52" spans="1:3" ht="33.6" customHeight="1">
      <c r="A52" s="290"/>
      <c r="B52" s="760" t="s">
        <v>230</v>
      </c>
      <c r="C52" s="761" t="s">
        <v>230</v>
      </c>
    </row>
    <row r="53" spans="1:3" ht="11.25" customHeight="1">
      <c r="A53" s="290"/>
      <c r="B53" s="760" t="s">
        <v>319</v>
      </c>
      <c r="C53" s="761" t="s">
        <v>231</v>
      </c>
    </row>
    <row r="54" spans="1:3" ht="11.25" customHeight="1" thickBot="1">
      <c r="A54" s="755" t="s">
        <v>273</v>
      </c>
      <c r="B54" s="756"/>
      <c r="C54" s="757"/>
    </row>
    <row r="55" spans="1:3" ht="12" thickTop="1">
      <c r="A55" s="122"/>
      <c r="B55" s="758" t="s">
        <v>226</v>
      </c>
      <c r="C55" s="759" t="s">
        <v>226</v>
      </c>
    </row>
    <row r="56" spans="1:3">
      <c r="A56" s="290"/>
      <c r="B56" s="760" t="s">
        <v>232</v>
      </c>
      <c r="C56" s="761" t="s">
        <v>232</v>
      </c>
    </row>
    <row r="57" spans="1:3">
      <c r="A57" s="290"/>
      <c r="B57" s="760" t="s">
        <v>276</v>
      </c>
      <c r="C57" s="761" t="s">
        <v>233</v>
      </c>
    </row>
    <row r="58" spans="1:3">
      <c r="A58" s="290"/>
      <c r="B58" s="760" t="s">
        <v>234</v>
      </c>
      <c r="C58" s="761" t="s">
        <v>234</v>
      </c>
    </row>
    <row r="59" spans="1:3">
      <c r="A59" s="290"/>
      <c r="B59" s="760" t="s">
        <v>235</v>
      </c>
      <c r="C59" s="761" t="s">
        <v>235</v>
      </c>
    </row>
    <row r="60" spans="1:3">
      <c r="A60" s="290"/>
      <c r="B60" s="760" t="s">
        <v>236</v>
      </c>
      <c r="C60" s="761" t="s">
        <v>236</v>
      </c>
    </row>
    <row r="61" spans="1:3">
      <c r="A61" s="290"/>
      <c r="B61" s="760" t="s">
        <v>277</v>
      </c>
      <c r="C61" s="761" t="s">
        <v>237</v>
      </c>
    </row>
    <row r="62" spans="1:3">
      <c r="A62" s="290"/>
      <c r="B62" s="760" t="s">
        <v>238</v>
      </c>
      <c r="C62" s="761" t="s">
        <v>238</v>
      </c>
    </row>
    <row r="63" spans="1:3" ht="12" thickBot="1">
      <c r="A63" s="123"/>
      <c r="B63" s="779" t="s">
        <v>239</v>
      </c>
      <c r="C63" s="780" t="s">
        <v>239</v>
      </c>
    </row>
    <row r="64" spans="1:3" ht="11.25" customHeight="1" thickTop="1">
      <c r="A64" s="783" t="s">
        <v>274</v>
      </c>
      <c r="B64" s="784"/>
      <c r="C64" s="785"/>
    </row>
    <row r="65" spans="1:3" ht="12" thickBot="1">
      <c r="A65" s="123"/>
      <c r="B65" s="779" t="s">
        <v>240</v>
      </c>
      <c r="C65" s="780" t="s">
        <v>240</v>
      </c>
    </row>
    <row r="66" spans="1:3" ht="11.25" customHeight="1" thickTop="1" thickBot="1">
      <c r="A66" s="755" t="s">
        <v>275</v>
      </c>
      <c r="B66" s="756"/>
      <c r="C66" s="757"/>
    </row>
    <row r="67" spans="1:3" ht="12" thickTop="1">
      <c r="A67" s="122"/>
      <c r="B67" s="758" t="s">
        <v>241</v>
      </c>
      <c r="C67" s="759" t="s">
        <v>241</v>
      </c>
    </row>
    <row r="68" spans="1:3">
      <c r="A68" s="290"/>
      <c r="B68" s="760" t="s">
        <v>859</v>
      </c>
      <c r="C68" s="761" t="s">
        <v>242</v>
      </c>
    </row>
    <row r="69" spans="1:3">
      <c r="A69" s="290"/>
      <c r="B69" s="760" t="s">
        <v>243</v>
      </c>
      <c r="C69" s="761" t="s">
        <v>243</v>
      </c>
    </row>
    <row r="70" spans="1:3" ht="54.95" customHeight="1">
      <c r="A70" s="290"/>
      <c r="B70" s="781" t="s">
        <v>688</v>
      </c>
      <c r="C70" s="782" t="s">
        <v>244</v>
      </c>
    </row>
    <row r="71" spans="1:3" ht="33.75" customHeight="1">
      <c r="A71" s="290"/>
      <c r="B71" s="781" t="s">
        <v>278</v>
      </c>
      <c r="C71" s="782" t="s">
        <v>245</v>
      </c>
    </row>
    <row r="72" spans="1:3" ht="15.75" customHeight="1">
      <c r="A72" s="290"/>
      <c r="B72" s="781" t="s">
        <v>860</v>
      </c>
      <c r="C72" s="782" t="s">
        <v>246</v>
      </c>
    </row>
    <row r="73" spans="1:3">
      <c r="A73" s="290"/>
      <c r="B73" s="760" t="s">
        <v>247</v>
      </c>
      <c r="C73" s="761" t="s">
        <v>247</v>
      </c>
    </row>
    <row r="74" spans="1:3" ht="12" thickBot="1">
      <c r="A74" s="123"/>
      <c r="B74" s="779" t="s">
        <v>248</v>
      </c>
      <c r="C74" s="780" t="s">
        <v>248</v>
      </c>
    </row>
    <row r="75" spans="1:3" ht="12" thickTop="1">
      <c r="A75" s="783" t="s">
        <v>302</v>
      </c>
      <c r="B75" s="784"/>
      <c r="C75" s="785"/>
    </row>
    <row r="76" spans="1:3">
      <c r="A76" s="290"/>
      <c r="B76" s="760" t="s">
        <v>240</v>
      </c>
      <c r="C76" s="761"/>
    </row>
    <row r="77" spans="1:3">
      <c r="A77" s="290"/>
      <c r="B77" s="760" t="s">
        <v>300</v>
      </c>
      <c r="C77" s="761"/>
    </row>
    <row r="78" spans="1:3">
      <c r="A78" s="290"/>
      <c r="B78" s="760" t="s">
        <v>301</v>
      </c>
      <c r="C78" s="761"/>
    </row>
    <row r="79" spans="1:3">
      <c r="A79" s="783" t="s">
        <v>303</v>
      </c>
      <c r="B79" s="784"/>
      <c r="C79" s="785"/>
    </row>
    <row r="80" spans="1:3">
      <c r="A80" s="290"/>
      <c r="B80" s="760" t="s">
        <v>240</v>
      </c>
      <c r="C80" s="761"/>
    </row>
    <row r="81" spans="1:3">
      <c r="A81" s="290"/>
      <c r="B81" s="760" t="s">
        <v>304</v>
      </c>
      <c r="C81" s="761"/>
    </row>
    <row r="82" spans="1:3" ht="79.5" customHeight="1">
      <c r="A82" s="290"/>
      <c r="B82" s="760" t="s">
        <v>318</v>
      </c>
      <c r="C82" s="761"/>
    </row>
    <row r="83" spans="1:3" ht="53.25" customHeight="1">
      <c r="A83" s="290"/>
      <c r="B83" s="760" t="s">
        <v>317</v>
      </c>
      <c r="C83" s="761"/>
    </row>
    <row r="84" spans="1:3">
      <c r="A84" s="290"/>
      <c r="B84" s="760" t="s">
        <v>305</v>
      </c>
      <c r="C84" s="761"/>
    </row>
    <row r="85" spans="1:3">
      <c r="A85" s="290"/>
      <c r="B85" s="760" t="s">
        <v>306</v>
      </c>
      <c r="C85" s="761"/>
    </row>
    <row r="86" spans="1:3">
      <c r="A86" s="290"/>
      <c r="B86" s="760" t="s">
        <v>307</v>
      </c>
      <c r="C86" s="761"/>
    </row>
    <row r="87" spans="1:3">
      <c r="A87" s="783" t="s">
        <v>308</v>
      </c>
      <c r="B87" s="784"/>
      <c r="C87" s="785"/>
    </row>
    <row r="88" spans="1:3">
      <c r="A88" s="290"/>
      <c r="B88" s="760" t="s">
        <v>240</v>
      </c>
      <c r="C88" s="761"/>
    </row>
    <row r="89" spans="1:3">
      <c r="A89" s="290"/>
      <c r="B89" s="760" t="s">
        <v>310</v>
      </c>
      <c r="C89" s="761"/>
    </row>
    <row r="90" spans="1:3" ht="12" customHeight="1">
      <c r="A90" s="290"/>
      <c r="B90" s="760" t="s">
        <v>311</v>
      </c>
      <c r="C90" s="761"/>
    </row>
    <row r="91" spans="1:3">
      <c r="A91" s="290"/>
      <c r="B91" s="760" t="s">
        <v>312</v>
      </c>
      <c r="C91" s="761"/>
    </row>
    <row r="92" spans="1:3" ht="24.75" customHeight="1">
      <c r="A92" s="290"/>
      <c r="B92" s="786" t="s">
        <v>348</v>
      </c>
      <c r="C92" s="787"/>
    </row>
    <row r="93" spans="1:3" ht="24" customHeight="1">
      <c r="A93" s="290"/>
      <c r="B93" s="786" t="s">
        <v>349</v>
      </c>
      <c r="C93" s="787"/>
    </row>
    <row r="94" spans="1:3" ht="13.5" customHeight="1">
      <c r="A94" s="290"/>
      <c r="B94" s="788" t="s">
        <v>313</v>
      </c>
      <c r="C94" s="789"/>
    </row>
    <row r="95" spans="1:3" ht="11.25" customHeight="1" thickBot="1">
      <c r="A95" s="790" t="s">
        <v>344</v>
      </c>
      <c r="B95" s="791"/>
      <c r="C95" s="792"/>
    </row>
    <row r="96" spans="1:3" ht="12.75" thickTop="1" thickBot="1">
      <c r="A96" s="799" t="s">
        <v>249</v>
      </c>
      <c r="B96" s="799"/>
      <c r="C96" s="799"/>
    </row>
    <row r="97" spans="1:3">
      <c r="A97" s="188">
        <v>2</v>
      </c>
      <c r="B97" s="279" t="s">
        <v>324</v>
      </c>
      <c r="C97" s="279" t="s">
        <v>345</v>
      </c>
    </row>
    <row r="98" spans="1:3">
      <c r="A98" s="127">
        <v>3</v>
      </c>
      <c r="B98" s="280" t="s">
        <v>325</v>
      </c>
      <c r="C98" s="281" t="s">
        <v>346</v>
      </c>
    </row>
    <row r="99" spans="1:3">
      <c r="A99" s="127">
        <v>4</v>
      </c>
      <c r="B99" s="280" t="s">
        <v>326</v>
      </c>
      <c r="C99" s="281" t="s">
        <v>350</v>
      </c>
    </row>
    <row r="100" spans="1:3" ht="11.25" customHeight="1">
      <c r="A100" s="127">
        <v>5</v>
      </c>
      <c r="B100" s="280" t="s">
        <v>327</v>
      </c>
      <c r="C100" s="281" t="s">
        <v>347</v>
      </c>
    </row>
    <row r="101" spans="1:3" ht="12" customHeight="1">
      <c r="A101" s="127">
        <v>6</v>
      </c>
      <c r="B101" s="280" t="s">
        <v>342</v>
      </c>
      <c r="C101" s="281" t="s">
        <v>328</v>
      </c>
    </row>
    <row r="102" spans="1:3" ht="12" customHeight="1">
      <c r="A102" s="127">
        <v>7</v>
      </c>
      <c r="B102" s="280" t="s">
        <v>329</v>
      </c>
      <c r="C102" s="281" t="s">
        <v>343</v>
      </c>
    </row>
    <row r="103" spans="1:3">
      <c r="A103" s="127">
        <v>8</v>
      </c>
      <c r="B103" s="280" t="s">
        <v>334</v>
      </c>
      <c r="C103" s="281" t="s">
        <v>354</v>
      </c>
    </row>
    <row r="104" spans="1:3" ht="11.25" customHeight="1">
      <c r="A104" s="783" t="s">
        <v>314</v>
      </c>
      <c r="B104" s="784"/>
      <c r="C104" s="785"/>
    </row>
    <row r="105" spans="1:3" ht="12" customHeight="1">
      <c r="A105" s="290"/>
      <c r="B105" s="760" t="s">
        <v>240</v>
      </c>
      <c r="C105" s="761"/>
    </row>
    <row r="106" spans="1:3">
      <c r="A106" s="783" t="s">
        <v>489</v>
      </c>
      <c r="B106" s="784"/>
      <c r="C106" s="785"/>
    </row>
    <row r="107" spans="1:3" ht="12" customHeight="1">
      <c r="A107" s="290"/>
      <c r="B107" s="760" t="s">
        <v>491</v>
      </c>
      <c r="C107" s="761"/>
    </row>
    <row r="108" spans="1:3">
      <c r="A108" s="290"/>
      <c r="B108" s="760" t="s">
        <v>492</v>
      </c>
      <c r="C108" s="761"/>
    </row>
    <row r="109" spans="1:3">
      <c r="A109" s="290"/>
      <c r="B109" s="760" t="s">
        <v>490</v>
      </c>
      <c r="C109" s="761"/>
    </row>
    <row r="110" spans="1:3">
      <c r="A110" s="793" t="s">
        <v>724</v>
      </c>
      <c r="B110" s="793"/>
      <c r="C110" s="793"/>
    </row>
    <row r="111" spans="1:3">
      <c r="A111" s="794" t="s">
        <v>187</v>
      </c>
      <c r="B111" s="794"/>
      <c r="C111" s="794"/>
    </row>
    <row r="112" spans="1:3">
      <c r="A112" s="453">
        <v>1</v>
      </c>
      <c r="B112" s="795" t="s">
        <v>607</v>
      </c>
      <c r="C112" s="796"/>
    </row>
    <row r="113" spans="1:3">
      <c r="A113" s="453">
        <v>2</v>
      </c>
      <c r="B113" s="797" t="s">
        <v>608</v>
      </c>
      <c r="C113" s="798"/>
    </row>
    <row r="114" spans="1:3">
      <c r="A114" s="453">
        <v>3</v>
      </c>
      <c r="B114" s="795" t="s">
        <v>934</v>
      </c>
      <c r="C114" s="796"/>
    </row>
    <row r="115" spans="1:3">
      <c r="A115" s="453">
        <v>4</v>
      </c>
      <c r="B115" s="795" t="s">
        <v>933</v>
      </c>
      <c r="C115" s="796"/>
    </row>
    <row r="116" spans="1:3">
      <c r="A116" s="453">
        <v>5</v>
      </c>
      <c r="B116" s="457" t="s">
        <v>932</v>
      </c>
      <c r="C116" s="456"/>
    </row>
    <row r="117" spans="1:3">
      <c r="A117" s="453">
        <v>6</v>
      </c>
      <c r="B117" s="795" t="s">
        <v>945</v>
      </c>
      <c r="C117" s="796"/>
    </row>
    <row r="118" spans="1:3" ht="48.6" customHeight="1">
      <c r="A118" s="453">
        <v>7</v>
      </c>
      <c r="B118" s="795" t="s">
        <v>946</v>
      </c>
      <c r="C118" s="796"/>
    </row>
    <row r="119" spans="1:3">
      <c r="A119" s="430">
        <v>8</v>
      </c>
      <c r="B119" s="425" t="s">
        <v>634</v>
      </c>
      <c r="C119" s="450" t="s">
        <v>931</v>
      </c>
    </row>
    <row r="120" spans="1:3" ht="22.5">
      <c r="A120" s="453">
        <v>9.01</v>
      </c>
      <c r="B120" s="425" t="s">
        <v>518</v>
      </c>
      <c r="C120" s="426" t="s">
        <v>683</v>
      </c>
    </row>
    <row r="121" spans="1:3" ht="33.75">
      <c r="A121" s="453">
        <v>9.02</v>
      </c>
      <c r="B121" s="425" t="s">
        <v>519</v>
      </c>
      <c r="C121" s="426" t="s">
        <v>686</v>
      </c>
    </row>
    <row r="122" spans="1:3">
      <c r="A122" s="453">
        <v>9.0299999999999994</v>
      </c>
      <c r="B122" s="426" t="s">
        <v>868</v>
      </c>
      <c r="C122" s="426" t="s">
        <v>609</v>
      </c>
    </row>
    <row r="123" spans="1:3">
      <c r="A123" s="453">
        <v>9.0399999999999991</v>
      </c>
      <c r="B123" s="425" t="s">
        <v>520</v>
      </c>
      <c r="C123" s="426" t="s">
        <v>610</v>
      </c>
    </row>
    <row r="124" spans="1:3">
      <c r="A124" s="453">
        <v>9.0500000000000007</v>
      </c>
      <c r="B124" s="425" t="s">
        <v>521</v>
      </c>
      <c r="C124" s="426" t="s">
        <v>611</v>
      </c>
    </row>
    <row r="125" spans="1:3" ht="22.5">
      <c r="A125" s="453">
        <v>9.06</v>
      </c>
      <c r="B125" s="425" t="s">
        <v>522</v>
      </c>
      <c r="C125" s="426" t="s">
        <v>612</v>
      </c>
    </row>
    <row r="126" spans="1:3">
      <c r="A126" s="453">
        <v>9.07</v>
      </c>
      <c r="B126" s="455" t="s">
        <v>523</v>
      </c>
      <c r="C126" s="426" t="s">
        <v>613</v>
      </c>
    </row>
    <row r="127" spans="1:3" ht="22.5">
      <c r="A127" s="453">
        <v>9.08</v>
      </c>
      <c r="B127" s="425" t="s">
        <v>524</v>
      </c>
      <c r="C127" s="426" t="s">
        <v>614</v>
      </c>
    </row>
    <row r="128" spans="1:3" ht="22.5">
      <c r="A128" s="453">
        <v>9.09</v>
      </c>
      <c r="B128" s="425" t="s">
        <v>525</v>
      </c>
      <c r="C128" s="426" t="s">
        <v>615</v>
      </c>
    </row>
    <row r="129" spans="1:3">
      <c r="A129" s="454">
        <v>9.1</v>
      </c>
      <c r="B129" s="425" t="s">
        <v>526</v>
      </c>
      <c r="C129" s="426" t="s">
        <v>616</v>
      </c>
    </row>
    <row r="130" spans="1:3">
      <c r="A130" s="453">
        <v>9.11</v>
      </c>
      <c r="B130" s="425" t="s">
        <v>527</v>
      </c>
      <c r="C130" s="426" t="s">
        <v>617</v>
      </c>
    </row>
    <row r="131" spans="1:3">
      <c r="A131" s="453">
        <v>9.1199999999999992</v>
      </c>
      <c r="B131" s="425" t="s">
        <v>528</v>
      </c>
      <c r="C131" s="426" t="s">
        <v>618</v>
      </c>
    </row>
    <row r="132" spans="1:3">
      <c r="A132" s="453">
        <v>9.1300000000000008</v>
      </c>
      <c r="B132" s="425" t="s">
        <v>529</v>
      </c>
      <c r="C132" s="426" t="s">
        <v>619</v>
      </c>
    </row>
    <row r="133" spans="1:3">
      <c r="A133" s="453">
        <v>9.14</v>
      </c>
      <c r="B133" s="425" t="s">
        <v>530</v>
      </c>
      <c r="C133" s="426" t="s">
        <v>620</v>
      </c>
    </row>
    <row r="134" spans="1:3">
      <c r="A134" s="453">
        <v>9.15</v>
      </c>
      <c r="B134" s="425" t="s">
        <v>531</v>
      </c>
      <c r="C134" s="426" t="s">
        <v>621</v>
      </c>
    </row>
    <row r="135" spans="1:3" ht="22.5">
      <c r="A135" s="453">
        <v>9.16</v>
      </c>
      <c r="B135" s="425" t="s">
        <v>532</v>
      </c>
      <c r="C135" s="426" t="s">
        <v>622</v>
      </c>
    </row>
    <row r="136" spans="1:3">
      <c r="A136" s="453">
        <v>9.17</v>
      </c>
      <c r="B136" s="426" t="s">
        <v>533</v>
      </c>
      <c r="C136" s="426" t="s">
        <v>623</v>
      </c>
    </row>
    <row r="137" spans="1:3" ht="22.5">
      <c r="A137" s="453">
        <v>9.18</v>
      </c>
      <c r="B137" s="425" t="s">
        <v>534</v>
      </c>
      <c r="C137" s="426" t="s">
        <v>624</v>
      </c>
    </row>
    <row r="138" spans="1:3">
      <c r="A138" s="453">
        <v>9.19</v>
      </c>
      <c r="B138" s="425" t="s">
        <v>535</v>
      </c>
      <c r="C138" s="426" t="s">
        <v>625</v>
      </c>
    </row>
    <row r="139" spans="1:3">
      <c r="A139" s="454">
        <v>9.1999999999999993</v>
      </c>
      <c r="B139" s="425" t="s">
        <v>536</v>
      </c>
      <c r="C139" s="426" t="s">
        <v>626</v>
      </c>
    </row>
    <row r="140" spans="1:3">
      <c r="A140" s="453">
        <v>9.2100000000000009</v>
      </c>
      <c r="B140" s="425" t="s">
        <v>537</v>
      </c>
      <c r="C140" s="426" t="s">
        <v>627</v>
      </c>
    </row>
    <row r="141" spans="1:3">
      <c r="A141" s="453">
        <v>9.2200000000000006</v>
      </c>
      <c r="B141" s="425" t="s">
        <v>538</v>
      </c>
      <c r="C141" s="426" t="s">
        <v>628</v>
      </c>
    </row>
    <row r="142" spans="1:3" ht="22.5">
      <c r="A142" s="453">
        <v>9.23</v>
      </c>
      <c r="B142" s="425" t="s">
        <v>539</v>
      </c>
      <c r="C142" s="426" t="s">
        <v>629</v>
      </c>
    </row>
    <row r="143" spans="1:3" ht="22.5">
      <c r="A143" s="453">
        <v>9.24</v>
      </c>
      <c r="B143" s="425" t="s">
        <v>540</v>
      </c>
      <c r="C143" s="426" t="s">
        <v>630</v>
      </c>
    </row>
    <row r="144" spans="1:3">
      <c r="A144" s="453">
        <v>9.2500000000000107</v>
      </c>
      <c r="B144" s="425" t="s">
        <v>541</v>
      </c>
      <c r="C144" s="426" t="s">
        <v>631</v>
      </c>
    </row>
    <row r="145" spans="1:3" ht="22.5">
      <c r="A145" s="453">
        <v>9.2600000000000193</v>
      </c>
      <c r="B145" s="425" t="s">
        <v>632</v>
      </c>
      <c r="C145" s="452" t="s">
        <v>633</v>
      </c>
    </row>
    <row r="146" spans="1:3" s="291" customFormat="1" ht="22.5">
      <c r="A146" s="453">
        <v>9.2700000000000298</v>
      </c>
      <c r="B146" s="425" t="s">
        <v>99</v>
      </c>
      <c r="C146" s="452" t="s">
        <v>684</v>
      </c>
    </row>
    <row r="147" spans="1:3" s="291" customFormat="1">
      <c r="A147" s="431"/>
      <c r="B147" s="801" t="s">
        <v>635</v>
      </c>
      <c r="C147" s="802"/>
    </row>
    <row r="148" spans="1:3" s="291" customFormat="1">
      <c r="A148" s="430">
        <v>1</v>
      </c>
      <c r="B148" s="803" t="s">
        <v>930</v>
      </c>
      <c r="C148" s="804"/>
    </row>
    <row r="149" spans="1:3" s="291" customFormat="1">
      <c r="A149" s="430">
        <v>2</v>
      </c>
      <c r="B149" s="803" t="s">
        <v>685</v>
      </c>
      <c r="C149" s="804"/>
    </row>
    <row r="150" spans="1:3" s="291" customFormat="1">
      <c r="A150" s="430">
        <v>3</v>
      </c>
      <c r="B150" s="803" t="s">
        <v>682</v>
      </c>
      <c r="C150" s="804"/>
    </row>
    <row r="151" spans="1:3" s="291" customFormat="1">
      <c r="A151" s="431"/>
      <c r="B151" s="801" t="s">
        <v>636</v>
      </c>
      <c r="C151" s="802"/>
    </row>
    <row r="152" spans="1:3" s="291" customFormat="1">
      <c r="A152" s="430">
        <v>1</v>
      </c>
      <c r="B152" s="806" t="s">
        <v>929</v>
      </c>
      <c r="C152" s="809"/>
    </row>
    <row r="153" spans="1:3" s="291" customFormat="1">
      <c r="A153" s="430">
        <v>2</v>
      </c>
      <c r="B153" s="425" t="s">
        <v>866</v>
      </c>
      <c r="C153" s="450" t="s">
        <v>950</v>
      </c>
    </row>
    <row r="154" spans="1:3" ht="22.5">
      <c r="A154" s="430">
        <v>3</v>
      </c>
      <c r="B154" s="425" t="s">
        <v>865</v>
      </c>
      <c r="C154" s="450" t="s">
        <v>928</v>
      </c>
    </row>
    <row r="155" spans="1:3">
      <c r="A155" s="430">
        <v>4</v>
      </c>
      <c r="B155" s="425" t="s">
        <v>511</v>
      </c>
      <c r="C155" s="425" t="s">
        <v>951</v>
      </c>
    </row>
    <row r="156" spans="1:3" ht="24.95" customHeight="1">
      <c r="A156" s="431"/>
      <c r="B156" s="801" t="s">
        <v>637</v>
      </c>
      <c r="C156" s="802"/>
    </row>
    <row r="157" spans="1:3" ht="33.75">
      <c r="A157" s="430"/>
      <c r="B157" s="425" t="s">
        <v>917</v>
      </c>
      <c r="C157" s="432" t="s">
        <v>952</v>
      </c>
    </row>
    <row r="158" spans="1:3">
      <c r="A158" s="431"/>
      <c r="B158" s="801" t="s">
        <v>638</v>
      </c>
      <c r="C158" s="802"/>
    </row>
    <row r="159" spans="1:3" ht="39" customHeight="1">
      <c r="A159" s="431"/>
      <c r="B159" s="803" t="s">
        <v>927</v>
      </c>
      <c r="C159" s="804"/>
    </row>
    <row r="160" spans="1:3">
      <c r="A160" s="431" t="s">
        <v>639</v>
      </c>
      <c r="B160" s="451" t="s">
        <v>549</v>
      </c>
      <c r="C160" s="443" t="s">
        <v>640</v>
      </c>
    </row>
    <row r="161" spans="1:3">
      <c r="A161" s="431" t="s">
        <v>369</v>
      </c>
      <c r="B161" s="448" t="s">
        <v>550</v>
      </c>
      <c r="C161" s="450" t="s">
        <v>926</v>
      </c>
    </row>
    <row r="162" spans="1:3" ht="22.5">
      <c r="A162" s="431" t="s">
        <v>376</v>
      </c>
      <c r="B162" s="443" t="s">
        <v>551</v>
      </c>
      <c r="C162" s="450" t="s">
        <v>641</v>
      </c>
    </row>
    <row r="163" spans="1:3">
      <c r="A163" s="431" t="s">
        <v>642</v>
      </c>
      <c r="B163" s="448" t="s">
        <v>552</v>
      </c>
      <c r="C163" s="449" t="s">
        <v>643</v>
      </c>
    </row>
    <row r="164" spans="1:3" ht="22.5">
      <c r="A164" s="431" t="s">
        <v>644</v>
      </c>
      <c r="B164" s="448" t="s">
        <v>881</v>
      </c>
      <c r="C164" s="442" t="s">
        <v>925</v>
      </c>
    </row>
    <row r="165" spans="1:3" ht="22.5">
      <c r="A165" s="431" t="s">
        <v>377</v>
      </c>
      <c r="B165" s="448" t="s">
        <v>553</v>
      </c>
      <c r="C165" s="442" t="s">
        <v>646</v>
      </c>
    </row>
    <row r="166" spans="1:3" ht="22.5">
      <c r="A166" s="431" t="s">
        <v>645</v>
      </c>
      <c r="B166" s="446" t="s">
        <v>556</v>
      </c>
      <c r="C166" s="447" t="s">
        <v>653</v>
      </c>
    </row>
    <row r="167" spans="1:3" ht="22.5">
      <c r="A167" s="431" t="s">
        <v>647</v>
      </c>
      <c r="B167" s="446" t="s">
        <v>554</v>
      </c>
      <c r="C167" s="442" t="s">
        <v>649</v>
      </c>
    </row>
    <row r="168" spans="1:3" ht="26.45" customHeight="1">
      <c r="A168" s="431" t="s">
        <v>648</v>
      </c>
      <c r="B168" s="446" t="s">
        <v>555</v>
      </c>
      <c r="C168" s="447" t="s">
        <v>651</v>
      </c>
    </row>
    <row r="169" spans="1:3" ht="22.5">
      <c r="A169" s="431" t="s">
        <v>650</v>
      </c>
      <c r="B169" s="426" t="s">
        <v>557</v>
      </c>
      <c r="C169" s="447" t="s">
        <v>655</v>
      </c>
    </row>
    <row r="170" spans="1:3" ht="22.5">
      <c r="A170" s="431" t="s">
        <v>652</v>
      </c>
      <c r="B170" s="446" t="s">
        <v>558</v>
      </c>
      <c r="C170" s="445" t="s">
        <v>656</v>
      </c>
    </row>
    <row r="171" spans="1:3">
      <c r="A171" s="431" t="s">
        <v>654</v>
      </c>
      <c r="B171" s="444" t="s">
        <v>559</v>
      </c>
      <c r="C171" s="443" t="s">
        <v>657</v>
      </c>
    </row>
    <row r="172" spans="1:3" ht="22.5">
      <c r="A172" s="431"/>
      <c r="B172" s="442" t="s">
        <v>924</v>
      </c>
      <c r="C172" s="426" t="s">
        <v>658</v>
      </c>
    </row>
    <row r="173" spans="1:3" ht="22.5">
      <c r="A173" s="431"/>
      <c r="B173" s="442" t="s">
        <v>923</v>
      </c>
      <c r="C173" s="426" t="s">
        <v>659</v>
      </c>
    </row>
    <row r="174" spans="1:3" ht="22.5">
      <c r="A174" s="431"/>
      <c r="B174" s="442" t="s">
        <v>922</v>
      </c>
      <c r="C174" s="426" t="s">
        <v>660</v>
      </c>
    </row>
    <row r="175" spans="1:3">
      <c r="A175" s="431"/>
      <c r="B175" s="801" t="s">
        <v>661</v>
      </c>
      <c r="C175" s="802"/>
    </row>
    <row r="176" spans="1:3">
      <c r="A176" s="431"/>
      <c r="B176" s="803" t="s">
        <v>921</v>
      </c>
      <c r="C176" s="804"/>
    </row>
    <row r="177" spans="1:3">
      <c r="A177" s="430">
        <v>1</v>
      </c>
      <c r="B177" s="426" t="s">
        <v>563</v>
      </c>
      <c r="C177" s="426" t="s">
        <v>563</v>
      </c>
    </row>
    <row r="178" spans="1:3" ht="33.75">
      <c r="A178" s="430">
        <v>2</v>
      </c>
      <c r="B178" s="426" t="s">
        <v>662</v>
      </c>
      <c r="C178" s="426" t="s">
        <v>663</v>
      </c>
    </row>
    <row r="179" spans="1:3">
      <c r="A179" s="430">
        <v>3</v>
      </c>
      <c r="B179" s="426" t="s">
        <v>565</v>
      </c>
      <c r="C179" s="426" t="s">
        <v>664</v>
      </c>
    </row>
    <row r="180" spans="1:3" ht="22.5">
      <c r="A180" s="430">
        <v>4</v>
      </c>
      <c r="B180" s="426" t="s">
        <v>566</v>
      </c>
      <c r="C180" s="426" t="s">
        <v>665</v>
      </c>
    </row>
    <row r="181" spans="1:3" ht="22.5">
      <c r="A181" s="430">
        <v>5</v>
      </c>
      <c r="B181" s="426" t="s">
        <v>567</v>
      </c>
      <c r="C181" s="426" t="s">
        <v>687</v>
      </c>
    </row>
    <row r="182" spans="1:3" ht="45">
      <c r="A182" s="430">
        <v>6</v>
      </c>
      <c r="B182" s="426" t="s">
        <v>568</v>
      </c>
      <c r="C182" s="426" t="s">
        <v>666</v>
      </c>
    </row>
    <row r="183" spans="1:3">
      <c r="A183" s="431"/>
      <c r="B183" s="801" t="s">
        <v>667</v>
      </c>
      <c r="C183" s="802"/>
    </row>
    <row r="184" spans="1:3">
      <c r="A184" s="431"/>
      <c r="B184" s="805" t="s">
        <v>920</v>
      </c>
      <c r="C184" s="806"/>
    </row>
    <row r="185" spans="1:3" ht="22.5">
      <c r="A185" s="431">
        <v>1.1000000000000001</v>
      </c>
      <c r="B185" s="441" t="s">
        <v>573</v>
      </c>
      <c r="C185" s="426" t="s">
        <v>668</v>
      </c>
    </row>
    <row r="186" spans="1:3" ht="50.1" customHeight="1">
      <c r="A186" s="431" t="s">
        <v>157</v>
      </c>
      <c r="B186" s="427" t="s">
        <v>574</v>
      </c>
      <c r="C186" s="426" t="s">
        <v>669</v>
      </c>
    </row>
    <row r="187" spans="1:3">
      <c r="A187" s="431" t="s">
        <v>575</v>
      </c>
      <c r="B187" s="440" t="s">
        <v>576</v>
      </c>
      <c r="C187" s="807" t="s">
        <v>919</v>
      </c>
    </row>
    <row r="188" spans="1:3">
      <c r="A188" s="431" t="s">
        <v>577</v>
      </c>
      <c r="B188" s="440" t="s">
        <v>578</v>
      </c>
      <c r="C188" s="807"/>
    </row>
    <row r="189" spans="1:3">
      <c r="A189" s="431" t="s">
        <v>579</v>
      </c>
      <c r="B189" s="440" t="s">
        <v>580</v>
      </c>
      <c r="C189" s="807"/>
    </row>
    <row r="190" spans="1:3">
      <c r="A190" s="431" t="s">
        <v>581</v>
      </c>
      <c r="B190" s="440" t="s">
        <v>582</v>
      </c>
      <c r="C190" s="807"/>
    </row>
    <row r="191" spans="1:3" ht="25.5" customHeight="1">
      <c r="A191" s="431">
        <v>1.2</v>
      </c>
      <c r="B191" s="439" t="s">
        <v>895</v>
      </c>
      <c r="C191" s="425" t="s">
        <v>953</v>
      </c>
    </row>
    <row r="192" spans="1:3" ht="22.5">
      <c r="A192" s="431" t="s">
        <v>584</v>
      </c>
      <c r="B192" s="434" t="s">
        <v>585</v>
      </c>
      <c r="C192" s="437" t="s">
        <v>670</v>
      </c>
    </row>
    <row r="193" spans="1:4" ht="22.5">
      <c r="A193" s="431" t="s">
        <v>586</v>
      </c>
      <c r="B193" s="438" t="s">
        <v>587</v>
      </c>
      <c r="C193" s="437" t="s">
        <v>671</v>
      </c>
    </row>
    <row r="194" spans="1:4" ht="26.1" customHeight="1">
      <c r="A194" s="431" t="s">
        <v>588</v>
      </c>
      <c r="B194" s="436" t="s">
        <v>589</v>
      </c>
      <c r="C194" s="425" t="s">
        <v>672</v>
      </c>
    </row>
    <row r="195" spans="1:4" ht="22.5">
      <c r="A195" s="431" t="s">
        <v>590</v>
      </c>
      <c r="B195" s="435" t="s">
        <v>591</v>
      </c>
      <c r="C195" s="425" t="s">
        <v>673</v>
      </c>
      <c r="D195" s="292"/>
    </row>
    <row r="196" spans="1:4" ht="22.5">
      <c r="A196" s="431">
        <v>1.4</v>
      </c>
      <c r="B196" s="434" t="s">
        <v>680</v>
      </c>
      <c r="C196" s="433" t="s">
        <v>674</v>
      </c>
      <c r="D196" s="293"/>
    </row>
    <row r="197" spans="1:4" ht="12.75">
      <c r="A197" s="431">
        <v>1.5</v>
      </c>
      <c r="B197" s="434" t="s">
        <v>681</v>
      </c>
      <c r="C197" s="433" t="s">
        <v>674</v>
      </c>
      <c r="D197" s="294"/>
    </row>
    <row r="198" spans="1:4" ht="12.75">
      <c r="A198" s="431"/>
      <c r="B198" s="793" t="s">
        <v>675</v>
      </c>
      <c r="C198" s="793"/>
      <c r="D198" s="294"/>
    </row>
    <row r="199" spans="1:4" ht="12.75">
      <c r="A199" s="431"/>
      <c r="B199" s="805" t="s">
        <v>918</v>
      </c>
      <c r="C199" s="805"/>
      <c r="D199" s="294"/>
    </row>
    <row r="200" spans="1:4" ht="12.75">
      <c r="A200" s="430"/>
      <c r="B200" s="425" t="s">
        <v>917</v>
      </c>
      <c r="C200" s="432" t="s">
        <v>950</v>
      </c>
      <c r="D200" s="294"/>
    </row>
    <row r="201" spans="1:4" ht="12.75">
      <c r="A201" s="431"/>
      <c r="B201" s="793" t="s">
        <v>676</v>
      </c>
      <c r="C201" s="793"/>
      <c r="D201" s="295"/>
    </row>
    <row r="202" spans="1:4" ht="12.75">
      <c r="A202" s="430"/>
      <c r="B202" s="805" t="s">
        <v>916</v>
      </c>
      <c r="C202" s="805"/>
      <c r="D202" s="296"/>
    </row>
    <row r="203" spans="1:4" ht="12.75">
      <c r="B203" s="793" t="s">
        <v>714</v>
      </c>
      <c r="C203" s="793"/>
      <c r="D203" s="297"/>
    </row>
    <row r="204" spans="1:4" ht="22.5">
      <c r="A204" s="427">
        <v>1</v>
      </c>
      <c r="B204" s="425" t="s">
        <v>690</v>
      </c>
      <c r="C204" s="425" t="s">
        <v>702</v>
      </c>
      <c r="D204" s="296"/>
    </row>
    <row r="205" spans="1:4" ht="18" customHeight="1">
      <c r="A205" s="427">
        <v>2</v>
      </c>
      <c r="B205" s="425" t="s">
        <v>691</v>
      </c>
      <c r="C205" s="425" t="s">
        <v>703</v>
      </c>
      <c r="D205" s="297"/>
    </row>
    <row r="206" spans="1:4" ht="22.5">
      <c r="A206" s="427">
        <v>3</v>
      </c>
      <c r="B206" s="425" t="s">
        <v>692</v>
      </c>
      <c r="C206" s="425" t="s">
        <v>704</v>
      </c>
      <c r="D206" s="298"/>
    </row>
    <row r="207" spans="1:4" ht="12.75">
      <c r="A207" s="427">
        <v>4</v>
      </c>
      <c r="B207" s="425" t="s">
        <v>693</v>
      </c>
      <c r="C207" s="425" t="s">
        <v>705</v>
      </c>
      <c r="D207" s="298"/>
    </row>
    <row r="208" spans="1:4" ht="22.5">
      <c r="A208" s="427">
        <v>5</v>
      </c>
      <c r="B208" s="425" t="s">
        <v>694</v>
      </c>
      <c r="C208" s="425" t="s">
        <v>706</v>
      </c>
    </row>
    <row r="209" spans="1:3" ht="24.6" customHeight="1">
      <c r="A209" s="427">
        <v>6</v>
      </c>
      <c r="B209" s="425" t="s">
        <v>695</v>
      </c>
      <c r="C209" s="425" t="s">
        <v>707</v>
      </c>
    </row>
    <row r="210" spans="1:3" ht="22.5">
      <c r="A210" s="427">
        <v>7</v>
      </c>
      <c r="B210" s="425" t="s">
        <v>696</v>
      </c>
      <c r="C210" s="425" t="s">
        <v>708</v>
      </c>
    </row>
    <row r="211" spans="1:3">
      <c r="A211" s="427">
        <v>7.1</v>
      </c>
      <c r="B211" s="429" t="s">
        <v>697</v>
      </c>
      <c r="C211" s="425" t="s">
        <v>709</v>
      </c>
    </row>
    <row r="212" spans="1:3" ht="22.5">
      <c r="A212" s="427">
        <v>7.2</v>
      </c>
      <c r="B212" s="429" t="s">
        <v>698</v>
      </c>
      <c r="C212" s="425" t="s">
        <v>710</v>
      </c>
    </row>
    <row r="213" spans="1:3">
      <c r="A213" s="427">
        <v>7.3</v>
      </c>
      <c r="B213" s="428" t="s">
        <v>699</v>
      </c>
      <c r="C213" s="425" t="s">
        <v>711</v>
      </c>
    </row>
    <row r="214" spans="1:3" ht="39.6" customHeight="1">
      <c r="A214" s="427">
        <v>8</v>
      </c>
      <c r="B214" s="425" t="s">
        <v>700</v>
      </c>
      <c r="C214" s="425" t="s">
        <v>712</v>
      </c>
    </row>
    <row r="215" spans="1:3">
      <c r="A215" s="427">
        <v>9</v>
      </c>
      <c r="B215" s="425" t="s">
        <v>701</v>
      </c>
      <c r="C215" s="425" t="s">
        <v>713</v>
      </c>
    </row>
    <row r="216" spans="1:3" ht="22.5">
      <c r="A216" s="465">
        <v>10.1</v>
      </c>
      <c r="B216" s="466" t="s">
        <v>721</v>
      </c>
      <c r="C216" s="458" t="s">
        <v>722</v>
      </c>
    </row>
    <row r="217" spans="1:3">
      <c r="A217" s="808"/>
      <c r="B217" s="467" t="s">
        <v>908</v>
      </c>
      <c r="C217" s="425" t="s">
        <v>915</v>
      </c>
    </row>
    <row r="218" spans="1:3">
      <c r="A218" s="808"/>
      <c r="B218" s="426" t="s">
        <v>572</v>
      </c>
      <c r="C218" s="425" t="s">
        <v>914</v>
      </c>
    </row>
    <row r="219" spans="1:3">
      <c r="A219" s="808"/>
      <c r="B219" s="426" t="s">
        <v>907</v>
      </c>
      <c r="C219" s="425" t="s">
        <v>954</v>
      </c>
    </row>
    <row r="220" spans="1:3">
      <c r="A220" s="808"/>
      <c r="B220" s="426" t="s">
        <v>715</v>
      </c>
      <c r="C220" s="425" t="s">
        <v>913</v>
      </c>
    </row>
    <row r="221" spans="1:3" ht="22.5">
      <c r="A221" s="808"/>
      <c r="B221" s="426" t="s">
        <v>719</v>
      </c>
      <c r="C221" s="426" t="s">
        <v>912</v>
      </c>
    </row>
    <row r="222" spans="1:3" ht="33.75">
      <c r="A222" s="808"/>
      <c r="B222" s="426" t="s">
        <v>718</v>
      </c>
      <c r="C222" s="425" t="s">
        <v>911</v>
      </c>
    </row>
    <row r="223" spans="1:3">
      <c r="A223" s="808"/>
      <c r="B223" s="426" t="s">
        <v>955</v>
      </c>
      <c r="C223" s="425" t="s">
        <v>910</v>
      </c>
    </row>
    <row r="224" spans="1:3" ht="22.5">
      <c r="A224" s="808"/>
      <c r="B224" s="426" t="s">
        <v>956</v>
      </c>
      <c r="C224" s="425" t="s">
        <v>909</v>
      </c>
    </row>
    <row r="225" spans="1:3" ht="12.75">
      <c r="A225" s="459"/>
      <c r="B225" s="460"/>
      <c r="C225" s="461"/>
    </row>
    <row r="226" spans="1:3" ht="12.75">
      <c r="A226" s="459"/>
      <c r="B226" s="461"/>
      <c r="C226" s="461"/>
    </row>
    <row r="227" spans="1:3" ht="12.75">
      <c r="A227" s="459"/>
      <c r="B227" s="461"/>
      <c r="C227" s="461"/>
    </row>
    <row r="228" spans="1:3" ht="12.75">
      <c r="A228" s="459"/>
      <c r="B228" s="462"/>
      <c r="C228" s="461"/>
    </row>
    <row r="229" spans="1:3" ht="12.75">
      <c r="A229" s="800"/>
      <c r="B229" s="463"/>
      <c r="C229" s="461"/>
    </row>
    <row r="230" spans="1:3" ht="12.75">
      <c r="A230" s="800"/>
      <c r="B230" s="463"/>
      <c r="C230" s="461"/>
    </row>
    <row r="231" spans="1:3" ht="12.75">
      <c r="A231" s="800"/>
      <c r="B231" s="463"/>
      <c r="C231" s="461"/>
    </row>
    <row r="232" spans="1:3" ht="12.75">
      <c r="A232" s="800"/>
      <c r="B232" s="463"/>
      <c r="C232" s="464"/>
    </row>
    <row r="233" spans="1:3" ht="40.5" customHeight="1">
      <c r="A233" s="800"/>
      <c r="B233" s="463"/>
      <c r="C233" s="461"/>
    </row>
    <row r="234" spans="1:3" ht="24" customHeight="1">
      <c r="A234" s="800"/>
      <c r="B234" s="463"/>
      <c r="C234" s="461"/>
    </row>
    <row r="235" spans="1:3" ht="12.75">
      <c r="A235" s="800"/>
      <c r="B235" s="463"/>
      <c r="C235" s="461"/>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09:C109"/>
    <mergeCell ref="A110:C110"/>
    <mergeCell ref="A111:C111"/>
    <mergeCell ref="B112:C112"/>
    <mergeCell ref="B113:C113"/>
    <mergeCell ref="B114:C114"/>
    <mergeCell ref="A96:C96"/>
    <mergeCell ref="A104:C104"/>
    <mergeCell ref="B105:C105"/>
    <mergeCell ref="A106:C106"/>
    <mergeCell ref="B107:C107"/>
    <mergeCell ref="B108:C108"/>
    <mergeCell ref="B90:C90"/>
    <mergeCell ref="B91:C91"/>
    <mergeCell ref="B92:C92"/>
    <mergeCell ref="B93:C93"/>
    <mergeCell ref="B94:C94"/>
    <mergeCell ref="A95:C95"/>
    <mergeCell ref="B84:C84"/>
    <mergeCell ref="B85:C85"/>
    <mergeCell ref="B86:C86"/>
    <mergeCell ref="A87:C87"/>
    <mergeCell ref="B88:C88"/>
    <mergeCell ref="B89:C89"/>
    <mergeCell ref="B78:C78"/>
    <mergeCell ref="A79:C79"/>
    <mergeCell ref="B80:C80"/>
    <mergeCell ref="B81:C81"/>
    <mergeCell ref="B82:C82"/>
    <mergeCell ref="B83:C83"/>
    <mergeCell ref="B72:C72"/>
    <mergeCell ref="B73:C73"/>
    <mergeCell ref="B74:C74"/>
    <mergeCell ref="A75:C75"/>
    <mergeCell ref="B76:C76"/>
    <mergeCell ref="B77:C77"/>
    <mergeCell ref="A66:C66"/>
    <mergeCell ref="B67:C67"/>
    <mergeCell ref="B68:C68"/>
    <mergeCell ref="B69:C69"/>
    <mergeCell ref="B70:C70"/>
    <mergeCell ref="B71:C71"/>
    <mergeCell ref="B60:C60"/>
    <mergeCell ref="B61:C61"/>
    <mergeCell ref="B62:C62"/>
    <mergeCell ref="B63:C63"/>
    <mergeCell ref="A64:C64"/>
    <mergeCell ref="B65:C65"/>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2024-10-30T12:56:19Z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