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0AF4FB40-48C5-4FBE-8B61-28D0901E4B96}" xr6:coauthVersionLast="47" xr6:coauthVersionMax="47" xr10:uidLastSave="{00000000-0000-0000-0000-000000000000}"/>
  <bookViews>
    <workbookView xWindow="-120" yWindow="-120" windowWidth="29040" windowHeight="15840"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definedNames>
    <definedName name="_cur1">#REF!</definedName>
    <definedName name="_cur2">#REF!</definedName>
    <definedName name="_xlnm._FilterDatabase" localSheetId="29" hidden="1">Instruction!$A$106:$C$110</definedName>
    <definedName name="_sum1">#REF!</definedName>
    <definedName name="_sum2">#REF!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102" l="1"/>
  <c r="K33" i="102"/>
  <c r="J33" i="102"/>
  <c r="I33" i="102"/>
  <c r="H33" i="102"/>
  <c r="G33" i="102"/>
  <c r="F33" i="102"/>
  <c r="E33" i="102"/>
  <c r="D33" i="102"/>
  <c r="C33" i="102"/>
  <c r="T22" i="100"/>
  <c r="L22" i="100"/>
  <c r="H22" i="100"/>
  <c r="D22" i="100"/>
  <c r="C22" i="100"/>
  <c r="AA15" i="100"/>
  <c r="Z15" i="100"/>
  <c r="Y15" i="100"/>
  <c r="X15" i="100"/>
  <c r="W15" i="100"/>
  <c r="V15" i="100"/>
  <c r="U15" i="100"/>
  <c r="T15" i="100"/>
  <c r="S15" i="100"/>
  <c r="R15" i="100"/>
  <c r="Q15" i="100"/>
  <c r="P15" i="100"/>
  <c r="O15" i="100"/>
  <c r="N15" i="100"/>
  <c r="M15" i="100"/>
  <c r="L15" i="100"/>
  <c r="K15" i="100"/>
  <c r="J15" i="100"/>
  <c r="I15" i="100"/>
  <c r="H15" i="100"/>
  <c r="G15" i="100"/>
  <c r="F15" i="100"/>
  <c r="E15" i="100"/>
  <c r="D15" i="100"/>
  <c r="C15" i="100"/>
  <c r="AA8" i="100"/>
  <c r="Z8" i="100"/>
  <c r="Y8" i="100"/>
  <c r="X8" i="100"/>
  <c r="W8" i="100"/>
  <c r="V8" i="100"/>
  <c r="U8" i="100"/>
  <c r="T8" i="100"/>
  <c r="S8" i="100"/>
  <c r="R8" i="100"/>
  <c r="Q8" i="100"/>
  <c r="P8" i="100"/>
  <c r="O8" i="100"/>
  <c r="N8" i="100"/>
  <c r="M8" i="100"/>
  <c r="L8" i="100"/>
  <c r="K8" i="100"/>
  <c r="J8" i="100"/>
  <c r="I8" i="100"/>
  <c r="H8" i="100"/>
  <c r="G8" i="100"/>
  <c r="F8" i="100"/>
  <c r="E8" i="100"/>
  <c r="D8" i="100"/>
  <c r="C8" i="100"/>
  <c r="C18" i="80" l="1"/>
  <c r="D18" i="80"/>
  <c r="E18" i="80"/>
  <c r="F18" i="80"/>
  <c r="G18" i="80"/>
  <c r="K16" i="36" l="1"/>
  <c r="J16" i="36"/>
  <c r="I16" i="36"/>
  <c r="H16" i="36"/>
  <c r="G16" i="36"/>
  <c r="F16" i="36"/>
  <c r="E16" i="36"/>
  <c r="D16" i="36"/>
  <c r="C16" i="36"/>
  <c r="K21" i="36"/>
  <c r="J21" i="36"/>
  <c r="I21" i="36"/>
  <c r="H21" i="36"/>
  <c r="G21" i="36"/>
  <c r="F21" i="36"/>
  <c r="E21" i="36"/>
  <c r="D21" i="36"/>
  <c r="C21" i="36"/>
  <c r="C22" i="74"/>
  <c r="H21" i="74"/>
  <c r="H20" i="74"/>
  <c r="H19" i="74"/>
  <c r="H18" i="74"/>
  <c r="H17" i="74"/>
  <c r="H16" i="74"/>
  <c r="H15" i="74"/>
  <c r="H14" i="74"/>
  <c r="H13" i="74"/>
  <c r="H12" i="74"/>
  <c r="H11" i="74"/>
  <c r="H10" i="74"/>
  <c r="H9" i="74"/>
  <c r="H8" i="74"/>
  <c r="E36" i="72"/>
  <c r="E35" i="72"/>
  <c r="E34" i="72"/>
  <c r="E33" i="72"/>
  <c r="E32" i="72"/>
  <c r="E30" i="72"/>
  <c r="E29" i="72"/>
  <c r="E27" i="72"/>
  <c r="E26" i="72"/>
  <c r="E24" i="72"/>
  <c r="E23" i="72"/>
  <c r="E22" i="72"/>
  <c r="E21" i="72"/>
  <c r="E19" i="72"/>
  <c r="E18" i="72"/>
  <c r="E17" i="72"/>
  <c r="E15" i="72"/>
  <c r="E14" i="72"/>
  <c r="E13" i="72"/>
  <c r="E12" i="72"/>
  <c r="E11" i="72"/>
  <c r="E10" i="72"/>
  <c r="E9" i="72"/>
  <c r="C38" i="94"/>
  <c r="D38" i="94"/>
  <c r="F38" i="94"/>
  <c r="G38" i="94"/>
  <c r="G17" i="94" l="1"/>
  <c r="F17" i="94"/>
  <c r="G69" i="92"/>
  <c r="F69" i="92"/>
  <c r="G63" i="92"/>
  <c r="F63" i="92"/>
  <c r="G59" i="92"/>
  <c r="F59" i="92"/>
  <c r="C22" i="95"/>
  <c r="H21" i="95"/>
  <c r="B1" i="94" l="1"/>
  <c r="B1" i="93"/>
  <c r="B1" i="92"/>
  <c r="B1" i="104" l="1"/>
  <c r="B1" i="103"/>
  <c r="B1" i="102"/>
  <c r="B1" i="101"/>
  <c r="B1" i="100"/>
  <c r="B1" i="99"/>
  <c r="B1" i="98"/>
  <c r="B1" i="97"/>
  <c r="B1" i="96"/>
  <c r="B1" i="95"/>
  <c r="C10" i="99" l="1"/>
  <c r="C18" i="99" s="1"/>
  <c r="C7" i="98"/>
  <c r="D7" i="98"/>
  <c r="C10" i="98"/>
  <c r="D10"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H34" i="97" s="1"/>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D22" i="95"/>
  <c r="E22" i="95"/>
  <c r="F22" i="95"/>
  <c r="G22" i="95"/>
  <c r="D15" i="98" l="1"/>
  <c r="C15" i="98"/>
  <c r="H21" i="96"/>
  <c r="H22" i="95"/>
  <c r="C67" i="69"/>
  <c r="C62" i="69"/>
  <c r="C58" i="69"/>
  <c r="C46" i="69"/>
  <c r="C52" i="69" s="1"/>
  <c r="C40" i="69"/>
  <c r="C29" i="69"/>
  <c r="C26" i="69"/>
  <c r="C23" i="69"/>
  <c r="C18" i="69"/>
  <c r="C14" i="69"/>
  <c r="C6" i="69"/>
  <c r="C35" i="69" s="1"/>
  <c r="D8" i="72"/>
  <c r="D37" i="72" s="1"/>
  <c r="E8" i="72"/>
  <c r="E37" i="72" s="1"/>
  <c r="D16" i="72"/>
  <c r="E16" i="72"/>
  <c r="D20" i="72"/>
  <c r="E20" i="72"/>
  <c r="D25" i="72"/>
  <c r="E25" i="72"/>
  <c r="D28" i="72"/>
  <c r="E28" i="72"/>
  <c r="D31" i="72"/>
  <c r="E31" i="72"/>
  <c r="C31" i="72"/>
  <c r="C28" i="72"/>
  <c r="C37" i="72" s="1"/>
  <c r="C25" i="72"/>
  <c r="C20" i="72"/>
  <c r="C16" i="72"/>
  <c r="C8" i="72"/>
  <c r="C68" i="69" l="1"/>
  <c r="H43" i="94"/>
  <c r="E43" i="94"/>
  <c r="H42" i="94"/>
  <c r="E42" i="94"/>
  <c r="H41" i="94"/>
  <c r="E41" i="94"/>
  <c r="H40" i="94"/>
  <c r="E40" i="94"/>
  <c r="H39" i="94"/>
  <c r="E39" i="94"/>
  <c r="E38" i="94"/>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C17" i="94"/>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G37" i="93"/>
  <c r="F37" i="93"/>
  <c r="H37" i="93" s="1"/>
  <c r="D37" i="93"/>
  <c r="C37" i="93"/>
  <c r="E37" i="93" s="1"/>
  <c r="H36" i="93"/>
  <c r="E36" i="93"/>
  <c r="H35" i="93"/>
  <c r="E35" i="93"/>
  <c r="G34" i="93"/>
  <c r="F34" i="93"/>
  <c r="H34" i="93" s="1"/>
  <c r="D34" i="93"/>
  <c r="C34" i="93"/>
  <c r="H33" i="93"/>
  <c r="E33" i="93"/>
  <c r="H32" i="93"/>
  <c r="E32" i="93"/>
  <c r="H31" i="93"/>
  <c r="E31" i="93"/>
  <c r="H30" i="93"/>
  <c r="E30" i="93"/>
  <c r="G29" i="93"/>
  <c r="F29" i="93"/>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H13" i="93" s="1"/>
  <c r="D13" i="93"/>
  <c r="C13" i="93"/>
  <c r="E13" i="93" s="1"/>
  <c r="H12" i="93"/>
  <c r="E12" i="93"/>
  <c r="H11" i="93"/>
  <c r="E11" i="93"/>
  <c r="H10" i="93"/>
  <c r="E10" i="93"/>
  <c r="H9" i="93"/>
  <c r="E9" i="93"/>
  <c r="H8" i="93"/>
  <c r="E8" i="93"/>
  <c r="H7" i="93"/>
  <c r="E7" i="93"/>
  <c r="G6" i="93"/>
  <c r="G43" i="93" s="1"/>
  <c r="G45" i="93" s="1"/>
  <c r="F6" i="93"/>
  <c r="F43" i="93" s="1"/>
  <c r="F45" i="93" s="1"/>
  <c r="D6" i="93"/>
  <c r="C6" i="93"/>
  <c r="C43" i="93" s="1"/>
  <c r="C45" i="93" s="1"/>
  <c r="G68" i="92"/>
  <c r="F68" i="92"/>
  <c r="H67" i="92"/>
  <c r="E67" i="92"/>
  <c r="H66" i="92"/>
  <c r="E66" i="92"/>
  <c r="H65" i="92"/>
  <c r="E65" i="92"/>
  <c r="H64" i="92"/>
  <c r="E64" i="92"/>
  <c r="H63" i="92"/>
  <c r="D63" i="92"/>
  <c r="C63" i="92"/>
  <c r="E63" i="92" s="1"/>
  <c r="H62" i="92"/>
  <c r="E62" i="92"/>
  <c r="H61" i="92"/>
  <c r="E61" i="92"/>
  <c r="H60" i="92"/>
  <c r="E60" i="92"/>
  <c r="H59" i="92"/>
  <c r="D59" i="92"/>
  <c r="C59" i="92"/>
  <c r="H58" i="92"/>
  <c r="E58" i="92"/>
  <c r="H57" i="92"/>
  <c r="E57" i="92"/>
  <c r="H56" i="92"/>
  <c r="E56" i="92"/>
  <c r="H55" i="92"/>
  <c r="E55" i="92"/>
  <c r="H52" i="92"/>
  <c r="E52" i="92"/>
  <c r="H51" i="92"/>
  <c r="E51" i="92"/>
  <c r="H50" i="92"/>
  <c r="E50" i="92"/>
  <c r="H49" i="92"/>
  <c r="E49" i="92"/>
  <c r="H48" i="92"/>
  <c r="E48" i="92"/>
  <c r="G47" i="92"/>
  <c r="F47" i="92"/>
  <c r="H47" i="92" s="1"/>
  <c r="D47" i="92"/>
  <c r="C47" i="92"/>
  <c r="E47" i="92" s="1"/>
  <c r="H46" i="92"/>
  <c r="E46" i="92"/>
  <c r="H45" i="92"/>
  <c r="E45" i="92"/>
  <c r="H44" i="92"/>
  <c r="E44" i="92"/>
  <c r="H43" i="92"/>
  <c r="E43" i="92"/>
  <c r="H42" i="92"/>
  <c r="E42" i="92"/>
  <c r="G41" i="92"/>
  <c r="G53" i="92" s="1"/>
  <c r="F41" i="92"/>
  <c r="H41" i="92" s="1"/>
  <c r="D41" i="92"/>
  <c r="C41" i="92"/>
  <c r="E41" i="92" s="1"/>
  <c r="H40" i="92"/>
  <c r="E40" i="92"/>
  <c r="H39" i="92"/>
  <c r="E39" i="92"/>
  <c r="H38" i="92"/>
  <c r="E38" i="92"/>
  <c r="H35" i="92"/>
  <c r="E35" i="92"/>
  <c r="H34" i="92"/>
  <c r="E34" i="92"/>
  <c r="H33" i="92"/>
  <c r="E33" i="92"/>
  <c r="H32" i="92"/>
  <c r="E32" i="92"/>
  <c r="H31" i="92"/>
  <c r="E31" i="92"/>
  <c r="G30" i="92"/>
  <c r="F30" i="92"/>
  <c r="H30" i="92" s="1"/>
  <c r="D30" i="92"/>
  <c r="C30" i="92"/>
  <c r="H29" i="92"/>
  <c r="E29" i="92"/>
  <c r="H28" i="92"/>
  <c r="E28" i="92"/>
  <c r="G27" i="92"/>
  <c r="F27" i="92"/>
  <c r="H27" i="92" s="1"/>
  <c r="D27" i="92"/>
  <c r="C27" i="92"/>
  <c r="E27" i="92" s="1"/>
  <c r="H26" i="92"/>
  <c r="E26" i="92"/>
  <c r="H25" i="92"/>
  <c r="E25" i="92"/>
  <c r="G24" i="92"/>
  <c r="F24" i="92"/>
  <c r="D24" i="92"/>
  <c r="C24" i="92"/>
  <c r="H23" i="92"/>
  <c r="E23" i="92"/>
  <c r="H22" i="92"/>
  <c r="E22" i="92"/>
  <c r="H21" i="92"/>
  <c r="E21" i="92"/>
  <c r="H20" i="92"/>
  <c r="E20" i="92"/>
  <c r="G19" i="92"/>
  <c r="F19" i="92"/>
  <c r="D19" i="92"/>
  <c r="C19" i="92"/>
  <c r="E19" i="92" s="1"/>
  <c r="H18" i="92"/>
  <c r="E18" i="92"/>
  <c r="H17" i="92"/>
  <c r="E17" i="92"/>
  <c r="H16" i="92"/>
  <c r="E16" i="92"/>
  <c r="G15" i="92"/>
  <c r="F15" i="92"/>
  <c r="H15" i="92" s="1"/>
  <c r="D15" i="92"/>
  <c r="C15" i="92"/>
  <c r="E15" i="92" s="1"/>
  <c r="H14" i="92"/>
  <c r="E14" i="92"/>
  <c r="H13" i="92"/>
  <c r="E13" i="92"/>
  <c r="H12" i="92"/>
  <c r="E12" i="92"/>
  <c r="H11" i="92"/>
  <c r="E11" i="92"/>
  <c r="H10" i="92"/>
  <c r="E10" i="92"/>
  <c r="H9" i="92"/>
  <c r="E9" i="92"/>
  <c r="H8" i="92"/>
  <c r="E8" i="92"/>
  <c r="G7" i="92"/>
  <c r="F7" i="92"/>
  <c r="H7" i="92" s="1"/>
  <c r="D7" i="92"/>
  <c r="C7" i="92"/>
  <c r="C14" i="94" l="1"/>
  <c r="D14" i="94"/>
  <c r="H30" i="94"/>
  <c r="E34" i="93"/>
  <c r="E29" i="93"/>
  <c r="H19" i="92"/>
  <c r="F36" i="92"/>
  <c r="G36" i="92"/>
  <c r="E24" i="92"/>
  <c r="D36" i="92"/>
  <c r="E30" i="92"/>
  <c r="E6" i="93"/>
  <c r="D53" i="92"/>
  <c r="H29" i="93"/>
  <c r="C68" i="92"/>
  <c r="D68" i="92"/>
  <c r="E59" i="92"/>
  <c r="C36" i="92"/>
  <c r="H8" i="94"/>
  <c r="E8" i="94"/>
  <c r="H38" i="94"/>
  <c r="E30" i="94"/>
  <c r="E11" i="94"/>
  <c r="E17" i="94"/>
  <c r="H11" i="94"/>
  <c r="H14" i="94"/>
  <c r="H43" i="93"/>
  <c r="H45" i="93"/>
  <c r="H6" i="93"/>
  <c r="D43" i="93"/>
  <c r="D45" i="93" s="1"/>
  <c r="H69" i="92"/>
  <c r="C53" i="92"/>
  <c r="H68" i="92"/>
  <c r="F53" i="92"/>
  <c r="H53" i="92" s="1"/>
  <c r="E7" i="92"/>
  <c r="H24" i="92"/>
  <c r="E14" i="94" l="1"/>
  <c r="D69" i="92"/>
  <c r="H36" i="92"/>
  <c r="E36" i="92"/>
  <c r="E68" i="92"/>
  <c r="E45" i="93"/>
  <c r="E43" i="93"/>
  <c r="C69" i="92"/>
  <c r="E53" i="92"/>
  <c r="E69" i="92" l="1"/>
  <c r="B1" i="80"/>
  <c r="G33" i="80"/>
  <c r="F33" i="80"/>
  <c r="E33" i="80"/>
  <c r="D33" i="80"/>
  <c r="C33" i="80"/>
  <c r="G24" i="80"/>
  <c r="G37" i="80" s="1"/>
  <c r="F24" i="80"/>
  <c r="E24" i="80"/>
  <c r="D24" i="80"/>
  <c r="C24" i="80"/>
  <c r="G14" i="80"/>
  <c r="F14" i="80"/>
  <c r="E14" i="80"/>
  <c r="D14" i="80"/>
  <c r="C14" i="80"/>
  <c r="G11" i="80"/>
  <c r="F11" i="80"/>
  <c r="E11" i="80"/>
  <c r="D11" i="80"/>
  <c r="C11" i="80"/>
  <c r="G8" i="80"/>
  <c r="G21" i="80" s="1"/>
  <c r="F8" i="80"/>
  <c r="E8" i="80"/>
  <c r="D8" i="80"/>
  <c r="C8" i="80"/>
  <c r="G39" i="80" l="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C7" i="37"/>
  <c r="F21" i="37" l="1"/>
  <c r="N14" i="37"/>
  <c r="E14" i="37"/>
  <c r="E7" i="37"/>
  <c r="C21" i="37"/>
  <c r="N8" i="37"/>
  <c r="E21" i="37" l="1"/>
  <c r="C12" i="79" s="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alcChain>
</file>

<file path=xl/sharedStrings.xml><?xml version="1.0" encoding="utf-8"?>
<sst xmlns="http://schemas.openxmlformats.org/spreadsheetml/2006/main" count="1587" uniqueCount="993">
  <si>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</si>
  <si>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</si>
  <si>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</si>
  <si>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</si>
  <si>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</si>
  <si>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</si>
  <si>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</si>
  <si>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</si>
  <si>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</si>
  <si>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</si>
  <si>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</si>
  <si>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</si>
  <si>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</si>
  <si>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</si>
  <si>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</si>
  <si>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</si>
  <si>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</si>
  <si>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</si>
  <si>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</si>
  <si>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</si>
  <si>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</si>
  <si>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</si>
  <si>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</si>
  <si>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</si>
  <si>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</si>
  <si>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</si>
  <si>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</si>
  <si>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</si>
  <si>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</si>
  <si>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</si>
  <si>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</si>
  <si>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</si>
  <si>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</si>
  <si>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</si>
  <si>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</si>
  <si>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</si>
  <si>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</si>
  <si>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</si>
  <si>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</si>
  <si>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</si>
  <si>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</si>
  <si>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</si>
  <si>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</si>
  <si>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</si>
  <si>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</si>
  <si>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</si>
  <si>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</si>
  <si>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</si>
  <si>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</si>
  <si>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</si>
  <si>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</si>
  <si>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</si>
  <si>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</si>
  <si>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</si>
  <si>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</si>
  <si>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</si>
  <si>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</si>
  <si>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</si>
  <si>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</si>
  <si>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</si>
  <si>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</si>
  <si>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</si>
  <si>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</si>
  <si>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</si>
  <si>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</si>
  <si>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</si>
  <si>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</si>
  <si>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</si>
  <si>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</si>
  <si>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</si>
  <si>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</si>
  <si>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</si>
  <si>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</si>
  <si>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</si>
  <si>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</si>
  <si>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</si>
  <si>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</si>
  <si>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</si>
  <si>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</si>
  <si>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</si>
  <si>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</si>
  <si>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</si>
  <si>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</si>
  <si>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</si>
  <si>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</si>
  <si>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</si>
  <si>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</si>
  <si>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</si>
  <si>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</si>
  <si>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</si>
  <si>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</si>
  <si>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</si>
  <si>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</si>
  <si>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</si>
  <si>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</si>
  <si>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</si>
  <si>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</si>
  <si>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</si>
  <si>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</si>
  <si>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</si>
  <si>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</si>
  <si>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</si>
  <si>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</si>
  <si>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</si>
  <si>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</si>
  <si>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</si>
  <si>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</si>
  <si>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</si>
  <si>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</si>
  <si>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</si>
  <si>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</si>
  <si>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</si>
  <si>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</si>
  <si>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</si>
  <si>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</si>
  <si>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</si>
  <si>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</si>
  <si>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</si>
  <si>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</si>
  <si>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</si>
  <si>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</si>
  <si>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</si>
  <si>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</si>
  <si>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</si>
  <si>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</si>
  <si>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</si>
  <si>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</si>
  <si>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</si>
  <si>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</si>
  <si>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</si>
  <si>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</si>
  <si>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</si>
  <si>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</si>
  <si>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</si>
  <si>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</si>
  <si>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</si>
  <si>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</si>
  <si>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</si>
  <si>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</si>
  <si>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</si>
  <si>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</si>
  <si>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</si>
  <si>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</si>
  <si>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</si>
  <si>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</si>
  <si>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</si>
  <si>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</si>
  <si>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</si>
  <si>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</si>
  <si>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</si>
  <si>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</si>
  <si>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</si>
  <si>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</si>
  <si>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</si>
  <si>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</si>
  <si>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</si>
  <si>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</si>
  <si>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</si>
  <si>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</si>
  <si>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</si>
  <si>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</si>
  <si>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</si>
  <si>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</si>
  <si>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</si>
  <si>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</si>
  <si>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</si>
  <si>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</si>
  <si>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</si>
  <si>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</si>
  <si>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</si>
  <si>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</si>
  <si>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</si>
  <si>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</si>
  <si>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</si>
  <si>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</si>
  <si>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</si>
  <si>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</si>
  <si>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</si>
  <si>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</si>
  <si>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</si>
  <si>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</si>
  <si>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</si>
  <si>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</si>
  <si>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</si>
  <si>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</si>
  <si>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</si>
  <si>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</si>
  <si>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</si>
  <si>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</si>
  <si>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</si>
  <si>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</si>
  <si>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</si>
  <si>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</si>
  <si>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</si>
  <si>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</si>
  <si>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</si>
  <si>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</si>
  <si>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</si>
  <si>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</si>
  <si>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</si>
  <si>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</si>
  <si>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</si>
  <si>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</si>
  <si>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</si>
  <si>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</si>
  <si>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</si>
  <si>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</si>
  <si>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</si>
  <si>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</si>
  <si>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</si>
  <si>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</si>
  <si>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</si>
  <si>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</si>
  <si>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</si>
  <si>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</si>
  <si>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</si>
  <si>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</si>
  <si>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</si>
  <si>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</si>
  <si>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</si>
  <si>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</si>
  <si>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</si>
  <si>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</si>
  <si>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</si>
  <si>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</si>
  <si>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</si>
  <si>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</si>
  <si>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</si>
  <si>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</si>
  <si>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</si>
  <si>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</si>
  <si>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</si>
  <si>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</si>
  <si>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</si>
  <si>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</si>
  <si>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</si>
  <si>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</si>
  <si>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</si>
  <si>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</si>
  <si>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</si>
  <si>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</si>
  <si>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</si>
  <si>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</si>
  <si>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</si>
  <si>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</si>
  <si>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</si>
  <si>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</si>
  <si>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</si>
  <si>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</si>
  <si>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</si>
  <si>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</si>
  <si>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</si>
  <si>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</si>
  <si>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</si>
  <si>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</si>
  <si>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</si>
  <si>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</si>
  <si>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</si>
  <si>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</si>
  <si>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</si>
  <si>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</si>
  <si>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</si>
  <si>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</si>
  <si>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</si>
  <si>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</si>
  <si>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</si>
  <si>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</si>
  <si>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</si>
  <si>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</si>
  <si>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</si>
  <si>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</si>
  <si>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</si>
  <si>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</si>
  <si>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</si>
  <si>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</si>
  <si>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</si>
  <si>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</si>
  <si>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</si>
  <si>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</si>
  <si>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</si>
  <si>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</si>
  <si>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</si>
  <si>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</si>
  <si>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</si>
  <si>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</si>
  <si>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</si>
  <si>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</si>
  <si>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</si>
  <si>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</si>
  <si>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</si>
  <si>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</si>
  <si>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</si>
  <si>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</si>
  <si>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</si>
  <si>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</si>
  <si>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</si>
  <si>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</si>
  <si>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</si>
  <si>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</si>
  <si>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</si>
  <si>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</si>
  <si>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</si>
  <si>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</si>
  <si>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</si>
  <si>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</si>
  <si>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</si>
  <si>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</si>
  <si>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</si>
  <si>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</si>
  <si>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</si>
  <si>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</si>
  <si>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</si>
  <si>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</si>
  <si>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</si>
  <si>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</si>
  <si>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</si>
  <si>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</si>
  <si>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</si>
  <si>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</si>
  <si>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</si>
  <si>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</si>
  <si>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</si>
  <si>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</si>
  <si>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</si>
  <si>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</si>
  <si>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</si>
  <si>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</si>
  <si>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</si>
  <si>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</si>
  <si>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</si>
  <si>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</si>
  <si>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</si>
  <si>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</si>
  <si>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</si>
  <si>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</si>
  <si>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</si>
  <si>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</si>
  <si>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</si>
  <si>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</si>
  <si>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</si>
  <si>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</si>
  <si>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</si>
  <si>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</si>
  <si>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</si>
  <si>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</si>
  <si>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</si>
  <si>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</si>
  <si>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</si>
  <si>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</si>
  <si>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</si>
  <si>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</si>
  <si>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</si>
  <si>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</si>
  <si>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</si>
  <si>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</si>
  <si>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</si>
  <si>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</si>
  <si>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</si>
  <si>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</si>
  <si>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</si>
  <si>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</si>
  <si>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</si>
  <si>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</si>
  <si>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</si>
  <si>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</si>
  <si>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</si>
  <si>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</si>
  <si>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</si>
  <si>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</si>
  <si>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</si>
  <si>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</si>
  <si>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</si>
  <si>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</si>
  <si>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</si>
  <si>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</si>
  <si>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</si>
  <si>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</si>
  <si>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</si>
  <si>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</si>
  <si>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</si>
  <si>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</si>
  <si>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</si>
  <si>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</si>
  <si>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</si>
  <si>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</si>
  <si>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</si>
  <si>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</si>
  <si>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</si>
  <si>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</si>
  <si>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</si>
  <si>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</si>
  <si>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</si>
  <si>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</si>
  <si>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</si>
  <si>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</si>
  <si>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</si>
  <si>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</si>
  <si>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</si>
  <si>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</si>
  <si>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</si>
  <si>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</si>
  <si>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</si>
  <si>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</si>
  <si>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</si>
  <si>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</si>
  <si>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</si>
  <si>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</si>
  <si>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</si>
  <si>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</si>
  <si>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</si>
  <si>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</si>
  <si>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</si>
  <si>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</si>
  <si>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</si>
  <si>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</si>
  <si>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</si>
  <si>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</si>
  <si>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</si>
  <si>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</si>
  <si>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</si>
  <si>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</si>
  <si>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</si>
  <si>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</si>
  <si>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</si>
  <si>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</si>
  <si>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</si>
  <si>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</si>
  <si>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</si>
  <si>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</si>
  <si>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</si>
  <si>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</si>
  <si>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</si>
  <si>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</si>
  <si>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</si>
  <si>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</si>
  <si>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</si>
  <si>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</si>
  <si>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</si>
  <si>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</si>
  <si>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</si>
  <si>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</si>
  <si>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</si>
  <si>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</si>
  <si>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</si>
  <si>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</si>
  <si>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</si>
  <si>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</si>
  <si>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</si>
  <si>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</si>
  <si>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</si>
  <si>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</si>
  <si>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</si>
  <si>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</si>
  <si>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</si>
  <si>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</si>
  <si>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</si>
  <si>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</si>
  <si>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</si>
  <si>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</si>
  <si>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</si>
  <si>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</si>
  <si>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</si>
  <si>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</si>
  <si>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</si>
  <si>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</si>
  <si>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</si>
  <si>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</si>
  <si>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</si>
  <si>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</si>
  <si>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</si>
  <si>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</si>
  <si>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</si>
  <si>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</si>
  <si>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</si>
  <si>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</si>
  <si>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</si>
  <si>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</si>
  <si>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</si>
  <si>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</si>
  <si>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</si>
  <si>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</si>
  <si>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</si>
  <si>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</si>
  <si>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</si>
  <si>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</si>
  <si>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</si>
  <si>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</si>
  <si>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</si>
  <si>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</si>
  <si>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</si>
  <si>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</si>
  <si>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</si>
  <si>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</si>
  <si>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</si>
  <si>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</si>
  <si>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</si>
  <si>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</si>
  <si>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</si>
  <si>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</si>
  <si>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</si>
  <si>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</si>
  <si>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</si>
  <si>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</si>
  <si>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</si>
  <si>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</si>
  <si>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</si>
  <si>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</si>
  <si>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</si>
  <si>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</si>
  <si>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</si>
  <si>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</si>
  <si>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</si>
  <si>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</si>
  <si>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</si>
  <si>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</si>
  <si>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</si>
  <si>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</si>
  <si>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</si>
  <si>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</si>
  <si>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</si>
  <si>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</si>
  <si>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</si>
  <si>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</si>
  <si>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</si>
  <si>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</si>
  <si>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</si>
  <si>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</si>
  <si>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</si>
  <si>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</si>
  <si>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</si>
  <si>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</si>
  <si>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</si>
  <si>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</si>
  <si>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</si>
  <si>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</si>
  <si>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</si>
  <si>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</si>
  <si>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</si>
  <si>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</si>
  <si>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</si>
  <si>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</si>
  <si>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</si>
  <si>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</si>
  <si>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</si>
  <si>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</si>
  <si>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</si>
  <si>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</si>
  <si>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</si>
  <si>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</si>
  <si>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</si>
  <si>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</si>
  <si>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</si>
  <si>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</si>
  <si>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</si>
  <si>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</si>
  <si>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</si>
  <si>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</si>
  <si>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</si>
  <si>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</si>
  <si>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</si>
  <si>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</si>
  <si>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</si>
  <si>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</si>
  <si>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</si>
  <si>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</si>
  <si>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</si>
  <si>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</si>
  <si>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</si>
  <si>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</si>
  <si>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</si>
  <si>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</si>
  <si>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</si>
  <si>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</si>
  <si>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</si>
  <si>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</si>
  <si>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</si>
  <si>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</si>
  <si>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</si>
  <si>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</si>
  <si>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</si>
  <si>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</si>
  <si>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</si>
  <si>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</si>
  <si>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</si>
  <si>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</si>
  <si>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</si>
  <si>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</si>
  <si>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</si>
  <si>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</si>
  <si>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</si>
  <si>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</si>
  <si>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</si>
  <si>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</si>
  <si>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</si>
  <si>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</si>
  <si>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</si>
  <si>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</si>
  <si>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</si>
  <si>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</si>
  <si>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</si>
  <si>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</si>
  <si>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</si>
  <si>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</si>
  <si>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</si>
  <si>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</si>
  <si>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</si>
  <si>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</si>
  <si>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</si>
  <si>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</si>
  <si>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</si>
  <si>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</si>
  <si>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</si>
  <si>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</si>
  <si>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</si>
  <si>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</si>
  <si>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</si>
  <si>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</si>
  <si>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</si>
  <si>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</si>
  <si>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</si>
  <si>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</si>
  <si>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</si>
  <si>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</si>
  <si>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</si>
  <si>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</si>
  <si>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</si>
  <si>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</si>
  <si>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</si>
  <si>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</si>
  <si>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</si>
  <si>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</si>
  <si>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</si>
  <si>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</si>
  <si>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</si>
  <si>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</si>
  <si>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</si>
  <si>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</si>
  <si>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</si>
  <si>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</si>
  <si>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</si>
  <si>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</si>
  <si>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</si>
  <si>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</si>
  <si>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</si>
  <si>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</si>
  <si>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</si>
  <si>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</si>
  <si>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</si>
  <si>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</si>
  <si>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</si>
  <si>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</si>
  <si>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</si>
  <si>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</si>
  <si>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</si>
  <si>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</si>
  <si>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</si>
  <si>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</si>
  <si>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</si>
  <si>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</si>
  <si>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</si>
  <si>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</si>
  <si>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</si>
  <si>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</si>
  <si>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</si>
  <si>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</si>
  <si>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</si>
  <si>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</si>
  <si>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</si>
  <si>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</si>
  <si>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</si>
  <si>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</si>
  <si>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</si>
  <si>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</si>
  <si>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</si>
  <si>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</si>
  <si>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</si>
  <si>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</si>
  <si>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</si>
  <si>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</si>
  <si>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</si>
  <si>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</si>
  <si>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</si>
  <si>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</si>
  <si>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</si>
  <si>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</si>
  <si>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</si>
  <si>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</si>
  <si>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</si>
  <si>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</si>
  <si>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</si>
  <si>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</si>
  <si>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</si>
  <si>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</si>
  <si>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</si>
  <si>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</si>
  <si>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</si>
  <si>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</si>
  <si>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</si>
  <si>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</si>
  <si>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</si>
  <si>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</si>
  <si>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</si>
  <si>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</si>
  <si>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</si>
  <si>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</si>
  <si>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</si>
  <si>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</si>
  <si>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</si>
  <si>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</si>
  <si>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</si>
  <si>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</si>
  <si>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</si>
  <si>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</si>
  <si>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</si>
  <si>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</si>
  <si>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</si>
  <si>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</si>
  <si>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</si>
  <si>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</si>
  <si>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</si>
  <si>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</si>
  <si>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</si>
  <si>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</si>
  <si>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</si>
  <si>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</si>
  <si>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</si>
  <si>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</si>
  <si>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</si>
  <si>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</si>
  <si>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</si>
  <si>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</si>
  <si>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</si>
  <si>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</si>
  <si>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</si>
  <si>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</si>
  <si>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</si>
  <si>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</si>
  <si>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</si>
  <si>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</si>
  <si>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</si>
  <si>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</si>
  <si>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</si>
  <si>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</si>
  <si>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</si>
  <si>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</si>
  <si>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</si>
  <si>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</si>
  <si>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</si>
  <si>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</si>
  <si>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</si>
  <si>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</si>
  <si>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</si>
  <si>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</si>
  <si>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</si>
  <si>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</si>
  <si>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</si>
  <si>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</si>
  <si>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</si>
  <si>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</si>
  <si>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</si>
  <si>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</si>
  <si>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</si>
  <si>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</si>
  <si>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</si>
  <si>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</si>
  <si>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</si>
  <si>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</si>
  <si>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</si>
  <si>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</si>
  <si>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</si>
  <si>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</si>
  <si>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</si>
  <si>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</si>
  <si>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</si>
  <si>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</si>
  <si>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</si>
  <si>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</si>
  <si>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</si>
  <si>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</si>
  <si>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</si>
  <si>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</si>
  <si>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</si>
  <si>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</si>
  <si>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</si>
  <si>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</si>
  <si>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</si>
  <si>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</si>
  <si>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</si>
  <si>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</si>
  <si>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</si>
  <si>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</si>
  <si>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</si>
  <si>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</si>
  <si>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</si>
  <si>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</si>
  <si>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</si>
  <si>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</si>
  <si>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</si>
  <si>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</si>
  <si>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</si>
  <si>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</si>
  <si>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</si>
  <si>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</si>
  <si>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</si>
  <si>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</si>
  <si>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</si>
  <si>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</si>
  <si>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</si>
  <si>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</si>
  <si>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</si>
  <si>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</si>
  <si>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</si>
  <si>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</si>
  <si>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</si>
  <si>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</si>
  <si>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</si>
  <si>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</si>
  <si>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</si>
  <si>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</si>
  <si>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</si>
  <si>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</si>
  <si>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</si>
  <si>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</si>
  <si>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</si>
  <si>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</si>
  <si>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</si>
  <si>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</si>
  <si>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</si>
  <si>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</si>
  <si>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</si>
  <si>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</si>
  <si>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</si>
  <si>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</si>
  <si>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</si>
  <si>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</si>
  <si>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</si>
  <si>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</si>
  <si>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</si>
  <si>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</si>
  <si>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</si>
  <si>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</si>
  <si>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</si>
  <si>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</si>
  <si>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</si>
  <si>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</si>
  <si>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</si>
  <si>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</si>
  <si>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</si>
  <si>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</si>
  <si>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</si>
  <si>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</si>
  <si>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</si>
  <si>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</si>
  <si>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</si>
  <si>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</si>
  <si>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</si>
  <si>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</si>
  <si>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</si>
  <si>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</si>
  <si>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</si>
  <si>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</si>
  <si>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</si>
  <si>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</si>
  <si>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</si>
  <si>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</si>
  <si>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</si>
  <si>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</si>
  <si>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</si>
  <si>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</si>
  <si>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</si>
  <si>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</si>
  <si>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</si>
  <si>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</si>
  <si>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</si>
  <si>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</si>
  <si>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</si>
  <si>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</si>
  <si>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</si>
  <si>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</si>
  <si>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</si>
  <si>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</si>
  <si>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</si>
  <si>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</si>
  <si>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</si>
  <si>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</si>
  <si>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</si>
  <si>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</si>
  <si>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</si>
  <si>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</si>
  <si>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</si>
  <si>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</si>
  <si>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</si>
  <si>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</si>
  <si>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</si>
  <si>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</si>
  <si>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</si>
  <si>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</si>
  <si>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</si>
  <si>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</si>
  <si>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</si>
  <si>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</si>
  <si>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</si>
  <si>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</si>
  <si>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</si>
  <si>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</si>
  <si>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</si>
  <si>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</si>
  <si>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</si>
  <si>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</si>
  <si>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</si>
  <si>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</si>
  <si>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</si>
  <si>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</si>
  <si>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</si>
  <si>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</si>
  <si>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</si>
  <si>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</si>
  <si>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</si>
  <si>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</si>
  <si>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</si>
  <si>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</si>
  <si>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</si>
  <si>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</si>
  <si>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</si>
  <si>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</si>
  <si>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</si>
  <si>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</si>
  <si>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</si>
  <si>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</si>
  <si>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</si>
  <si>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</si>
  <si>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</si>
  <si>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</si>
  <si>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</si>
  <si>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</si>
  <si>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</si>
  <si>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</si>
  <si>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</si>
  <si>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</si>
  <si>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</si>
  <si>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</si>
  <si>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</si>
  <si>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</si>
  <si>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</si>
  <si>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</si>
  <si>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</si>
  <si>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</si>
  <si>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</si>
  <si>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</si>
  <si>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</si>
  <si>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</si>
  <si>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</si>
  <si>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</si>
  <si>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</si>
  <si>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</si>
  <si>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</si>
  <si>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</si>
  <si>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</si>
  <si>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</si>
  <si>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</si>
  <si>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"ბანკი ქართუ"</t>
  </si>
  <si>
    <t>ნ. ხაინდრავა</t>
  </si>
  <si>
    <t>გ. კაცია</t>
  </si>
  <si>
    <t>www.cartubank.ge</t>
  </si>
  <si>
    <t>ნატო ხაინდრავა</t>
  </si>
  <si>
    <t>თავმჯდომარე</t>
  </si>
  <si>
    <t xml:space="preserve">ბესიკ დემეტრაშვილი                                                                                  </t>
  </si>
  <si>
    <t>არადამოუკიდებელი წევრი</t>
  </si>
  <si>
    <t>ზაზა ვერძეული</t>
  </si>
  <si>
    <t>დამოუკიდებელი წევრი</t>
  </si>
  <si>
    <t>თეა ჯოხაძე</t>
  </si>
  <si>
    <t>არადამოუკიდებელ წევრი</t>
  </si>
  <si>
    <t>გრიგოლ კაცია</t>
  </si>
  <si>
    <t>გენერალური დირექტორი</t>
  </si>
  <si>
    <t>გივი ლებანიძე</t>
  </si>
  <si>
    <t>გენერალური დირექტორის მოადგილე - ფინანსური დირექტორი</t>
  </si>
  <si>
    <t>ბექა კვარაცხელია</t>
  </si>
  <si>
    <t>გენერალური დირექტორის მოადგილე - რისკების დირექტორი</t>
  </si>
  <si>
    <t>ზურაბ გოგუა</t>
  </si>
  <si>
    <t>გენერალური დირექტორის მოადგილე - კომერციული დირექტორი</t>
  </si>
  <si>
    <t>გიორგი კორსანტია</t>
  </si>
  <si>
    <t>გენერალური დირექტორის მოადგილე - ინფორმაციული ტექნოლოგიების დირექტორი</t>
  </si>
  <si>
    <t>გიორგი სულამანიძე</t>
  </si>
  <si>
    <t xml:space="preserve">
გენერალური დირექტორის მოადგილე - ოპერაციების დირექტორი</t>
  </si>
  <si>
    <t>ვახტანგ მაჭავარიანი</t>
  </si>
  <si>
    <t xml:space="preserve">
გენერალური დირექტორის მოადგილე - ადმინისტრაციული დირექტორი</t>
  </si>
  <si>
    <t>ცხრილი 9 (Capital), N28 &amp; N38</t>
  </si>
  <si>
    <t xml:space="preserve"> ცხრილი 9 (Capital), N2</t>
  </si>
  <si>
    <t>ცხრილი 9 (Capital), N27</t>
  </si>
  <si>
    <t xml:space="preserve"> ცხრილი 9 (Capital), N8</t>
  </si>
  <si>
    <t xml:space="preserve"> ცხრილი 9 (Capital), N5 &amp; N6</t>
  </si>
  <si>
    <t xml:space="preserve">ა(ა)იპ საერთაშორისო საქველმოქმედო ფონდი "ქართუ"                                                     </t>
  </si>
  <si>
    <t xml:space="preserve">უტა ივანიშვილი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</si>
</sst>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u/>
      <sz val="12"/>
      <color indexed="12"/>
      <name val="Arial"/>
      <family val="2"/>
    </font>
    <font>
      <b/>
      <sz val="9"/>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6" tint="-0.499984740745262"/>
      </left>
      <right style="medium">
        <color indexed="64"/>
      </right>
      <top style="thin">
        <color theme="6" tint="-0.499984740745262"/>
      </top>
      <bottom style="medium">
        <color indexed="64"/>
      </bottom>
      <diagonal/>
    </border>
  </borders>
  <cellStyleXfs count="223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9"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41"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7" fillId="0" borderId="43" applyNumberFormat="0" applyFill="0" applyAlignment="0" applyProtection="0"/>
    <xf numFmtId="169"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9"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0" fontId="66" fillId="43" borderId="38"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4"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0" fontId="69" fillId="0" borderId="44"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0" fontId="69"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5"/>
    <xf numFmtId="169" fontId="26" fillId="0" borderId="45"/>
    <xf numFmtId="168"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9"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9"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9"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25" fillId="0" borderId="49"/>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5" applyNumberFormat="0" applyFill="0" applyAlignment="0" applyProtection="0"/>
    <xf numFmtId="168" fontId="94" fillId="0" borderId="105" applyNumberFormat="0" applyFill="0" applyAlignment="0" applyProtection="0"/>
    <xf numFmtId="169" fontId="94" fillId="0" borderId="105" applyNumberFormat="0" applyFill="0" applyAlignment="0" applyProtection="0"/>
    <xf numFmtId="168" fontId="94" fillId="0" borderId="105" applyNumberFormat="0" applyFill="0" applyAlignment="0" applyProtection="0"/>
    <xf numFmtId="168" fontId="94" fillId="0" borderId="105" applyNumberFormat="0" applyFill="0" applyAlignment="0" applyProtection="0"/>
    <xf numFmtId="169" fontId="94" fillId="0" borderId="105" applyNumberFormat="0" applyFill="0" applyAlignment="0" applyProtection="0"/>
    <xf numFmtId="168" fontId="94" fillId="0" borderId="105" applyNumberFormat="0" applyFill="0" applyAlignment="0" applyProtection="0"/>
    <xf numFmtId="168" fontId="94" fillId="0" borderId="105" applyNumberFormat="0" applyFill="0" applyAlignment="0" applyProtection="0"/>
    <xf numFmtId="169" fontId="94" fillId="0" borderId="105" applyNumberFormat="0" applyFill="0" applyAlignment="0" applyProtection="0"/>
    <xf numFmtId="168" fontId="94" fillId="0" borderId="105" applyNumberFormat="0" applyFill="0" applyAlignment="0" applyProtection="0"/>
    <xf numFmtId="168" fontId="94" fillId="0" borderId="105" applyNumberFormat="0" applyFill="0" applyAlignment="0" applyProtection="0"/>
    <xf numFmtId="169" fontId="94" fillId="0" borderId="105" applyNumberFormat="0" applyFill="0" applyAlignment="0" applyProtection="0"/>
    <xf numFmtId="168" fontId="94"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169" fontId="94"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168" fontId="94"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168" fontId="94"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188" fontId="2" fillId="70" borderId="99" applyFont="0">
      <alignment horizontal="right" vertical="center"/>
    </xf>
    <xf numFmtId="3" fontId="2" fillId="70" borderId="99" applyFont="0">
      <alignment horizontal="right" vertical="center"/>
    </xf>
    <xf numFmtId="0" fontId="83" fillId="64" borderId="104" applyNumberFormat="0" applyAlignment="0" applyProtection="0"/>
    <xf numFmtId="168" fontId="85" fillId="64" borderId="104" applyNumberFormat="0" applyAlignment="0" applyProtection="0"/>
    <xf numFmtId="169" fontId="85" fillId="64" borderId="104" applyNumberFormat="0" applyAlignment="0" applyProtection="0"/>
    <xf numFmtId="168" fontId="85" fillId="64" borderId="104" applyNumberFormat="0" applyAlignment="0" applyProtection="0"/>
    <xf numFmtId="168" fontId="85" fillId="64" borderId="104" applyNumberFormat="0" applyAlignment="0" applyProtection="0"/>
    <xf numFmtId="169" fontId="85" fillId="64" borderId="104" applyNumberFormat="0" applyAlignment="0" applyProtection="0"/>
    <xf numFmtId="168" fontId="85" fillId="64" borderId="104" applyNumberFormat="0" applyAlignment="0" applyProtection="0"/>
    <xf numFmtId="168" fontId="85" fillId="64" borderId="104" applyNumberFormat="0" applyAlignment="0" applyProtection="0"/>
    <xf numFmtId="169" fontId="85" fillId="64" borderId="104" applyNumberFormat="0" applyAlignment="0" applyProtection="0"/>
    <xf numFmtId="168" fontId="85" fillId="64" borderId="104" applyNumberFormat="0" applyAlignment="0" applyProtection="0"/>
    <xf numFmtId="168" fontId="85" fillId="64" borderId="104" applyNumberFormat="0" applyAlignment="0" applyProtection="0"/>
    <xf numFmtId="169" fontId="85" fillId="64" borderId="104" applyNumberFormat="0" applyAlignment="0" applyProtection="0"/>
    <xf numFmtId="168" fontId="85"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169" fontId="85"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168" fontId="85"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168" fontId="85"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3" fontId="2" fillId="75" borderId="99" applyFont="0">
      <alignment horizontal="right" vertical="center"/>
      <protection locked="0"/>
    </xf>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 fillId="74" borderId="103" applyNumberFormat="0" applyFont="0" applyAlignment="0" applyProtection="0"/>
    <xf numFmtId="0" fontId="27"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3" fontId="2" fillId="72" borderId="99" applyFont="0">
      <alignment horizontal="right" vertical="center"/>
      <protection locked="0"/>
    </xf>
    <xf numFmtId="0" fontId="66" fillId="43" borderId="102" applyNumberFormat="0" applyAlignment="0" applyProtection="0"/>
    <xf numFmtId="168" fontId="68" fillId="43" borderId="102" applyNumberFormat="0" applyAlignment="0" applyProtection="0"/>
    <xf numFmtId="169" fontId="68" fillId="43" borderId="102" applyNumberFormat="0" applyAlignment="0" applyProtection="0"/>
    <xf numFmtId="168" fontId="68" fillId="43" borderId="102" applyNumberFormat="0" applyAlignment="0" applyProtection="0"/>
    <xf numFmtId="168" fontId="68" fillId="43" borderId="102" applyNumberFormat="0" applyAlignment="0" applyProtection="0"/>
    <xf numFmtId="169" fontId="68" fillId="43" borderId="102" applyNumberFormat="0" applyAlignment="0" applyProtection="0"/>
    <xf numFmtId="168" fontId="68" fillId="43" borderId="102" applyNumberFormat="0" applyAlignment="0" applyProtection="0"/>
    <xf numFmtId="168" fontId="68" fillId="43" borderId="102" applyNumberFormat="0" applyAlignment="0" applyProtection="0"/>
    <xf numFmtId="169" fontId="68" fillId="43" borderId="102" applyNumberFormat="0" applyAlignment="0" applyProtection="0"/>
    <xf numFmtId="168" fontId="68" fillId="43" borderId="102" applyNumberFormat="0" applyAlignment="0" applyProtection="0"/>
    <xf numFmtId="168" fontId="68" fillId="43" borderId="102" applyNumberFormat="0" applyAlignment="0" applyProtection="0"/>
    <xf numFmtId="169" fontId="68" fillId="43" borderId="102" applyNumberFormat="0" applyAlignment="0" applyProtection="0"/>
    <xf numFmtId="168" fontId="68"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169" fontId="68"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168" fontId="68"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168" fontId="68"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2" fillId="71" borderId="100" applyNumberFormat="0" applyFont="0" applyBorder="0" applyProtection="0">
      <alignment horizontal="left" vertical="center"/>
    </xf>
    <xf numFmtId="9" fontId="2" fillId="71" borderId="99" applyFont="0" applyProtection="0">
      <alignment horizontal="right" vertical="center"/>
    </xf>
    <xf numFmtId="3" fontId="2" fillId="71" borderId="99" applyFont="0" applyProtection="0">
      <alignment horizontal="right" vertical="center"/>
    </xf>
    <xf numFmtId="0" fontId="62" fillId="70" borderId="100" applyFont="0" applyBorder="0">
      <alignment horizontal="center" wrapText="1"/>
    </xf>
    <xf numFmtId="168" fontId="54" fillId="0" borderId="97">
      <alignment horizontal="left" vertical="center"/>
    </xf>
    <xf numFmtId="0" fontId="54" fillId="0" borderId="97">
      <alignment horizontal="left" vertical="center"/>
    </xf>
    <xf numFmtId="0" fontId="54" fillId="0" borderId="97">
      <alignment horizontal="left" vertical="center"/>
    </xf>
    <xf numFmtId="0" fontId="2" fillId="69" borderId="99" applyNumberFormat="0" applyFont="0" applyBorder="0" applyProtection="0">
      <alignment horizontal="center" vertical="center"/>
    </xf>
    <xf numFmtId="0" fontId="36" fillId="0" borderId="99" applyNumberFormat="0" applyAlignment="0">
      <alignment horizontal="right"/>
      <protection locked="0"/>
    </xf>
    <xf numFmtId="0" fontId="36" fillId="0" borderId="99" applyNumberFormat="0" applyAlignment="0">
      <alignment horizontal="right"/>
      <protection locked="0"/>
    </xf>
    <xf numFmtId="0" fontId="36" fillId="0" borderId="99" applyNumberFormat="0" applyAlignment="0">
      <alignment horizontal="right"/>
      <protection locked="0"/>
    </xf>
    <xf numFmtId="0" fontId="36" fillId="0" borderId="99" applyNumberFormat="0" applyAlignment="0">
      <alignment horizontal="right"/>
      <protection locked="0"/>
    </xf>
    <xf numFmtId="0" fontId="36" fillId="0" borderId="99" applyNumberFormat="0" applyAlignment="0">
      <alignment horizontal="right"/>
      <protection locked="0"/>
    </xf>
    <xf numFmtId="0" fontId="36" fillId="0" borderId="99" applyNumberFormat="0" applyAlignment="0">
      <alignment horizontal="right"/>
      <protection locked="0"/>
    </xf>
    <xf numFmtId="0" fontId="36" fillId="0" borderId="99" applyNumberFormat="0" applyAlignment="0">
      <alignment horizontal="right"/>
      <protection locked="0"/>
    </xf>
    <xf numFmtId="0" fontId="36" fillId="0" borderId="99" applyNumberFormat="0" applyAlignment="0">
      <alignment horizontal="right"/>
      <protection locked="0"/>
    </xf>
    <xf numFmtId="0" fontId="36" fillId="0" borderId="99" applyNumberFormat="0" applyAlignment="0">
      <alignment horizontal="right"/>
      <protection locked="0"/>
    </xf>
    <xf numFmtId="0" fontId="36" fillId="0" borderId="99" applyNumberFormat="0" applyAlignment="0">
      <alignment horizontal="right"/>
      <protection locked="0"/>
    </xf>
    <xf numFmtId="0" fontId="38" fillId="64" borderId="102" applyNumberFormat="0" applyAlignment="0" applyProtection="0"/>
    <xf numFmtId="168" fontId="40" fillId="64" borderId="102" applyNumberFormat="0" applyAlignment="0" applyProtection="0"/>
    <xf numFmtId="169" fontId="40" fillId="64" borderId="102" applyNumberFormat="0" applyAlignment="0" applyProtection="0"/>
    <xf numFmtId="168" fontId="40" fillId="64" borderId="102" applyNumberFormat="0" applyAlignment="0" applyProtection="0"/>
    <xf numFmtId="168" fontId="40" fillId="64" borderId="102" applyNumberFormat="0" applyAlignment="0" applyProtection="0"/>
    <xf numFmtId="169" fontId="40" fillId="64" borderId="102" applyNumberFormat="0" applyAlignment="0" applyProtection="0"/>
    <xf numFmtId="168" fontId="40" fillId="64" borderId="102" applyNumberFormat="0" applyAlignment="0" applyProtection="0"/>
    <xf numFmtId="168" fontId="40" fillId="64" borderId="102" applyNumberFormat="0" applyAlignment="0" applyProtection="0"/>
    <xf numFmtId="169" fontId="40" fillId="64" borderId="102" applyNumberFormat="0" applyAlignment="0" applyProtection="0"/>
    <xf numFmtId="168" fontId="40" fillId="64" borderId="102" applyNumberFormat="0" applyAlignment="0" applyProtection="0"/>
    <xf numFmtId="168" fontId="40" fillId="64" borderId="102" applyNumberFormat="0" applyAlignment="0" applyProtection="0"/>
    <xf numFmtId="169" fontId="40" fillId="64" borderId="102" applyNumberFormat="0" applyAlignment="0" applyProtection="0"/>
    <xf numFmtId="168" fontId="40"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169" fontId="40"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168" fontId="40"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168" fontId="40"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168" fontId="40"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168" fontId="40"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169" fontId="40"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168" fontId="40" fillId="64" borderId="163" applyNumberFormat="0" applyAlignment="0" applyProtection="0"/>
    <xf numFmtId="169" fontId="40" fillId="64" borderId="163" applyNumberFormat="0" applyAlignment="0" applyProtection="0"/>
    <xf numFmtId="168" fontId="40" fillId="64" borderId="163" applyNumberFormat="0" applyAlignment="0" applyProtection="0"/>
    <xf numFmtId="168" fontId="40" fillId="64" borderId="163" applyNumberFormat="0" applyAlignment="0" applyProtection="0"/>
    <xf numFmtId="169" fontId="40" fillId="64" borderId="163" applyNumberFormat="0" applyAlignment="0" applyProtection="0"/>
    <xf numFmtId="168" fontId="40" fillId="64" borderId="163" applyNumberFormat="0" applyAlignment="0" applyProtection="0"/>
    <xf numFmtId="168" fontId="40" fillId="64" borderId="163" applyNumberFormat="0" applyAlignment="0" applyProtection="0"/>
    <xf numFmtId="169" fontId="40" fillId="64" borderId="163" applyNumberFormat="0" applyAlignment="0" applyProtection="0"/>
    <xf numFmtId="168" fontId="40" fillId="64" borderId="163" applyNumberFormat="0" applyAlignment="0" applyProtection="0"/>
    <xf numFmtId="168" fontId="40" fillId="64" borderId="163" applyNumberFormat="0" applyAlignment="0" applyProtection="0"/>
    <xf numFmtId="169" fontId="40" fillId="64" borderId="163" applyNumberFormat="0" applyAlignment="0" applyProtection="0"/>
    <xf numFmtId="168" fontId="40" fillId="64" borderId="163" applyNumberFormat="0" applyAlignment="0" applyProtection="0"/>
    <xf numFmtId="0" fontId="38" fillId="64" borderId="163" applyNumberFormat="0" applyAlignment="0" applyProtection="0"/>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2" fillId="69" borderId="148" applyNumberFormat="0" applyFont="0" applyBorder="0" applyProtection="0">
      <alignment horizontal="center" vertical="center"/>
    </xf>
    <xf numFmtId="0" fontId="54" fillId="0" borderId="153">
      <alignment horizontal="left" vertical="center"/>
    </xf>
    <xf numFmtId="0" fontId="54" fillId="0" borderId="153">
      <alignment horizontal="left" vertical="center"/>
    </xf>
    <xf numFmtId="168" fontId="54" fillId="0" borderId="153">
      <alignment horizontal="left" vertical="center"/>
    </xf>
    <xf numFmtId="0" fontId="62" fillId="70" borderId="151" applyFont="0" applyBorder="0">
      <alignment horizontal="center" wrapText="1"/>
    </xf>
    <xf numFmtId="3" fontId="2" fillId="71" borderId="148" applyFont="0" applyProtection="0">
      <alignment horizontal="right" vertical="center"/>
    </xf>
    <xf numFmtId="9" fontId="2" fillId="71" borderId="148" applyFont="0" applyProtection="0">
      <alignment horizontal="right" vertical="center"/>
    </xf>
    <xf numFmtId="0" fontId="2" fillId="71" borderId="151" applyNumberFormat="0" applyFont="0" applyBorder="0" applyProtection="0">
      <alignment horizontal="left" vertical="center"/>
    </xf>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168" fontId="68"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168" fontId="68"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169" fontId="68"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168" fontId="68" fillId="43" borderId="163" applyNumberFormat="0" applyAlignment="0" applyProtection="0"/>
    <xf numFmtId="169" fontId="68" fillId="43" borderId="163" applyNumberFormat="0" applyAlignment="0" applyProtection="0"/>
    <xf numFmtId="168" fontId="68" fillId="43" borderId="163" applyNumberFormat="0" applyAlignment="0" applyProtection="0"/>
    <xf numFmtId="168" fontId="68" fillId="43" borderId="163" applyNumberFormat="0" applyAlignment="0" applyProtection="0"/>
    <xf numFmtId="169" fontId="68" fillId="43" borderId="163" applyNumberFormat="0" applyAlignment="0" applyProtection="0"/>
    <xf numFmtId="168" fontId="68" fillId="43" borderId="163" applyNumberFormat="0" applyAlignment="0" applyProtection="0"/>
    <xf numFmtId="168" fontId="68" fillId="43" borderId="163" applyNumberFormat="0" applyAlignment="0" applyProtection="0"/>
    <xf numFmtId="169" fontId="68" fillId="43" borderId="163" applyNumberFormat="0" applyAlignment="0" applyProtection="0"/>
    <xf numFmtId="168" fontId="68" fillId="43" borderId="163" applyNumberFormat="0" applyAlignment="0" applyProtection="0"/>
    <xf numFmtId="168" fontId="68" fillId="43" borderId="163" applyNumberFormat="0" applyAlignment="0" applyProtection="0"/>
    <xf numFmtId="169" fontId="68" fillId="43" borderId="163" applyNumberFormat="0" applyAlignment="0" applyProtection="0"/>
    <xf numFmtId="168" fontId="68" fillId="43" borderId="163" applyNumberFormat="0" applyAlignment="0" applyProtection="0"/>
    <xf numFmtId="0" fontId="66" fillId="43" borderId="163" applyNumberFormat="0" applyAlignment="0" applyProtection="0"/>
    <xf numFmtId="3" fontId="2" fillId="72" borderId="148" applyFont="0">
      <alignment horizontal="right" vertical="center"/>
      <protection locked="0"/>
    </xf>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7" fillId="74" borderId="164" applyNumberFormat="0" applyFont="0" applyAlignment="0" applyProtection="0"/>
    <xf numFmtId="0" fontId="2"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3" fontId="2" fillId="75" borderId="148" applyFont="0">
      <alignment horizontal="right" vertical="center"/>
      <protection locked="0"/>
    </xf>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168" fontId="85"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168" fontId="85"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169" fontId="85"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168" fontId="85" fillId="64" borderId="165" applyNumberFormat="0" applyAlignment="0" applyProtection="0"/>
    <xf numFmtId="169" fontId="85" fillId="64" borderId="165" applyNumberFormat="0" applyAlignment="0" applyProtection="0"/>
    <xf numFmtId="168" fontId="85" fillId="64" borderId="165" applyNumberFormat="0" applyAlignment="0" applyProtection="0"/>
    <xf numFmtId="168" fontId="85" fillId="64" borderId="165" applyNumberFormat="0" applyAlignment="0" applyProtection="0"/>
    <xf numFmtId="169" fontId="85" fillId="64" borderId="165" applyNumberFormat="0" applyAlignment="0" applyProtection="0"/>
    <xf numFmtId="168" fontId="85" fillId="64" borderId="165" applyNumberFormat="0" applyAlignment="0" applyProtection="0"/>
    <xf numFmtId="168" fontId="85" fillId="64" borderId="165" applyNumberFormat="0" applyAlignment="0" applyProtection="0"/>
    <xf numFmtId="169" fontId="85" fillId="64" borderId="165" applyNumberFormat="0" applyAlignment="0" applyProtection="0"/>
    <xf numFmtId="168" fontId="85" fillId="64" borderId="165" applyNumberFormat="0" applyAlignment="0" applyProtection="0"/>
    <xf numFmtId="168" fontId="85" fillId="64" borderId="165" applyNumberFormat="0" applyAlignment="0" applyProtection="0"/>
    <xf numFmtId="169" fontId="85" fillId="64" borderId="165" applyNumberFormat="0" applyAlignment="0" applyProtection="0"/>
    <xf numFmtId="168" fontId="85" fillId="64" borderId="165" applyNumberFormat="0" applyAlignment="0" applyProtection="0"/>
    <xf numFmtId="0" fontId="83" fillId="64" borderId="165" applyNumberFormat="0" applyAlignment="0" applyProtection="0"/>
    <xf numFmtId="3" fontId="2" fillId="70" borderId="148" applyFont="0">
      <alignment horizontal="right" vertical="center"/>
    </xf>
    <xf numFmtId="188" fontId="2" fillId="70" borderId="148" applyFont="0">
      <alignment horizontal="right" vertical="center"/>
    </xf>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168" fontId="94"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168" fontId="94"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169" fontId="94"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168" fontId="94" fillId="0" borderId="166" applyNumberFormat="0" applyFill="0" applyAlignment="0" applyProtection="0"/>
    <xf numFmtId="169" fontId="94" fillId="0" borderId="166" applyNumberFormat="0" applyFill="0" applyAlignment="0" applyProtection="0"/>
    <xf numFmtId="168" fontId="94" fillId="0" borderId="166" applyNumberFormat="0" applyFill="0" applyAlignment="0" applyProtection="0"/>
    <xf numFmtId="168" fontId="94" fillId="0" borderId="166" applyNumberFormat="0" applyFill="0" applyAlignment="0" applyProtection="0"/>
    <xf numFmtId="169" fontId="94" fillId="0" borderId="166" applyNumberFormat="0" applyFill="0" applyAlignment="0" applyProtection="0"/>
    <xf numFmtId="168" fontId="94" fillId="0" borderId="166" applyNumberFormat="0" applyFill="0" applyAlignment="0" applyProtection="0"/>
    <xf numFmtId="168" fontId="94" fillId="0" borderId="166" applyNumberFormat="0" applyFill="0" applyAlignment="0" applyProtection="0"/>
    <xf numFmtId="169" fontId="94" fillId="0" borderId="166" applyNumberFormat="0" applyFill="0" applyAlignment="0" applyProtection="0"/>
    <xf numFmtId="168" fontId="94" fillId="0" borderId="166" applyNumberFormat="0" applyFill="0" applyAlignment="0" applyProtection="0"/>
    <xf numFmtId="168" fontId="94" fillId="0" borderId="166" applyNumberFormat="0" applyFill="0" applyAlignment="0" applyProtection="0"/>
    <xf numFmtId="169" fontId="94" fillId="0" borderId="166" applyNumberFormat="0" applyFill="0" applyAlignment="0" applyProtection="0"/>
    <xf numFmtId="168" fontId="94"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168" fontId="94" fillId="0" borderId="166" applyNumberFormat="0" applyFill="0" applyAlignment="0" applyProtection="0"/>
    <xf numFmtId="169" fontId="94" fillId="0" borderId="166" applyNumberFormat="0" applyFill="0" applyAlignment="0" applyProtection="0"/>
    <xf numFmtId="168" fontId="94" fillId="0" borderId="166" applyNumberFormat="0" applyFill="0" applyAlignment="0" applyProtection="0"/>
    <xf numFmtId="168" fontId="94" fillId="0" borderId="166" applyNumberFormat="0" applyFill="0" applyAlignment="0" applyProtection="0"/>
    <xf numFmtId="169" fontId="94" fillId="0" borderId="166" applyNumberFormat="0" applyFill="0" applyAlignment="0" applyProtection="0"/>
    <xf numFmtId="168" fontId="94" fillId="0" borderId="166" applyNumberFormat="0" applyFill="0" applyAlignment="0" applyProtection="0"/>
    <xf numFmtId="168" fontId="94" fillId="0" borderId="166" applyNumberFormat="0" applyFill="0" applyAlignment="0" applyProtection="0"/>
    <xf numFmtId="169" fontId="94" fillId="0" borderId="166" applyNumberFormat="0" applyFill="0" applyAlignment="0" applyProtection="0"/>
    <xf numFmtId="168" fontId="94" fillId="0" borderId="166" applyNumberFormat="0" applyFill="0" applyAlignment="0" applyProtection="0"/>
    <xf numFmtId="168" fontId="94" fillId="0" borderId="166" applyNumberFormat="0" applyFill="0" applyAlignment="0" applyProtection="0"/>
    <xf numFmtId="169" fontId="94" fillId="0" borderId="166" applyNumberFormat="0" applyFill="0" applyAlignment="0" applyProtection="0"/>
    <xf numFmtId="168" fontId="94"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169" fontId="94"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168" fontId="94"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168" fontId="94"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0" fontId="47" fillId="0" borderId="166" applyNumberFormat="0" applyFill="0" applyAlignment="0" applyProtection="0"/>
    <xf numFmtId="188" fontId="2" fillId="70" borderId="148" applyFont="0">
      <alignment horizontal="right" vertical="center"/>
    </xf>
    <xf numFmtId="3" fontId="2" fillId="70" borderId="148" applyFont="0">
      <alignment horizontal="right" vertical="center"/>
    </xf>
    <xf numFmtId="0" fontId="83" fillId="64" borderId="165" applyNumberFormat="0" applyAlignment="0" applyProtection="0"/>
    <xf numFmtId="168" fontId="85" fillId="64" borderId="165" applyNumberFormat="0" applyAlignment="0" applyProtection="0"/>
    <xf numFmtId="169" fontId="85" fillId="64" borderId="165" applyNumberFormat="0" applyAlignment="0" applyProtection="0"/>
    <xf numFmtId="168" fontId="85" fillId="64" borderId="165" applyNumberFormat="0" applyAlignment="0" applyProtection="0"/>
    <xf numFmtId="168" fontId="85" fillId="64" borderId="165" applyNumberFormat="0" applyAlignment="0" applyProtection="0"/>
    <xf numFmtId="169" fontId="85" fillId="64" borderId="165" applyNumberFormat="0" applyAlignment="0" applyProtection="0"/>
    <xf numFmtId="168" fontId="85" fillId="64" borderId="165" applyNumberFormat="0" applyAlignment="0" applyProtection="0"/>
    <xf numFmtId="168" fontId="85" fillId="64" borderId="165" applyNumberFormat="0" applyAlignment="0" applyProtection="0"/>
    <xf numFmtId="169" fontId="85" fillId="64" borderId="165" applyNumberFormat="0" applyAlignment="0" applyProtection="0"/>
    <xf numFmtId="168" fontId="85" fillId="64" borderId="165" applyNumberFormat="0" applyAlignment="0" applyProtection="0"/>
    <xf numFmtId="168" fontId="85" fillId="64" borderId="165" applyNumberFormat="0" applyAlignment="0" applyProtection="0"/>
    <xf numFmtId="169" fontId="85" fillId="64" borderId="165" applyNumberFormat="0" applyAlignment="0" applyProtection="0"/>
    <xf numFmtId="168" fontId="85"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169" fontId="85"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168" fontId="85"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168" fontId="85"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0" fontId="83" fillId="64" borderId="165" applyNumberFormat="0" applyAlignment="0" applyProtection="0"/>
    <xf numFmtId="3" fontId="2" fillId="75" borderId="148" applyFont="0">
      <alignment horizontal="right" vertical="center"/>
      <protection locked="0"/>
    </xf>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 fillId="74" borderId="164" applyNumberFormat="0" applyFont="0" applyAlignment="0" applyProtection="0"/>
    <xf numFmtId="0" fontId="27" fillId="74" borderId="164" applyNumberFormat="0" applyFont="0" applyAlignment="0" applyProtection="0"/>
    <xf numFmtId="0" fontId="2" fillId="74" borderId="164" applyNumberFormat="0" applyFont="0" applyAlignment="0" applyProtection="0"/>
    <xf numFmtId="0" fontId="2"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0" fontId="27" fillId="74" borderId="164" applyNumberFormat="0" applyFont="0" applyAlignment="0" applyProtection="0"/>
    <xf numFmtId="3" fontId="2" fillId="72" borderId="148" applyFont="0">
      <alignment horizontal="right" vertical="center"/>
      <protection locked="0"/>
    </xf>
    <xf numFmtId="0" fontId="66" fillId="43" borderId="163" applyNumberFormat="0" applyAlignment="0" applyProtection="0"/>
    <xf numFmtId="168" fontId="68" fillId="43" borderId="163" applyNumberFormat="0" applyAlignment="0" applyProtection="0"/>
    <xf numFmtId="169" fontId="68" fillId="43" borderId="163" applyNumberFormat="0" applyAlignment="0" applyProtection="0"/>
    <xf numFmtId="168" fontId="68" fillId="43" borderId="163" applyNumberFormat="0" applyAlignment="0" applyProtection="0"/>
    <xf numFmtId="168" fontId="68" fillId="43" borderId="163" applyNumberFormat="0" applyAlignment="0" applyProtection="0"/>
    <xf numFmtId="169" fontId="68" fillId="43" borderId="163" applyNumberFormat="0" applyAlignment="0" applyProtection="0"/>
    <xf numFmtId="168" fontId="68" fillId="43" borderId="163" applyNumberFormat="0" applyAlignment="0" applyProtection="0"/>
    <xf numFmtId="168" fontId="68" fillId="43" borderId="163" applyNumberFormat="0" applyAlignment="0" applyProtection="0"/>
    <xf numFmtId="169" fontId="68" fillId="43" borderId="163" applyNumberFormat="0" applyAlignment="0" applyProtection="0"/>
    <xf numFmtId="168" fontId="68" fillId="43" borderId="163" applyNumberFormat="0" applyAlignment="0" applyProtection="0"/>
    <xf numFmtId="168" fontId="68" fillId="43" borderId="163" applyNumberFormat="0" applyAlignment="0" applyProtection="0"/>
    <xf numFmtId="169" fontId="68" fillId="43" borderId="163" applyNumberFormat="0" applyAlignment="0" applyProtection="0"/>
    <xf numFmtId="168" fontId="68"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169" fontId="68"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168" fontId="68"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168" fontId="68"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66" fillId="43" borderId="163" applyNumberFormat="0" applyAlignment="0" applyProtection="0"/>
    <xf numFmtId="0" fontId="2" fillId="71" borderId="151" applyNumberFormat="0" applyFont="0" applyBorder="0" applyProtection="0">
      <alignment horizontal="left" vertical="center"/>
    </xf>
    <xf numFmtId="9" fontId="2" fillId="71" borderId="148" applyFont="0" applyProtection="0">
      <alignment horizontal="right" vertical="center"/>
    </xf>
    <xf numFmtId="3" fontId="2" fillId="71" borderId="148" applyFont="0" applyProtection="0">
      <alignment horizontal="right" vertical="center"/>
    </xf>
    <xf numFmtId="0" fontId="62" fillId="70" borderId="151" applyFont="0" applyBorder="0">
      <alignment horizontal="center" wrapText="1"/>
    </xf>
    <xf numFmtId="168" fontId="54" fillId="0" borderId="153">
      <alignment horizontal="left" vertical="center"/>
    </xf>
    <xf numFmtId="0" fontId="54" fillId="0" borderId="153">
      <alignment horizontal="left" vertical="center"/>
    </xf>
    <xf numFmtId="0" fontId="54" fillId="0" borderId="153">
      <alignment horizontal="left" vertical="center"/>
    </xf>
    <xf numFmtId="0" fontId="2" fillId="69" borderId="148" applyNumberFormat="0" applyFont="0" applyBorder="0" applyProtection="0">
      <alignment horizontal="center" vertical="center"/>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6" fillId="0" borderId="148" applyNumberFormat="0" applyAlignment="0">
      <alignment horizontal="right"/>
      <protection locked="0"/>
    </xf>
    <xf numFmtId="0" fontId="38" fillId="64" borderId="163" applyNumberFormat="0" applyAlignment="0" applyProtection="0"/>
    <xf numFmtId="168" fontId="40" fillId="64" borderId="163" applyNumberFormat="0" applyAlignment="0" applyProtection="0"/>
    <xf numFmtId="169" fontId="40" fillId="64" borderId="163" applyNumberFormat="0" applyAlignment="0" applyProtection="0"/>
    <xf numFmtId="168" fontId="40" fillId="64" borderId="163" applyNumberFormat="0" applyAlignment="0" applyProtection="0"/>
    <xf numFmtId="168" fontId="40" fillId="64" borderId="163" applyNumberFormat="0" applyAlignment="0" applyProtection="0"/>
    <xf numFmtId="169" fontId="40" fillId="64" borderId="163" applyNumberFormat="0" applyAlignment="0" applyProtection="0"/>
    <xf numFmtId="168" fontId="40" fillId="64" borderId="163" applyNumberFormat="0" applyAlignment="0" applyProtection="0"/>
    <xf numFmtId="168" fontId="40" fillId="64" borderId="163" applyNumberFormat="0" applyAlignment="0" applyProtection="0"/>
    <xf numFmtId="169" fontId="40" fillId="64" borderId="163" applyNumberFormat="0" applyAlignment="0" applyProtection="0"/>
    <xf numFmtId="168" fontId="40" fillId="64" borderId="163" applyNumberFormat="0" applyAlignment="0" applyProtection="0"/>
    <xf numFmtId="168" fontId="40" fillId="64" borderId="163" applyNumberFormat="0" applyAlignment="0" applyProtection="0"/>
    <xf numFmtId="169" fontId="40" fillId="64" borderId="163" applyNumberFormat="0" applyAlignment="0" applyProtection="0"/>
    <xf numFmtId="168" fontId="40"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169" fontId="40"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168" fontId="40"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168" fontId="40"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38" fillId="64" borderId="163" applyNumberFormat="0" applyAlignment="0" applyProtection="0"/>
    <xf numFmtId="0" fontId="2" fillId="0" borderId="0"/>
  </cellStyleXfs>
  <cellXfs count="928">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6" xfId="0" applyFont="1" applyBorder="1"/>
    <xf numFmtId="0" fontId="12" fillId="0" borderId="0" xfId="0" applyFont="1"/>
    <xf numFmtId="0" fontId="9" fillId="0" borderId="0" xfId="0" applyFont="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1"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1" xfId="0" applyFont="1" applyBorder="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Alignment="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4" xfId="0" applyFont="1" applyBorder="1"/>
    <xf numFmtId="0" fontId="20" fillId="0" borderId="22" xfId="0" applyFont="1" applyBorder="1" applyAlignment="1">
      <alignment horizontal="center" vertical="center" wrapText="1"/>
    </xf>
    <xf numFmtId="0" fontId="4" fillId="0" borderId="55" xfId="0" applyFont="1" applyBorder="1"/>
    <xf numFmtId="0" fontId="7" fillId="0" borderId="16"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0" fontId="7" fillId="0" borderId="19"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9" xfId="9" applyFont="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60" xfId="0" applyNumberFormat="1" applyFont="1" applyBorder="1" applyAlignment="1">
      <alignment horizontal="center"/>
    </xf>
    <xf numFmtId="167" fontId="23" fillId="0" borderId="58" xfId="0" applyNumberFormat="1" applyFont="1" applyBorder="1" applyAlignment="1">
      <alignment horizontal="center"/>
    </xf>
    <xf numFmtId="167" fontId="19" fillId="0" borderId="58" xfId="0" applyNumberFormat="1" applyFont="1" applyBorder="1" applyAlignment="1">
      <alignment horizontal="center"/>
    </xf>
    <xf numFmtId="167" fontId="23" fillId="0" borderId="61" xfId="0" applyNumberFormat="1" applyFont="1" applyBorder="1" applyAlignment="1">
      <alignment horizontal="center"/>
    </xf>
    <xf numFmtId="167" fontId="23" fillId="0" borderId="62"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3" xfId="0" applyFont="1" applyBorder="1"/>
    <xf numFmtId="0" fontId="4" fillId="0" borderId="17" xfId="0" applyFont="1" applyBorder="1"/>
    <xf numFmtId="0" fontId="4" fillId="0" borderId="22" xfId="0" applyFont="1" applyBorder="1"/>
    <xf numFmtId="0" fontId="7" fillId="3" borderId="19" xfId="5" applyFont="1" applyFill="1" applyBorder="1" applyAlignment="1" applyProtection="1">
      <alignment horizontal="right" vertical="center"/>
      <protection locked="0"/>
    </xf>
    <xf numFmtId="0" fontId="15" fillId="3" borderId="23" xfId="16" applyFont="1" applyFill="1" applyBorder="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Protection="1">
      <protection locked="0"/>
    </xf>
    <xf numFmtId="3" fontId="10" fillId="36" borderId="23" xfId="16" applyNumberFormat="1" applyFont="1" applyFill="1" applyBorder="1" applyProtection="1">
      <protection locked="0"/>
    </xf>
    <xf numFmtId="164"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5" fillId="0" borderId="17"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8" xfId="0" applyFont="1" applyFill="1" applyBorder="1" applyAlignment="1">
      <alignment wrapText="1"/>
    </xf>
    <xf numFmtId="0" fontId="15"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9"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4" fillId="0" borderId="22" xfId="0" applyFont="1" applyBorder="1" applyAlignment="1">
      <alignment horizontal="center" vertical="center"/>
    </xf>
    <xf numFmtId="0" fontId="106" fillId="0" borderId="0" xfId="0" applyFont="1"/>
    <xf numFmtId="49" fontId="106" fillId="0" borderId="7" xfId="0" applyNumberFormat="1" applyFont="1" applyBorder="1" applyAlignment="1">
      <alignment horizontal="right" vertical="center"/>
    </xf>
    <xf numFmtId="49" fontId="106" fillId="0" borderId="76" xfId="0" applyNumberFormat="1" applyFont="1" applyBorder="1" applyAlignment="1">
      <alignment horizontal="right" vertical="center"/>
    </xf>
    <xf numFmtId="49" fontId="106" fillId="0" borderId="79" xfId="0" applyNumberFormat="1" applyFont="1" applyBorder="1" applyAlignment="1">
      <alignment horizontal="right" vertical="center"/>
    </xf>
    <xf numFmtId="49" fontId="106" fillId="0" borderId="84" xfId="0" applyNumberFormat="1" applyFont="1" applyBorder="1" applyAlignment="1">
      <alignment horizontal="right" vertical="center"/>
    </xf>
    <xf numFmtId="0" fontId="106" fillId="0" borderId="0" xfId="0" applyFont="1" applyAlignment="1">
      <alignment horizontal="left"/>
    </xf>
    <xf numFmtId="0" fontId="106" fillId="0" borderId="84"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23" xfId="0" applyNumberFormat="1" applyFont="1" applyFill="1" applyBorder="1" applyAlignment="1" applyProtection="1">
      <alignment vertical="center"/>
      <protection locked="0"/>
    </xf>
    <xf numFmtId="193" fontId="0" fillId="36" borderId="18" xfId="0" applyNumberFormat="1" applyFill="1" applyBorder="1" applyAlignment="1">
      <alignment horizontal="center" vertical="center"/>
    </xf>
    <xf numFmtId="193" fontId="0" fillId="0" borderId="20" xfId="0" applyNumberFormat="1" applyBorder="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4" fillId="0" borderId="3" xfId="0" applyNumberFormat="1" applyFont="1" applyBorder="1"/>
    <xf numFmtId="193" fontId="4" fillId="36" borderId="23" xfId="0" applyNumberFormat="1" applyFont="1" applyFill="1" applyBorder="1"/>
    <xf numFmtId="193" fontId="4" fillId="0" borderId="19" xfId="0" applyNumberFormat="1" applyFont="1" applyBorder="1"/>
    <xf numFmtId="193" fontId="4" fillId="0" borderId="20" xfId="0" applyNumberFormat="1" applyFont="1" applyBorder="1"/>
    <xf numFmtId="193" fontId="4" fillId="36" borderId="51"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2"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3"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193" fontId="4" fillId="0" borderId="21" xfId="0" applyNumberFormat="1" applyFont="1" applyBorder="1"/>
    <xf numFmtId="193" fontId="4" fillId="0" borderId="21"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0" xfId="20961" applyFont="1" applyBorder="1"/>
    <xf numFmtId="9" fontId="4" fillId="36" borderId="24" xfId="20961" applyFont="1" applyFill="1" applyBorder="1"/>
    <xf numFmtId="167" fontId="6" fillId="36" borderId="23" xfId="0" applyNumberFormat="1" applyFont="1" applyFill="1" applyBorder="1" applyAlignment="1">
      <alignment horizontal="center" vertical="center"/>
    </xf>
    <xf numFmtId="0" fontId="9" fillId="0" borderId="16" xfId="0" applyFont="1" applyBorder="1" applyAlignment="1">
      <alignment horizontal="right" vertical="center" wrapText="1"/>
    </xf>
    <xf numFmtId="0" fontId="7" fillId="0" borderId="17" xfId="0" applyFont="1" applyBorder="1" applyAlignment="1">
      <alignment vertical="center" wrapText="1"/>
    </xf>
    <xf numFmtId="169" fontId="26" fillId="37" borderId="0" xfId="20"/>
    <xf numFmtId="169" fontId="26" fillId="37" borderId="92" xfId="20" applyBorder="1"/>
    <xf numFmtId="0" fontId="4" fillId="0" borderId="7" xfId="0" applyFont="1" applyBorder="1" applyAlignment="1">
      <alignment vertical="center"/>
    </xf>
    <xf numFmtId="0" fontId="4" fillId="0" borderId="99" xfId="0" applyFont="1" applyBorder="1" applyAlignment="1">
      <alignment vertical="center"/>
    </xf>
    <xf numFmtId="0" fontId="6" fillId="0" borderId="99" xfId="0" applyFont="1" applyBorder="1" applyAlignment="1">
      <alignment vertical="center"/>
    </xf>
    <xf numFmtId="0" fontId="4" fillId="0" borderId="17" xfId="0" applyFont="1" applyBorder="1" applyAlignment="1">
      <alignment vertical="center"/>
    </xf>
    <xf numFmtId="0" fontId="4" fillId="0" borderId="94" xfId="0" applyFont="1" applyBorder="1" applyAlignment="1">
      <alignment vertical="center"/>
    </xf>
    <xf numFmtId="0" fontId="4" fillId="0" borderId="96" xfId="0" applyFont="1" applyBorder="1" applyAlignment="1">
      <alignment vertical="center"/>
    </xf>
    <xf numFmtId="0" fontId="4" fillId="0" borderId="16" xfId="0" applyFont="1" applyBorder="1" applyAlignment="1">
      <alignment horizontal="center" vertical="center"/>
    </xf>
    <xf numFmtId="0" fontId="4" fillId="0" borderId="107" xfId="0" applyFont="1" applyBorder="1" applyAlignment="1">
      <alignment horizontal="center" vertical="center"/>
    </xf>
    <xf numFmtId="0" fontId="4" fillId="0" borderId="109" xfId="0" applyFont="1" applyBorder="1" applyAlignment="1">
      <alignment horizontal="center" vertical="center"/>
    </xf>
    <xf numFmtId="169" fontId="26" fillId="37" borderId="29" xfId="20" applyBorder="1"/>
    <xf numFmtId="169" fontId="26" fillId="37" borderId="111" xfId="20" applyBorder="1"/>
    <xf numFmtId="169" fontId="26" fillId="37" borderId="101" xfId="20" applyBorder="1"/>
    <xf numFmtId="169" fontId="26" fillId="37" borderId="55" xfId="20" applyBorder="1"/>
    <xf numFmtId="0" fontId="4" fillId="3" borderId="63" xfId="0" applyFont="1" applyFill="1" applyBorder="1" applyAlignment="1">
      <alignment horizontal="center" vertical="center"/>
    </xf>
    <xf numFmtId="0" fontId="4" fillId="3" borderId="0" xfId="0" applyFont="1" applyFill="1" applyAlignment="1">
      <alignment vertical="center"/>
    </xf>
    <xf numFmtId="0" fontId="4" fillId="0" borderId="69" xfId="0" applyFont="1" applyBorder="1" applyAlignment="1">
      <alignment horizontal="center" vertical="center"/>
    </xf>
    <xf numFmtId="0" fontId="4" fillId="3" borderId="97" xfId="0" applyFont="1" applyFill="1" applyBorder="1" applyAlignment="1">
      <alignment vertical="center"/>
    </xf>
    <xf numFmtId="0" fontId="14" fillId="3" borderId="112" xfId="0" applyFont="1" applyFill="1" applyBorder="1" applyAlignment="1">
      <alignment horizontal="left"/>
    </xf>
    <xf numFmtId="0" fontId="14" fillId="3" borderId="113" xfId="0" applyFont="1" applyFill="1" applyBorder="1" applyAlignment="1">
      <alignment horizontal="left"/>
    </xf>
    <xf numFmtId="0" fontId="4" fillId="0" borderId="99" xfId="0" applyFont="1" applyBorder="1" applyAlignment="1">
      <alignment horizontal="center" vertical="center" wrapText="1"/>
    </xf>
    <xf numFmtId="0" fontId="106" fillId="0" borderId="86" xfId="0" applyFont="1" applyBorder="1" applyAlignment="1">
      <alignment horizontal="right" vertical="center"/>
    </xf>
    <xf numFmtId="0" fontId="4" fillId="0" borderId="114" xfId="0" applyFont="1" applyBorder="1" applyAlignment="1">
      <alignment horizontal="center" vertical="center" wrapText="1"/>
    </xf>
    <xf numFmtId="0" fontId="6" fillId="3" borderId="115" xfId="0" applyFont="1" applyFill="1" applyBorder="1" applyAlignment="1">
      <alignment vertical="center"/>
    </xf>
    <xf numFmtId="0" fontId="4" fillId="3" borderId="21" xfId="0" applyFont="1" applyFill="1" applyBorder="1" applyAlignment="1">
      <alignment vertical="center"/>
    </xf>
    <xf numFmtId="0" fontId="4" fillId="0" borderId="116" xfId="0" applyFont="1" applyBorder="1" applyAlignment="1">
      <alignment horizontal="center" vertical="center"/>
    </xf>
    <xf numFmtId="0" fontId="6" fillId="0" borderId="23" xfId="0" applyFont="1" applyBorder="1" applyAlignment="1">
      <alignment vertical="center"/>
    </xf>
    <xf numFmtId="169" fontId="26" fillId="37" borderId="25" xfId="20" applyBorder="1"/>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7" fillId="0" borderId="16" xfId="11" applyFont="1" applyBorder="1" applyAlignment="1">
      <alignment vertical="center"/>
    </xf>
    <xf numFmtId="0" fontId="7" fillId="0" borderId="17" xfId="11" applyFont="1" applyBorder="1" applyAlignment="1">
      <alignment vertical="center"/>
    </xf>
    <xf numFmtId="0" fontId="15" fillId="0" borderId="18" xfId="11" applyFont="1" applyBorder="1" applyAlignment="1">
      <alignment horizontal="center" vertical="center"/>
    </xf>
    <xf numFmtId="0" fontId="0" fillId="0" borderId="116" xfId="0" applyBorder="1"/>
    <xf numFmtId="0" fontId="0" fillId="0" borderId="22" xfId="0" applyBorder="1"/>
    <xf numFmtId="0" fontId="6" fillId="36" borderId="117" xfId="0" applyFont="1" applyFill="1" applyBorder="1" applyAlignment="1">
      <alignment vertical="center" wrapText="1"/>
    </xf>
    <xf numFmtId="0" fontId="7" fillId="0" borderId="0" xfId="0" applyFont="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6" xfId="0" applyFont="1" applyFill="1" applyBorder="1" applyAlignment="1">
      <alignment horizontal="left" vertical="center" wrapText="1"/>
    </xf>
    <xf numFmtId="0" fontId="6" fillId="36" borderId="99" xfId="0" applyFont="1" applyFill="1" applyBorder="1" applyAlignment="1">
      <alignment horizontal="left" vertical="center" wrapText="1"/>
    </xf>
    <xf numFmtId="0" fontId="6" fillId="36" borderId="114" xfId="0" applyFont="1" applyFill="1" applyBorder="1" applyAlignment="1">
      <alignment horizontal="left" vertical="center" wrapText="1"/>
    </xf>
    <xf numFmtId="0" fontId="4" fillId="0" borderId="116" xfId="0" applyFont="1" applyBorder="1" applyAlignment="1">
      <alignment horizontal="right" vertical="center" wrapText="1"/>
    </xf>
    <xf numFmtId="0" fontId="4" fillId="0" borderId="99" xfId="0" applyFont="1" applyBorder="1" applyAlignment="1">
      <alignment horizontal="left" vertical="center" wrapText="1"/>
    </xf>
    <xf numFmtId="0" fontId="109" fillId="0" borderId="116" xfId="0" applyFont="1" applyBorder="1" applyAlignment="1">
      <alignment horizontal="right" vertical="center" wrapText="1"/>
    </xf>
    <xf numFmtId="0" fontId="109" fillId="0" borderId="99" xfId="0" applyFont="1" applyBorder="1" applyAlignment="1">
      <alignment horizontal="left" vertical="center" wrapText="1"/>
    </xf>
    <xf numFmtId="0" fontId="6" fillId="0" borderId="116"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22" xfId="5" applyNumberFormat="1" applyFont="1" applyBorder="1" applyAlignment="1" applyProtection="1">
      <alignment horizontal="left" vertical="center"/>
      <protection locked="0"/>
    </xf>
    <xf numFmtId="0" fontId="111" fillId="0" borderId="23" xfId="9" applyFont="1" applyBorder="1" applyAlignment="1" applyProtection="1">
      <alignment horizontal="left" vertical="center" wrapText="1"/>
      <protection locked="0"/>
    </xf>
    <xf numFmtId="0" fontId="20" fillId="0" borderId="116" xfId="0" applyFont="1" applyBorder="1" applyAlignment="1">
      <alignment horizontal="center" vertical="center" wrapText="1"/>
    </xf>
    <xf numFmtId="14" fontId="7" fillId="3" borderId="99" xfId="8" quotePrefix="1" applyNumberFormat="1" applyFont="1" applyFill="1" applyBorder="1" applyAlignment="1" applyProtection="1">
      <alignment horizontal="left" vertical="center" wrapText="1" indent="2"/>
      <protection locked="0"/>
    </xf>
    <xf numFmtId="14" fontId="7" fillId="3" borderId="99" xfId="8" quotePrefix="1" applyNumberFormat="1" applyFont="1" applyFill="1" applyBorder="1" applyAlignment="1" applyProtection="1">
      <alignment horizontal="left" vertical="center" wrapText="1" indent="3"/>
      <protection locked="0"/>
    </xf>
    <xf numFmtId="0" fontId="11" fillId="0" borderId="99" xfId="17" applyFill="1" applyBorder="1" applyAlignment="1" applyProtection="1"/>
    <xf numFmtId="49" fontId="109" fillId="0" borderId="116" xfId="0" applyNumberFormat="1" applyFont="1" applyBorder="1" applyAlignment="1">
      <alignment horizontal="right" vertical="center" wrapText="1"/>
    </xf>
    <xf numFmtId="0" fontId="7" fillId="3" borderId="99" xfId="20960" applyFont="1" applyFill="1" applyBorder="1"/>
    <xf numFmtId="0" fontId="103" fillId="0" borderId="99" xfId="20960" applyFont="1" applyBorder="1" applyAlignment="1">
      <alignment horizontal="center" vertical="center"/>
    </xf>
    <xf numFmtId="0" fontId="4" fillId="0" borderId="99" xfId="0" applyFont="1" applyBorder="1"/>
    <xf numFmtId="0" fontId="11" fillId="0" borderId="99" xfId="17" applyFill="1" applyBorder="1" applyAlignment="1" applyProtection="1">
      <alignment horizontal="left" vertical="center" wrapText="1"/>
    </xf>
    <xf numFmtId="49" fontId="109" fillId="0" borderId="99" xfId="0" applyNumberFormat="1" applyFont="1" applyBorder="1" applyAlignment="1">
      <alignment horizontal="right" vertical="center" wrapText="1"/>
    </xf>
    <xf numFmtId="0" fontId="11" fillId="0" borderId="99" xfId="17" applyFill="1" applyBorder="1" applyAlignment="1" applyProtection="1">
      <alignment horizontal="left" vertical="center"/>
    </xf>
    <xf numFmtId="0" fontId="112" fillId="78" borderId="100" xfId="21412" applyFont="1" applyFill="1" applyBorder="1" applyAlignment="1" applyProtection="1">
      <alignment vertical="center" wrapText="1"/>
      <protection locked="0"/>
    </xf>
    <xf numFmtId="0" fontId="113" fillId="70" borderId="94" xfId="21412" applyFont="1" applyFill="1" applyBorder="1" applyAlignment="1" applyProtection="1">
      <alignment horizontal="center" vertical="center"/>
      <protection locked="0"/>
    </xf>
    <xf numFmtId="0" fontId="112" fillId="79" borderId="99" xfId="21412" applyFont="1" applyFill="1" applyBorder="1" applyAlignment="1" applyProtection="1">
      <alignment horizontal="center" vertical="center"/>
      <protection locked="0"/>
    </xf>
    <xf numFmtId="0" fontId="112" fillId="78" borderId="100" xfId="21412" applyFont="1" applyFill="1" applyBorder="1" applyProtection="1">
      <alignment vertical="center"/>
      <protection locked="0"/>
    </xf>
    <xf numFmtId="0" fontId="114" fillId="70" borderId="94" xfId="21412" applyFont="1" applyFill="1" applyBorder="1" applyAlignment="1" applyProtection="1">
      <alignment horizontal="center" vertical="center"/>
      <protection locked="0"/>
    </xf>
    <xf numFmtId="0" fontId="114" fillId="3" borderId="94" xfId="21412" applyFont="1" applyFill="1" applyBorder="1" applyAlignment="1" applyProtection="1">
      <alignment horizontal="center" vertical="center"/>
      <protection locked="0"/>
    </xf>
    <xf numFmtId="0" fontId="114" fillId="0" borderId="94" xfId="21412" applyFont="1" applyBorder="1" applyAlignment="1" applyProtection="1">
      <alignment horizontal="center" vertical="center"/>
      <protection locked="0"/>
    </xf>
    <xf numFmtId="0" fontId="115" fillId="79" borderId="99" xfId="21412" applyFont="1" applyFill="1" applyBorder="1" applyAlignment="1" applyProtection="1">
      <alignment horizontal="center" vertical="center"/>
      <protection locked="0"/>
    </xf>
    <xf numFmtId="0" fontId="112" fillId="78" borderId="100" xfId="21412" applyFont="1" applyFill="1" applyBorder="1" applyAlignment="1" applyProtection="1">
      <alignment horizontal="center" vertical="center"/>
      <protection locked="0"/>
    </xf>
    <xf numFmtId="0" fontId="62" fillId="78" borderId="100" xfId="21412" applyFont="1" applyFill="1" applyBorder="1" applyProtection="1">
      <alignment vertical="center"/>
      <protection locked="0"/>
    </xf>
    <xf numFmtId="0" fontId="114" fillId="70" borderId="99" xfId="21412" applyFont="1" applyFill="1" applyBorder="1" applyAlignment="1" applyProtection="1">
      <alignment horizontal="center" vertical="center"/>
      <protection locked="0"/>
    </xf>
    <xf numFmtId="0" fontId="36" fillId="70" borderId="99" xfId="21412" applyFont="1" applyFill="1" applyBorder="1" applyAlignment="1" applyProtection="1">
      <alignment horizontal="center" vertical="center"/>
      <protection locked="0"/>
    </xf>
    <xf numFmtId="0" fontId="62" fillId="78" borderId="98" xfId="21412" applyFont="1" applyFill="1" applyBorder="1" applyProtection="1">
      <alignment vertical="center"/>
      <protection locked="0"/>
    </xf>
    <xf numFmtId="0" fontId="113" fillId="0" borderId="98" xfId="21412" applyFont="1" applyBorder="1" applyAlignment="1" applyProtection="1">
      <alignment horizontal="left" vertical="center" wrapText="1"/>
      <protection locked="0"/>
    </xf>
    <xf numFmtId="164" fontId="113" fillId="0" borderId="99" xfId="948" applyNumberFormat="1" applyFont="1" applyFill="1" applyBorder="1" applyAlignment="1" applyProtection="1">
      <alignment horizontal="right" vertical="center"/>
      <protection locked="0"/>
    </xf>
    <xf numFmtId="0" fontId="112" fillId="79" borderId="98" xfId="21412" applyFont="1" applyFill="1" applyBorder="1" applyAlignment="1" applyProtection="1">
      <alignment vertical="top" wrapText="1"/>
      <protection locked="0"/>
    </xf>
    <xf numFmtId="164" fontId="113" fillId="79" borderId="99" xfId="948" applyNumberFormat="1" applyFont="1" applyFill="1" applyBorder="1" applyAlignment="1" applyProtection="1">
      <alignment horizontal="right" vertical="center"/>
    </xf>
    <xf numFmtId="164" fontId="62" fillId="78" borderId="98" xfId="948" applyNumberFormat="1" applyFont="1" applyFill="1" applyBorder="1" applyAlignment="1" applyProtection="1">
      <alignment horizontal="right" vertical="center"/>
      <protection locked="0"/>
    </xf>
    <xf numFmtId="0" fontId="113" fillId="70" borderId="98" xfId="21412" applyFont="1" applyFill="1" applyBorder="1" applyAlignment="1" applyProtection="1">
      <alignment vertical="center" wrapText="1"/>
      <protection locked="0"/>
    </xf>
    <xf numFmtId="0" fontId="113" fillId="70" borderId="98" xfId="21412" applyFont="1" applyFill="1" applyBorder="1" applyAlignment="1" applyProtection="1">
      <alignment horizontal="left" vertical="center" wrapText="1"/>
      <protection locked="0"/>
    </xf>
    <xf numFmtId="0" fontId="113" fillId="0" borderId="98" xfId="21412" applyFont="1" applyBorder="1" applyAlignment="1" applyProtection="1">
      <alignment vertical="center" wrapText="1"/>
      <protection locked="0"/>
    </xf>
    <xf numFmtId="0" fontId="113" fillId="3" borderId="98" xfId="21412" applyFont="1" applyFill="1" applyBorder="1" applyAlignment="1" applyProtection="1">
      <alignment horizontal="left" vertical="center" wrapText="1"/>
      <protection locked="0"/>
    </xf>
    <xf numFmtId="0" fontId="112" fillId="79" borderId="98" xfId="21412" applyFont="1" applyFill="1" applyBorder="1" applyAlignment="1" applyProtection="1">
      <alignment vertical="center" wrapText="1"/>
      <protection locked="0"/>
    </xf>
    <xf numFmtId="164" fontId="112" fillId="78" borderId="98" xfId="948" applyNumberFormat="1" applyFont="1" applyFill="1" applyBorder="1" applyAlignment="1" applyProtection="1">
      <alignment horizontal="right" vertical="center"/>
      <protection locked="0"/>
    </xf>
    <xf numFmtId="164" fontId="113" fillId="3" borderId="99" xfId="948" applyNumberFormat="1" applyFont="1" applyFill="1" applyBorder="1" applyAlignment="1" applyProtection="1">
      <alignment horizontal="right" vertical="center"/>
      <protection locked="0"/>
    </xf>
    <xf numFmtId="10" fontId="7" fillId="0" borderId="99" xfId="20961" applyNumberFormat="1" applyFont="1" applyFill="1" applyBorder="1" applyAlignment="1">
      <alignment horizontal="left" vertical="center" wrapText="1"/>
    </xf>
    <xf numFmtId="10" fontId="4" fillId="0" borderId="99" xfId="20961" applyNumberFormat="1" applyFont="1" applyFill="1" applyBorder="1" applyAlignment="1">
      <alignment horizontal="left" vertical="center" wrapText="1"/>
    </xf>
    <xf numFmtId="10" fontId="6" fillId="36" borderId="99" xfId="0" applyNumberFormat="1" applyFont="1" applyFill="1" applyBorder="1" applyAlignment="1">
      <alignment horizontal="left" vertical="center" wrapText="1"/>
    </xf>
    <xf numFmtId="10" fontId="109" fillId="0" borderId="99" xfId="20961" applyNumberFormat="1" applyFont="1" applyFill="1" applyBorder="1" applyAlignment="1">
      <alignment horizontal="left" vertical="center" wrapText="1"/>
    </xf>
    <xf numFmtId="10" fontId="6" fillId="36" borderId="99" xfId="20961" applyNumberFormat="1" applyFont="1" applyFill="1" applyBorder="1" applyAlignment="1">
      <alignment horizontal="left" vertical="center" wrapText="1"/>
    </xf>
    <xf numFmtId="10" fontId="6" fillId="36" borderId="99"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6" xfId="0" applyFont="1" applyBorder="1" applyAlignment="1">
      <alignment horizontal="right" vertical="center" wrapText="1"/>
    </xf>
    <xf numFmtId="0" fontId="7" fillId="0" borderId="99" xfId="0" applyFont="1" applyBorder="1" applyAlignment="1">
      <alignment vertical="center" wrapText="1"/>
    </xf>
    <xf numFmtId="0" fontId="4" fillId="0" borderId="99" xfId="0" applyFont="1" applyBorder="1" applyAlignment="1">
      <alignment vertical="center" wrapText="1"/>
    </xf>
    <xf numFmtId="0" fontId="4" fillId="0" borderId="99" xfId="0" applyFont="1" applyBorder="1" applyAlignment="1">
      <alignment horizontal="left" vertical="center" wrapText="1" indent="2"/>
    </xf>
    <xf numFmtId="0" fontId="6" fillId="0" borderId="23" xfId="0" applyFont="1" applyBorder="1" applyAlignment="1">
      <alignment vertical="center" wrapText="1"/>
    </xf>
    <xf numFmtId="0" fontId="4" fillId="0" borderId="114" xfId="0" applyFont="1" applyBorder="1"/>
    <xf numFmtId="0" fontId="4" fillId="0" borderId="24" xfId="0" applyFont="1" applyBorder="1"/>
    <xf numFmtId="0" fontId="9" fillId="0" borderId="114" xfId="0" applyFont="1" applyBorder="1"/>
    <xf numFmtId="0" fontId="9" fillId="0" borderId="114" xfId="0" applyFont="1" applyBorder="1" applyAlignment="1">
      <alignment wrapText="1"/>
    </xf>
    <xf numFmtId="0" fontId="10" fillId="0" borderId="18" xfId="0" applyFont="1" applyBorder="1" applyAlignment="1">
      <alignment horizontal="center"/>
    </xf>
    <xf numFmtId="0" fontId="10" fillId="0" borderId="114" xfId="0" applyFont="1" applyBorder="1" applyAlignment="1">
      <alignment horizontal="center" vertical="center" wrapText="1"/>
    </xf>
    <xf numFmtId="0" fontId="2" fillId="0" borderId="17" xfId="0" applyFont="1" applyBorder="1" applyAlignment="1">
      <alignment horizontal="left" vertical="center" wrapText="1" indent="1"/>
    </xf>
    <xf numFmtId="0" fontId="9" fillId="0" borderId="116" xfId="0" applyFont="1" applyBorder="1" applyAlignment="1">
      <alignment horizontal="center" vertical="center" wrapText="1"/>
    </xf>
    <xf numFmtId="0" fontId="15" fillId="0" borderId="99" xfId="0" applyFont="1" applyBorder="1" applyAlignment="1">
      <alignment horizontal="center" vertical="center" wrapText="1"/>
    </xf>
    <xf numFmtId="0" fontId="16" fillId="0" borderId="99" xfId="0" applyFont="1" applyBorder="1" applyAlignment="1">
      <alignment horizontal="left" vertical="center" wrapText="1"/>
    </xf>
    <xf numFmtId="193" fontId="7" fillId="0" borderId="99" xfId="0" applyNumberFormat="1" applyFont="1" applyBorder="1" applyAlignment="1" applyProtection="1">
      <alignment vertical="center" wrapText="1"/>
      <protection locked="0"/>
    </xf>
    <xf numFmtId="193" fontId="4" fillId="0" borderId="99" xfId="0" applyNumberFormat="1" applyFont="1" applyBorder="1" applyAlignment="1" applyProtection="1">
      <alignment vertical="center" wrapText="1"/>
      <protection locked="0"/>
    </xf>
    <xf numFmtId="193" fontId="4" fillId="0" borderId="114" xfId="0" applyNumberFormat="1" applyFont="1" applyBorder="1" applyAlignment="1" applyProtection="1">
      <alignment vertical="center" wrapText="1"/>
      <protection locked="0"/>
    </xf>
    <xf numFmtId="193" fontId="7" fillId="0" borderId="99" xfId="0" applyNumberFormat="1" applyFont="1" applyBorder="1" applyAlignment="1" applyProtection="1">
      <alignment horizontal="right" vertical="center" wrapText="1"/>
      <protection locked="0"/>
    </xf>
    <xf numFmtId="0" fontId="9" fillId="2" borderId="116" xfId="0" applyFont="1" applyFill="1" applyBorder="1" applyAlignment="1">
      <alignment horizontal="right" vertical="center"/>
    </xf>
    <xf numFmtId="0" fontId="9" fillId="2" borderId="99" xfId="0" applyFont="1" applyFill="1" applyBorder="1" applyAlignment="1">
      <alignment vertical="center"/>
    </xf>
    <xf numFmtId="193" fontId="9" fillId="2" borderId="99" xfId="0" applyNumberFormat="1" applyFont="1" applyFill="1" applyBorder="1" applyAlignment="1" applyProtection="1">
      <alignment vertical="center"/>
      <protection locked="0"/>
    </xf>
    <xf numFmtId="193" fontId="17" fillId="2" borderId="99" xfId="0" applyNumberFormat="1" applyFont="1" applyFill="1" applyBorder="1" applyAlignment="1" applyProtection="1">
      <alignment vertical="center"/>
      <protection locked="0"/>
    </xf>
    <xf numFmtId="193" fontId="17" fillId="2" borderId="114" xfId="0" applyNumberFormat="1" applyFont="1" applyFill="1" applyBorder="1" applyAlignment="1" applyProtection="1">
      <alignment vertical="center"/>
      <protection locked="0"/>
    </xf>
    <xf numFmtId="193" fontId="9" fillId="2" borderId="114" xfId="0" applyNumberFormat="1" applyFont="1" applyFill="1" applyBorder="1" applyAlignment="1" applyProtection="1">
      <alignment vertical="center"/>
      <protection locked="0"/>
    </xf>
    <xf numFmtId="0" fontId="15" fillId="0" borderId="116" xfId="0" applyFont="1" applyBorder="1" applyAlignment="1">
      <alignment horizontal="center" vertical="center" wrapText="1"/>
    </xf>
    <xf numFmtId="14" fontId="4" fillId="0" borderId="0" xfId="0" applyNumberFormat="1" applyFont="1"/>
    <xf numFmtId="10" fontId="4" fillId="0" borderId="99" xfId="20961" applyNumberFormat="1" applyFont="1" applyFill="1" applyBorder="1" applyAlignment="1" applyProtection="1">
      <alignment horizontal="right" vertical="center" wrapText="1"/>
      <protection locked="0"/>
    </xf>
    <xf numFmtId="10" fontId="4" fillId="0" borderId="99" xfId="20961" applyNumberFormat="1" applyFont="1" applyBorder="1" applyAlignment="1" applyProtection="1">
      <alignment vertical="center" wrapText="1"/>
      <protection locked="0"/>
    </xf>
    <xf numFmtId="10" fontId="4" fillId="0" borderId="114" xfId="20961" applyNumberFormat="1" applyFont="1" applyBorder="1" applyAlignment="1" applyProtection="1">
      <alignment vertical="center" wrapText="1"/>
      <protection locked="0"/>
    </xf>
    <xf numFmtId="0" fontId="4" fillId="3" borderId="54" xfId="0" applyFont="1" applyFill="1" applyBorder="1"/>
    <xf numFmtId="0" fontId="4" fillId="3" borderId="119" xfId="0" applyFont="1" applyFill="1" applyBorder="1" applyAlignment="1">
      <alignment wrapText="1"/>
    </xf>
    <xf numFmtId="0" fontId="4" fillId="3" borderId="120" xfId="0" applyFont="1" applyFill="1" applyBorder="1"/>
    <xf numFmtId="0" fontId="6" fillId="3" borderId="11" xfId="0" applyFont="1" applyFill="1" applyBorder="1" applyAlignment="1">
      <alignment horizontal="center" wrapText="1"/>
    </xf>
    <xf numFmtId="0" fontId="4" fillId="0" borderId="99" xfId="0" applyFont="1" applyBorder="1" applyAlignment="1">
      <alignment horizontal="center"/>
    </xf>
    <xf numFmtId="0" fontId="4" fillId="3" borderId="63"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2" xfId="0" applyFont="1" applyFill="1" applyBorder="1" applyAlignment="1">
      <alignment horizontal="center" vertical="center" wrapText="1"/>
    </xf>
    <xf numFmtId="0" fontId="4" fillId="0" borderId="116" xfId="0" applyFont="1" applyBorder="1"/>
    <xf numFmtId="0" fontId="4" fillId="0" borderId="99" xfId="0" applyFont="1" applyBorder="1" applyAlignment="1">
      <alignment wrapText="1"/>
    </xf>
    <xf numFmtId="164" fontId="4" fillId="0" borderId="99" xfId="7" applyNumberFormat="1" applyFont="1" applyBorder="1"/>
    <xf numFmtId="164" fontId="4" fillId="0" borderId="114" xfId="7" applyNumberFormat="1" applyFont="1" applyBorder="1"/>
    <xf numFmtId="0" fontId="14" fillId="0" borderId="99" xfId="0" applyFont="1" applyBorder="1" applyAlignment="1">
      <alignment horizontal="left" wrapText="1" indent="2"/>
    </xf>
    <xf numFmtId="169" fontId="26" fillId="37" borderId="99" xfId="20" applyBorder="1"/>
    <xf numFmtId="164" fontId="4" fillId="0" borderId="99" xfId="7" applyNumberFormat="1" applyFont="1" applyBorder="1" applyAlignment="1">
      <alignment vertical="center"/>
    </xf>
    <xf numFmtId="0" fontId="6" fillId="0" borderId="116" xfId="0" applyFont="1" applyBorder="1"/>
    <xf numFmtId="0" fontId="6" fillId="0" borderId="99" xfId="0" applyFont="1" applyBorder="1" applyAlignment="1">
      <alignment wrapText="1"/>
    </xf>
    <xf numFmtId="164" fontId="6" fillId="0" borderId="114" xfId="7" applyNumberFormat="1" applyFont="1" applyBorder="1"/>
    <xf numFmtId="0" fontId="3" fillId="3" borderId="63"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2" xfId="7" applyNumberFormat="1" applyFont="1" applyFill="1" applyBorder="1"/>
    <xf numFmtId="164" fontId="4" fillId="0" borderId="99" xfId="7" applyNumberFormat="1" applyFont="1" applyFill="1" applyBorder="1"/>
    <xf numFmtId="164" fontId="4" fillId="0" borderId="99" xfId="7" applyNumberFormat="1" applyFont="1" applyFill="1" applyBorder="1" applyAlignment="1">
      <alignment vertical="center"/>
    </xf>
    <xf numFmtId="0" fontId="14" fillId="0" borderId="99"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2" xfId="0" applyFont="1" applyFill="1" applyBorder="1"/>
    <xf numFmtId="0" fontId="6" fillId="0" borderId="22" xfId="0" applyFont="1" applyBorder="1"/>
    <xf numFmtId="0" fontId="6" fillId="0" borderId="23" xfId="0" applyFont="1" applyBorder="1" applyAlignment="1">
      <alignment wrapText="1"/>
    </xf>
    <xf numFmtId="169" fontId="26" fillId="37" borderId="117" xfId="20" applyBorder="1"/>
    <xf numFmtId="10" fontId="6" fillId="0" borderId="24" xfId="20961" applyNumberFormat="1" applyFont="1" applyBorder="1"/>
    <xf numFmtId="0" fontId="9" fillId="2" borderId="107" xfId="0" applyFont="1" applyFill="1" applyBorder="1" applyAlignment="1">
      <alignment horizontal="right" vertical="center"/>
    </xf>
    <xf numFmtId="0" fontId="9" fillId="2" borderId="94" xfId="0" applyFont="1" applyFill="1" applyBorder="1" applyAlignment="1">
      <alignment vertical="center"/>
    </xf>
    <xf numFmtId="193" fontId="9" fillId="2" borderId="94" xfId="0" applyNumberFormat="1" applyFont="1" applyFill="1" applyBorder="1" applyAlignment="1" applyProtection="1">
      <alignment vertical="center"/>
      <protection locked="0"/>
    </xf>
    <xf numFmtId="193" fontId="17" fillId="2" borderId="94" xfId="0" applyNumberFormat="1" applyFont="1" applyFill="1" applyBorder="1" applyAlignment="1" applyProtection="1">
      <alignment vertical="center"/>
      <protection locked="0"/>
    </xf>
    <xf numFmtId="193" fontId="17" fillId="2" borderId="108" xfId="0" applyNumberFormat="1" applyFont="1" applyFill="1" applyBorder="1" applyAlignment="1" applyProtection="1">
      <alignment vertical="center"/>
      <protection locked="0"/>
    </xf>
    <xf numFmtId="0" fontId="9" fillId="0" borderId="99" xfId="0" applyFont="1" applyBorder="1" applyAlignment="1">
      <alignment horizontal="left" vertical="center" wrapText="1"/>
    </xf>
    <xf numFmtId="0" fontId="6" fillId="3" borderId="0" xfId="0" applyFont="1" applyFill="1" applyAlignment="1">
      <alignment horizontal="center"/>
    </xf>
    <xf numFmtId="0" fontId="106" fillId="0" borderId="86" xfId="0" applyFont="1" applyBorder="1" applyAlignment="1">
      <alignment horizontal="left" vertical="center"/>
    </xf>
    <xf numFmtId="0" fontId="106" fillId="0" borderId="84" xfId="0" applyFont="1" applyBorder="1" applyAlignment="1">
      <alignment vertical="center" wrapText="1"/>
    </xf>
    <xf numFmtId="0" fontId="106" fillId="0" borderId="84"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30" xfId="0" applyFont="1" applyBorder="1" applyAlignment="1">
      <alignment horizontal="left" vertical="center" wrapText="1"/>
    </xf>
    <xf numFmtId="0" fontId="125" fillId="0" borderId="0" xfId="0" applyFont="1"/>
    <xf numFmtId="49" fontId="106" fillId="0" borderId="99" xfId="0" applyNumberFormat="1" applyFont="1" applyBorder="1" applyAlignment="1">
      <alignment horizontal="right" vertical="center"/>
    </xf>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0" fontId="9" fillId="0" borderId="99" xfId="0" applyFont="1" applyBorder="1" applyAlignment="1">
      <alignment horizontal="center" vertical="center" wrapText="1"/>
    </xf>
    <xf numFmtId="0" fontId="3" fillId="0" borderId="99" xfId="0" applyFont="1" applyBorder="1" applyAlignment="1">
      <alignment horizontal="center" vertical="center"/>
    </xf>
    <xf numFmtId="0" fontId="130" fillId="3" borderId="99" xfId="21414" applyFont="1" applyFill="1" applyBorder="1" applyAlignment="1">
      <alignment horizontal="left" vertical="center" wrapText="1"/>
    </xf>
    <xf numFmtId="0" fontId="131" fillId="0" borderId="99" xfId="21414" applyFont="1" applyBorder="1" applyAlignment="1">
      <alignment horizontal="left" vertical="center" wrapText="1" indent="1"/>
    </xf>
    <xf numFmtId="0" fontId="132" fillId="3" borderId="99" xfId="21414" applyFont="1" applyFill="1" applyBorder="1" applyAlignment="1">
      <alignment horizontal="left" vertical="center" wrapText="1"/>
    </xf>
    <xf numFmtId="0" fontId="131" fillId="3" borderId="99" xfId="21414" applyFont="1" applyFill="1" applyBorder="1" applyAlignment="1">
      <alignment horizontal="left" vertical="center" wrapText="1" indent="1"/>
    </xf>
    <xf numFmtId="0" fontId="130" fillId="0" borderId="137" xfId="0" applyFont="1" applyBorder="1" applyAlignment="1">
      <alignment horizontal="left" vertical="center" wrapText="1"/>
    </xf>
    <xf numFmtId="0" fontId="132" fillId="0" borderId="137" xfId="0" applyFont="1" applyBorder="1" applyAlignment="1">
      <alignment horizontal="left" vertical="center" wrapText="1"/>
    </xf>
    <xf numFmtId="0" fontId="133" fillId="3" borderId="137" xfId="0" applyFont="1" applyFill="1" applyBorder="1" applyAlignment="1">
      <alignment horizontal="left" vertical="center" wrapText="1" indent="1"/>
    </xf>
    <xf numFmtId="0" fontId="132" fillId="3" borderId="137" xfId="0" applyFont="1" applyFill="1" applyBorder="1" applyAlignment="1">
      <alignment horizontal="left" vertical="center" wrapText="1"/>
    </xf>
    <xf numFmtId="0" fontId="132" fillId="3" borderId="138" xfId="0" applyFont="1" applyFill="1" applyBorder="1" applyAlignment="1">
      <alignment horizontal="left" vertical="center" wrapText="1"/>
    </xf>
    <xf numFmtId="0" fontId="133" fillId="0" borderId="137" xfId="0" applyFont="1" applyBorder="1" applyAlignment="1">
      <alignment horizontal="left" vertical="center" wrapText="1" indent="1"/>
    </xf>
    <xf numFmtId="0" fontId="133" fillId="0" borderId="99" xfId="21414" applyFont="1" applyBorder="1" applyAlignment="1">
      <alignment horizontal="left" vertical="center" wrapText="1" indent="1"/>
    </xf>
    <xf numFmtId="0" fontId="132" fillId="0" borderId="99" xfId="21414" applyFont="1" applyBorder="1" applyAlignment="1">
      <alignment horizontal="left" vertical="center" wrapText="1"/>
    </xf>
    <xf numFmtId="0" fontId="134" fillId="0" borderId="99" xfId="21414" applyFont="1" applyBorder="1" applyAlignment="1">
      <alignment horizontal="center" vertical="center" wrapText="1"/>
    </xf>
    <xf numFmtId="0" fontId="132" fillId="3" borderId="139" xfId="0" applyFont="1" applyFill="1" applyBorder="1" applyAlignment="1">
      <alignment horizontal="left" vertical="center" wrapText="1"/>
    </xf>
    <xf numFmtId="0" fontId="131" fillId="3" borderId="140" xfId="21414" applyFont="1" applyFill="1" applyBorder="1" applyAlignment="1">
      <alignment horizontal="left" vertical="center" wrapText="1" indent="1"/>
    </xf>
    <xf numFmtId="0" fontId="131" fillId="3" borderId="137" xfId="0" applyFont="1" applyFill="1" applyBorder="1" applyAlignment="1">
      <alignment horizontal="left" vertical="center" wrapText="1" indent="1"/>
    </xf>
    <xf numFmtId="0" fontId="131" fillId="0" borderId="140" xfId="21414" applyFont="1" applyBorder="1" applyAlignment="1">
      <alignment horizontal="left" vertical="center" wrapText="1" indent="1"/>
    </xf>
    <xf numFmtId="0" fontId="131" fillId="0" borderId="137" xfId="0" applyFont="1" applyBorder="1" applyAlignment="1">
      <alignment horizontal="left" vertical="center" wrapText="1" indent="1"/>
    </xf>
    <xf numFmtId="0" fontId="131" fillId="0" borderId="138" xfId="0" applyFont="1" applyBorder="1" applyAlignment="1">
      <alignment horizontal="left" vertical="center" wrapText="1" indent="1"/>
    </xf>
    <xf numFmtId="0" fontId="132" fillId="0" borderId="140" xfId="21414" applyFont="1" applyBorder="1" applyAlignment="1">
      <alignment horizontal="left" vertical="center" wrapText="1"/>
    </xf>
    <xf numFmtId="0" fontId="132" fillId="3" borderId="140" xfId="21414" applyFont="1" applyFill="1" applyBorder="1" applyAlignment="1">
      <alignment horizontal="left" vertical="center" wrapText="1"/>
    </xf>
    <xf numFmtId="0" fontId="134" fillId="0" borderId="140" xfId="21414" applyFont="1" applyBorder="1" applyAlignment="1">
      <alignment horizontal="center" vertical="center" wrapText="1"/>
    </xf>
    <xf numFmtId="0" fontId="135" fillId="0" borderId="140" xfId="0" applyFont="1" applyBorder="1" applyAlignment="1">
      <alignment horizontal="left"/>
    </xf>
    <xf numFmtId="0" fontId="132" fillId="0" borderId="140" xfId="0" applyFont="1" applyBorder="1" applyAlignment="1">
      <alignment horizontal="left" vertical="center" wrapText="1"/>
    </xf>
    <xf numFmtId="0" fontId="0" fillId="0" borderId="0" xfId="0" applyAlignment="1">
      <alignment horizontal="left" vertical="center"/>
    </xf>
    <xf numFmtId="0" fontId="9" fillId="0" borderId="140" xfId="0" applyFont="1" applyBorder="1" applyAlignment="1">
      <alignment horizontal="center" vertical="center" wrapText="1"/>
    </xf>
    <xf numFmtId="0" fontId="132" fillId="0" borderId="145" xfId="0" applyFont="1" applyBorder="1" applyAlignment="1">
      <alignment horizontal="justify" vertical="center" wrapText="1"/>
    </xf>
    <xf numFmtId="0" fontId="131" fillId="0" borderId="139" xfId="0" applyFont="1" applyBorder="1" applyAlignment="1">
      <alignment horizontal="left" vertical="center" wrapText="1" indent="1"/>
    </xf>
    <xf numFmtId="0" fontId="132" fillId="0" borderId="137" xfId="0" applyFont="1" applyBorder="1" applyAlignment="1">
      <alignment horizontal="justify" vertical="center" wrapText="1"/>
    </xf>
    <xf numFmtId="0" fontId="130" fillId="0" borderId="137" xfId="0" applyFont="1" applyBorder="1" applyAlignment="1">
      <alignment horizontal="justify" vertical="center" wrapText="1"/>
    </xf>
    <xf numFmtId="0" fontId="132" fillId="3" borderId="137" xfId="0" applyFont="1" applyFill="1" applyBorder="1" applyAlignment="1">
      <alignment horizontal="justify" vertical="center" wrapText="1"/>
    </xf>
    <xf numFmtId="0" fontId="132" fillId="0" borderId="138" xfId="0" applyFont="1" applyBorder="1" applyAlignment="1">
      <alignment horizontal="justify" vertical="center" wrapText="1"/>
    </xf>
    <xf numFmtId="0" fontId="132" fillId="0" borderId="139" xfId="0" applyFont="1" applyBorder="1" applyAlignment="1">
      <alignment horizontal="justify" vertical="center" wrapText="1"/>
    </xf>
    <xf numFmtId="0" fontId="132" fillId="0" borderId="140" xfId="21414" applyFont="1" applyBorder="1" applyAlignment="1">
      <alignment horizontal="justify" vertical="center" wrapText="1"/>
    </xf>
    <xf numFmtId="0" fontId="133" fillId="0" borderId="131" xfId="0" applyFont="1" applyBorder="1" applyAlignment="1">
      <alignment horizontal="left" vertical="center" wrapText="1" indent="1"/>
    </xf>
    <xf numFmtId="0" fontId="130" fillId="0" borderId="137" xfId="0" applyFont="1" applyBorder="1" applyAlignment="1">
      <alignment vertical="center" wrapText="1"/>
    </xf>
    <xf numFmtId="0" fontId="132" fillId="0" borderId="137" xfId="0" applyFont="1" applyBorder="1" applyAlignment="1">
      <alignment vertical="center" wrapText="1"/>
    </xf>
    <xf numFmtId="0" fontId="132" fillId="0" borderId="140" xfId="21414" applyFont="1" applyBorder="1" applyAlignment="1">
      <alignment vertical="center" wrapText="1"/>
    </xf>
    <xf numFmtId="0" fontId="9" fillId="0" borderId="114" xfId="0" applyFont="1" applyBorder="1" applyAlignment="1">
      <alignment horizontal="center" vertical="center" wrapText="1"/>
    </xf>
    <xf numFmtId="0" fontId="0" fillId="0" borderId="140" xfId="0" applyBorder="1" applyAlignment="1">
      <alignment horizontal="center"/>
    </xf>
    <xf numFmtId="0" fontId="15" fillId="83" borderId="140" xfId="0" applyFont="1" applyFill="1" applyBorder="1" applyAlignment="1">
      <alignment vertical="center" wrapText="1"/>
    </xf>
    <xf numFmtId="0" fontId="15" fillId="0" borderId="140" xfId="0" applyFont="1" applyBorder="1" applyAlignment="1">
      <alignment vertical="center" wrapText="1"/>
    </xf>
    <xf numFmtId="0" fontId="7" fillId="0" borderId="140" xfId="0" applyFont="1" applyBorder="1" applyAlignment="1">
      <alignment horizontal="left" vertical="center" wrapText="1" indent="1"/>
    </xf>
    <xf numFmtId="0" fontId="3" fillId="0" borderId="140" xfId="0" applyFont="1" applyBorder="1" applyAlignment="1">
      <alignment vertical="center"/>
    </xf>
    <xf numFmtId="0" fontId="136" fillId="0" borderId="140" xfId="0" applyFont="1" applyBorder="1" applyAlignment="1" applyProtection="1">
      <alignment horizontal="left" vertical="center" indent="1"/>
      <protection locked="0"/>
    </xf>
    <xf numFmtId="0" fontId="137" fillId="0" borderId="140" xfId="0" applyFont="1" applyBorder="1" applyAlignment="1" applyProtection="1">
      <alignment horizontal="left" vertical="center" indent="3"/>
      <protection locked="0"/>
    </xf>
    <xf numFmtId="0" fontId="138" fillId="0" borderId="140" xfId="0" applyFont="1" applyBorder="1" applyAlignment="1" applyProtection="1">
      <alignment horizontal="left" vertical="center" indent="3"/>
      <protection locked="0"/>
    </xf>
    <xf numFmtId="0" fontId="3" fillId="0" borderId="140" xfId="0" applyFont="1" applyBorder="1"/>
    <xf numFmtId="0" fontId="0" fillId="0" borderId="0" xfId="0" applyAlignment="1">
      <alignment horizontal="center"/>
    </xf>
    <xf numFmtId="193" fontId="9" fillId="0" borderId="0" xfId="0" applyNumberFormat="1" applyFont="1" applyAlignment="1">
      <alignment horizontal="right"/>
    </xf>
    <xf numFmtId="49" fontId="106" fillId="0" borderId="140" xfId="0" applyNumberFormat="1" applyFont="1" applyBorder="1" applyAlignment="1">
      <alignment horizontal="right" vertical="center"/>
    </xf>
    <xf numFmtId="0" fontId="0" fillId="0" borderId="140" xfId="0" applyBorder="1" applyAlignment="1">
      <alignment horizontal="center" vertical="center"/>
    </xf>
    <xf numFmtId="43" fontId="4" fillId="0" borderId="140" xfId="7" applyFont="1" applyFill="1" applyBorder="1" applyAlignment="1">
      <alignment vertical="center" wrapText="1"/>
    </xf>
    <xf numFmtId="43" fontId="4" fillId="0" borderId="99" xfId="7" applyFont="1" applyBorder="1" applyAlignment="1">
      <alignment vertical="center"/>
    </xf>
    <xf numFmtId="43" fontId="4" fillId="0" borderId="140" xfId="7" applyFont="1" applyBorder="1" applyAlignment="1">
      <alignment vertical="center"/>
    </xf>
    <xf numFmtId="0" fontId="0" fillId="0" borderId="144" xfId="0" applyBorder="1" applyAlignment="1">
      <alignment horizontal="center"/>
    </xf>
    <xf numFmtId="0" fontId="131" fillId="0" borderId="144" xfId="21414" applyFont="1" applyBorder="1" applyAlignment="1">
      <alignment horizontal="left" vertical="center" wrapText="1" indent="1"/>
    </xf>
    <xf numFmtId="0" fontId="131" fillId="3" borderId="140" xfId="0" applyFont="1" applyFill="1" applyBorder="1" applyAlignment="1">
      <alignment horizontal="left" vertical="center" wrapText="1" indent="1"/>
    </xf>
    <xf numFmtId="0" fontId="131" fillId="0" borderId="140" xfId="0" applyFont="1" applyBorder="1" applyAlignment="1">
      <alignment horizontal="left" vertical="center" wrapText="1" indent="1"/>
    </xf>
    <xf numFmtId="0" fontId="133" fillId="3" borderId="140" xfId="0" applyFont="1" applyFill="1" applyBorder="1" applyAlignment="1">
      <alignment horizontal="left" vertical="center" wrapText="1" indent="1"/>
    </xf>
    <xf numFmtId="0" fontId="133" fillId="0" borderId="140" xfId="0" applyFont="1" applyBorder="1" applyAlignment="1">
      <alignment horizontal="left" vertical="center" wrapText="1" indent="1"/>
    </xf>
    <xf numFmtId="167" fontId="22" fillId="0" borderId="56" xfId="0" applyNumberFormat="1" applyFont="1" applyBorder="1" applyAlignment="1">
      <alignment horizontal="center"/>
    </xf>
    <xf numFmtId="167" fontId="18" fillId="0" borderId="58" xfId="0" applyNumberFormat="1" applyFont="1" applyBorder="1" applyAlignment="1">
      <alignment horizontal="center"/>
    </xf>
    <xf numFmtId="0" fontId="120" fillId="0" borderId="140" xfId="0" applyFont="1" applyBorder="1"/>
    <xf numFmtId="49" fontId="122" fillId="0" borderId="140" xfId="5" applyNumberFormat="1" applyFont="1" applyBorder="1" applyAlignment="1" applyProtection="1">
      <alignment horizontal="right" vertical="center"/>
      <protection locked="0"/>
    </xf>
    <xf numFmtId="0" fontId="121" fillId="3" borderId="140" xfId="13" applyFont="1" applyFill="1" applyBorder="1" applyAlignment="1" applyProtection="1">
      <alignment horizontal="left" vertical="center" wrapText="1"/>
      <protection locked="0"/>
    </xf>
    <xf numFmtId="49" fontId="121" fillId="3" borderId="140" xfId="5" applyNumberFormat="1" applyFont="1" applyFill="1" applyBorder="1" applyAlignment="1" applyProtection="1">
      <alignment horizontal="right" vertical="center"/>
      <protection locked="0"/>
    </xf>
    <xf numFmtId="0" fontId="121" fillId="0" borderId="140" xfId="13" applyFont="1" applyBorder="1" applyAlignment="1" applyProtection="1">
      <alignment horizontal="left" vertical="center" wrapText="1"/>
      <protection locked="0"/>
    </xf>
    <xf numFmtId="49" fontId="121" fillId="0" borderId="140" xfId="5" applyNumberFormat="1" applyFont="1" applyBorder="1" applyAlignment="1" applyProtection="1">
      <alignment horizontal="right" vertical="center"/>
      <protection locked="0"/>
    </xf>
    <xf numFmtId="0" fontId="123" fillId="0" borderId="140" xfId="13" applyFont="1" applyBorder="1" applyAlignment="1" applyProtection="1">
      <alignment horizontal="left" vertical="center" wrapText="1"/>
      <protection locked="0"/>
    </xf>
    <xf numFmtId="0" fontId="120" fillId="0" borderId="140" xfId="0" applyFont="1" applyBorder="1" applyAlignment="1">
      <alignment horizontal="center" vertical="center" wrapText="1"/>
    </xf>
    <xf numFmtId="0" fontId="116" fillId="0" borderId="148" xfId="0" applyFont="1" applyBorder="1"/>
    <xf numFmtId="0" fontId="116" fillId="0" borderId="148" xfId="0" applyFont="1" applyBorder="1" applyAlignment="1">
      <alignment horizontal="left" indent="8"/>
    </xf>
    <xf numFmtId="0" fontId="116" fillId="0" borderId="148" xfId="0" applyFont="1" applyBorder="1" applyAlignment="1">
      <alignment wrapText="1"/>
    </xf>
    <xf numFmtId="0" fontId="119" fillId="0" borderId="148" xfId="0" applyFont="1" applyBorder="1"/>
    <xf numFmtId="49" fontId="122" fillId="0" borderId="148" xfId="5" applyNumberFormat="1" applyFont="1" applyBorder="1" applyAlignment="1" applyProtection="1">
      <alignment horizontal="right" vertical="center" wrapText="1"/>
      <protection locked="0"/>
    </xf>
    <xf numFmtId="49" fontId="121" fillId="3" borderId="148" xfId="5" applyNumberFormat="1" applyFont="1" applyFill="1" applyBorder="1" applyAlignment="1" applyProtection="1">
      <alignment horizontal="right" vertical="center" wrapText="1"/>
      <protection locked="0"/>
    </xf>
    <xf numFmtId="49" fontId="121" fillId="0" borderId="148" xfId="5" applyNumberFormat="1" applyFont="1" applyBorder="1" applyAlignment="1" applyProtection="1">
      <alignment horizontal="right" vertical="center" wrapText="1"/>
      <protection locked="0"/>
    </xf>
    <xf numFmtId="0" fontId="116" fillId="0" borderId="148" xfId="0" applyFont="1" applyBorder="1" applyAlignment="1">
      <alignment horizontal="center" vertical="center" wrapText="1"/>
    </xf>
    <xf numFmtId="0" fontId="116" fillId="0" borderId="149" xfId="0" applyFont="1" applyBorder="1" applyAlignment="1">
      <alignment horizontal="center" vertical="center" wrapText="1"/>
    </xf>
    <xf numFmtId="0" fontId="116" fillId="0" borderId="148"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48" xfId="0" applyFont="1" applyBorder="1" applyAlignment="1">
      <alignment horizontal="left" vertical="center" wrapText="1"/>
    </xf>
    <xf numFmtId="0" fontId="119" fillId="0" borderId="148" xfId="0" applyFont="1" applyBorder="1" applyAlignment="1">
      <alignment horizontal="left" wrapText="1" indent="1"/>
    </xf>
    <xf numFmtId="0" fontId="119" fillId="0" borderId="148" xfId="0" applyFont="1" applyBorder="1" applyAlignment="1">
      <alignment horizontal="left" vertical="center" indent="1"/>
    </xf>
    <xf numFmtId="0" fontId="116" fillId="0" borderId="148" xfId="0" applyFont="1" applyBorder="1" applyAlignment="1">
      <alignment horizontal="left" wrapText="1" indent="1"/>
    </xf>
    <xf numFmtId="0" fontId="116" fillId="0" borderId="148" xfId="0" applyFont="1" applyBorder="1" applyAlignment="1">
      <alignment horizontal="left" indent="1"/>
    </xf>
    <xf numFmtId="0" fontId="116" fillId="0" borderId="148" xfId="0" applyFont="1" applyBorder="1" applyAlignment="1">
      <alignment horizontal="left" wrapText="1" indent="4"/>
    </xf>
    <xf numFmtId="0" fontId="116" fillId="0" borderId="148" xfId="0" applyFont="1" applyBorder="1" applyAlignment="1">
      <alignment horizontal="left" indent="3"/>
    </xf>
    <xf numFmtId="0" fontId="119" fillId="0" borderId="148" xfId="0" applyFont="1" applyBorder="1" applyAlignment="1">
      <alignment horizontal="left" indent="1"/>
    </xf>
    <xf numFmtId="0" fontId="120" fillId="0" borderId="148" xfId="0" applyFont="1" applyBorder="1" applyAlignment="1">
      <alignment horizontal="center" vertical="center" wrapText="1"/>
    </xf>
    <xf numFmtId="0" fontId="116" fillId="80" borderId="148" xfId="0" applyFont="1" applyFill="1" applyBorder="1"/>
    <xf numFmtId="0" fontId="119" fillId="0" borderId="7" xfId="0" applyFont="1" applyBorder="1"/>
    <xf numFmtId="0" fontId="116" fillId="0" borderId="148" xfId="0" applyFont="1" applyBorder="1" applyAlignment="1">
      <alignment horizontal="left" wrapText="1" indent="2"/>
    </xf>
    <xf numFmtId="0" fontId="116" fillId="0" borderId="148" xfId="0" applyFont="1" applyBorder="1" applyAlignment="1">
      <alignment horizontal="left" wrapText="1"/>
    </xf>
    <xf numFmtId="0" fontId="116" fillId="0" borderId="148" xfId="0" applyFont="1" applyBorder="1" applyAlignment="1">
      <alignment horizontal="center"/>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3"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47" xfId="0" applyFont="1" applyBorder="1" applyAlignment="1">
      <alignment horizontal="center" vertical="center" wrapText="1"/>
    </xf>
    <xf numFmtId="0" fontId="116" fillId="0" borderId="150" xfId="0" applyFont="1" applyBorder="1" applyAlignment="1">
      <alignment horizontal="center" vertical="center" wrapText="1"/>
    </xf>
    <xf numFmtId="0" fontId="116" fillId="0" borderId="146" xfId="0" applyFont="1" applyBorder="1" applyAlignment="1">
      <alignment horizontal="center" vertical="center" wrapText="1"/>
    </xf>
    <xf numFmtId="49" fontId="116" fillId="0" borderId="154" xfId="0" applyNumberFormat="1" applyFont="1" applyBorder="1" applyAlignment="1">
      <alignment horizontal="left" wrapText="1" indent="1"/>
    </xf>
    <xf numFmtId="0" fontId="116" fillId="0" borderId="156" xfId="0" applyFont="1" applyBorder="1" applyAlignment="1">
      <alignment horizontal="left" wrapText="1" indent="1"/>
    </xf>
    <xf numFmtId="49" fontId="116" fillId="0" borderId="157" xfId="0" applyNumberFormat="1" applyFont="1" applyBorder="1" applyAlignment="1">
      <alignment horizontal="left" wrapText="1" indent="1"/>
    </xf>
    <xf numFmtId="0" fontId="116" fillId="0" borderId="158" xfId="0" applyFont="1" applyBorder="1" applyAlignment="1">
      <alignment horizontal="left" wrapText="1" indent="1"/>
    </xf>
    <xf numFmtId="49" fontId="116" fillId="0" borderId="158" xfId="0" applyNumberFormat="1" applyFont="1" applyBorder="1" applyAlignment="1">
      <alignment horizontal="left" wrapText="1" indent="3"/>
    </xf>
    <xf numFmtId="49" fontId="116" fillId="0" borderId="157" xfId="0" applyNumberFormat="1" applyFont="1" applyBorder="1" applyAlignment="1">
      <alignment horizontal="left" wrapText="1" indent="3"/>
    </xf>
    <xf numFmtId="49" fontId="116" fillId="0" borderId="158" xfId="0" applyNumberFormat="1" applyFont="1" applyBorder="1" applyAlignment="1">
      <alignment horizontal="left" wrapText="1" indent="2"/>
    </xf>
    <xf numFmtId="49" fontId="116" fillId="0" borderId="157" xfId="0" applyNumberFormat="1" applyFont="1" applyBorder="1" applyAlignment="1">
      <alignment horizontal="left" wrapText="1" indent="2"/>
    </xf>
    <xf numFmtId="49" fontId="116" fillId="0" borderId="157" xfId="0" applyNumberFormat="1" applyFont="1" applyBorder="1" applyAlignment="1">
      <alignment horizontal="left" vertical="top" wrapText="1" indent="2"/>
    </xf>
    <xf numFmtId="49" fontId="116" fillId="0" borderId="157" xfId="0" applyNumberFormat="1" applyFont="1" applyBorder="1" applyAlignment="1">
      <alignment horizontal="left" indent="1"/>
    </xf>
    <xf numFmtId="0" fontId="116" fillId="0" borderId="158" xfId="0" applyFont="1" applyBorder="1" applyAlignment="1">
      <alignment horizontal="left" indent="1"/>
    </xf>
    <xf numFmtId="49" fontId="116" fillId="0" borderId="158" xfId="0" applyNumberFormat="1" applyFont="1" applyBorder="1" applyAlignment="1">
      <alignment horizontal="left" indent="1"/>
    </xf>
    <xf numFmtId="49" fontId="116" fillId="0" borderId="158" xfId="0" applyNumberFormat="1" applyFont="1" applyBorder="1" applyAlignment="1">
      <alignment horizontal="left" indent="3"/>
    </xf>
    <xf numFmtId="49" fontId="116" fillId="0" borderId="157" xfId="0" applyNumberFormat="1" applyFont="1" applyBorder="1" applyAlignment="1">
      <alignment horizontal="left" indent="3"/>
    </xf>
    <xf numFmtId="0" fontId="116" fillId="0" borderId="158" xfId="0" applyFont="1" applyBorder="1" applyAlignment="1">
      <alignment horizontal="left" indent="2"/>
    </xf>
    <xf numFmtId="0" fontId="116" fillId="0" borderId="157" xfId="0" applyFont="1" applyBorder="1" applyAlignment="1">
      <alignment horizontal="left" indent="2"/>
    </xf>
    <xf numFmtId="0" fontId="116" fillId="0" borderId="157" xfId="0" applyFont="1" applyBorder="1" applyAlignment="1">
      <alignment horizontal="left" indent="1"/>
    </xf>
    <xf numFmtId="0" fontId="119" fillId="0" borderId="64" xfId="0" applyFont="1" applyBorder="1"/>
    <xf numFmtId="0" fontId="116" fillId="0" borderId="69" xfId="0" applyFont="1" applyBorder="1"/>
    <xf numFmtId="0" fontId="116" fillId="0" borderId="0" xfId="0" applyFont="1" applyAlignment="1">
      <alignment horizontal="left"/>
    </xf>
    <xf numFmtId="0" fontId="119" fillId="0" borderId="148" xfId="0" applyFont="1" applyBorder="1" applyAlignment="1">
      <alignment horizontal="left" vertical="center" wrapText="1"/>
    </xf>
    <xf numFmtId="0" fontId="9" fillId="0" borderId="0" xfId="0" applyFont="1" applyAlignment="1">
      <alignment wrapText="1"/>
    </xf>
    <xf numFmtId="0" fontId="121" fillId="0" borderId="148" xfId="0" applyFont="1" applyBorder="1"/>
    <xf numFmtId="0" fontId="119" fillId="0" borderId="148"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5" xfId="0" applyFont="1" applyBorder="1" applyAlignment="1">
      <alignment horizontal="left" vertical="center" wrapText="1" indent="1" readingOrder="1"/>
    </xf>
    <xf numFmtId="0" fontId="121" fillId="0" borderId="148" xfId="0" applyFont="1" applyBorder="1" applyAlignment="1">
      <alignment horizontal="left" indent="3"/>
    </xf>
    <xf numFmtId="0" fontId="119" fillId="0" borderId="148" xfId="0" applyFont="1" applyBorder="1" applyAlignment="1">
      <alignment vertical="center" wrapText="1" readingOrder="1"/>
    </xf>
    <xf numFmtId="0" fontId="121" fillId="0" borderId="148" xfId="0" applyFont="1" applyBorder="1" applyAlignment="1">
      <alignment horizontal="left" indent="2"/>
    </xf>
    <xf numFmtId="0" fontId="116" fillId="0" borderId="136" xfId="0" applyFont="1" applyBorder="1" applyAlignment="1">
      <alignment vertical="center" wrapText="1" readingOrder="1"/>
    </xf>
    <xf numFmtId="0" fontId="121" fillId="0" borderId="149" xfId="0" applyFont="1" applyBorder="1" applyAlignment="1">
      <alignment horizontal="left" indent="2"/>
    </xf>
    <xf numFmtId="0" fontId="116" fillId="0" borderId="135" xfId="0" applyFont="1" applyBorder="1" applyAlignment="1">
      <alignment vertical="center" wrapText="1" readingOrder="1"/>
    </xf>
    <xf numFmtId="0" fontId="116" fillId="0" borderId="134" xfId="0" applyFont="1" applyBorder="1" applyAlignment="1">
      <alignment vertical="center" wrapText="1" readingOrder="1"/>
    </xf>
    <xf numFmtId="0" fontId="139" fillId="0" borderId="7" xfId="0" applyFont="1" applyBorder="1"/>
    <xf numFmtId="0" fontId="106" fillId="0" borderId="148" xfId="0" applyFont="1" applyBorder="1" applyAlignment="1">
      <alignment vertical="center" wrapText="1"/>
    </xf>
    <xf numFmtId="0" fontId="106" fillId="0" borderId="148" xfId="0" applyFont="1" applyBorder="1" applyAlignment="1">
      <alignment horizontal="left" vertical="center" wrapText="1"/>
    </xf>
    <xf numFmtId="0" fontId="106" fillId="0" borderId="148" xfId="0" applyFont="1" applyBorder="1" applyAlignment="1">
      <alignment horizontal="left" indent="2"/>
    </xf>
    <xf numFmtId="0" fontId="106" fillId="0" borderId="148" xfId="0" applyFont="1" applyBorder="1" applyAlignment="1">
      <alignment horizontal="left" vertical="center" indent="1"/>
    </xf>
    <xf numFmtId="0" fontId="106" fillId="0" borderId="148" xfId="0" applyFont="1" applyBorder="1" applyAlignment="1">
      <alignment horizontal="left" vertical="center" wrapText="1" indent="1"/>
    </xf>
    <xf numFmtId="0" fontId="106" fillId="0" borderId="148" xfId="0" applyFont="1" applyBorder="1" applyAlignment="1">
      <alignment horizontal="right" vertical="center"/>
    </xf>
    <xf numFmtId="49" fontId="106" fillId="0" borderId="148" xfId="0" applyNumberFormat="1" applyFont="1" applyBorder="1" applyAlignment="1">
      <alignment horizontal="right" vertical="center"/>
    </xf>
    <xf numFmtId="0" fontId="106" fillId="0" borderId="149" xfId="0" applyFont="1" applyBorder="1" applyAlignment="1">
      <alignment horizontal="left" vertical="top" wrapText="1"/>
    </xf>
    <xf numFmtId="49" fontId="106" fillId="0" borderId="148" xfId="0" applyNumberFormat="1" applyFont="1" applyBorder="1" applyAlignment="1">
      <alignment vertical="top" wrapText="1"/>
    </xf>
    <xf numFmtId="49" fontId="106" fillId="0" borderId="148" xfId="0" applyNumberFormat="1" applyFont="1" applyBorder="1" applyAlignment="1">
      <alignment horizontal="left" vertical="top" wrapText="1" indent="2"/>
    </xf>
    <xf numFmtId="49" fontId="106" fillId="0" borderId="148" xfId="0" applyNumberFormat="1" applyFont="1" applyBorder="1" applyAlignment="1">
      <alignment horizontal="left" vertical="center" wrapText="1" indent="3"/>
    </xf>
    <xf numFmtId="49" fontId="106" fillId="0" borderId="148" xfId="0" applyNumberFormat="1" applyFont="1" applyBorder="1" applyAlignment="1">
      <alignment horizontal="left" wrapText="1" indent="2"/>
    </xf>
    <xf numFmtId="49" fontId="106" fillId="0" borderId="148" xfId="0" applyNumberFormat="1" applyFont="1" applyBorder="1" applyAlignment="1">
      <alignment horizontal="left" vertical="top" wrapText="1"/>
    </xf>
    <xf numFmtId="49" fontId="106" fillId="0" borderId="148" xfId="0" applyNumberFormat="1" applyFont="1" applyBorder="1" applyAlignment="1">
      <alignment horizontal="left" wrapText="1" indent="3"/>
    </xf>
    <xf numFmtId="49" fontId="106" fillId="0" borderId="148" xfId="0" applyNumberFormat="1" applyFont="1" applyBorder="1" applyAlignment="1">
      <alignment vertical="center"/>
    </xf>
    <xf numFmtId="49" fontId="106" fillId="0" borderId="148" xfId="0" applyNumberFormat="1" applyFont="1" applyBorder="1" applyAlignment="1">
      <alignment horizontal="left" indent="3"/>
    </xf>
    <xf numFmtId="0" fontId="106" fillId="0" borderId="148" xfId="0" applyFont="1" applyBorder="1" applyAlignment="1">
      <alignment horizontal="left" indent="1"/>
    </xf>
    <xf numFmtId="0" fontId="106" fillId="0" borderId="148" xfId="0" applyFont="1" applyBorder="1" applyAlignment="1">
      <alignment horizontal="left" wrapText="1" indent="2"/>
    </xf>
    <xf numFmtId="0" fontId="106" fillId="0" borderId="148" xfId="0" applyFont="1" applyBorder="1" applyAlignment="1">
      <alignment horizontal="left" vertical="top" wrapText="1"/>
    </xf>
    <xf numFmtId="0" fontId="105" fillId="0" borderId="7" xfId="0" applyFont="1" applyBorder="1" applyAlignment="1">
      <alignment wrapText="1"/>
    </xf>
    <xf numFmtId="0" fontId="106" fillId="0" borderId="148" xfId="0" applyFont="1" applyBorder="1" applyAlignment="1">
      <alignment horizontal="left" vertical="top" wrapText="1" indent="2"/>
    </xf>
    <xf numFmtId="0" fontId="106" fillId="0" borderId="148" xfId="0" applyFont="1" applyBorder="1" applyAlignment="1">
      <alignment horizontal="left" wrapText="1"/>
    </xf>
    <xf numFmtId="0" fontId="106" fillId="0" borderId="148" xfId="12672" applyFont="1" applyBorder="1" applyAlignment="1">
      <alignment horizontal="left" vertical="center" wrapText="1" indent="2"/>
    </xf>
    <xf numFmtId="0" fontId="106" fillId="0" borderId="148" xfId="0" applyFont="1" applyBorder="1" applyAlignment="1">
      <alignment wrapText="1"/>
    </xf>
    <xf numFmtId="0" fontId="106" fillId="0" borderId="148" xfId="0" applyFont="1" applyBorder="1"/>
    <xf numFmtId="0" fontId="106" fillId="0" borderId="148" xfId="12672" applyFont="1" applyBorder="1" applyAlignment="1">
      <alignment horizontal="left" vertical="center" wrapText="1"/>
    </xf>
    <xf numFmtId="0" fontId="105" fillId="0" borderId="148" xfId="0" applyFont="1" applyBorder="1" applyAlignment="1">
      <alignment wrapText="1"/>
    </xf>
    <xf numFmtId="0" fontId="106" fillId="0" borderId="150" xfId="0" applyFont="1" applyBorder="1" applyAlignment="1">
      <alignment horizontal="left" vertical="center" wrapText="1"/>
    </xf>
    <xf numFmtId="0" fontId="106" fillId="3" borderId="148" xfId="5" applyFont="1" applyFill="1" applyBorder="1" applyAlignment="1" applyProtection="1">
      <alignment horizontal="right" vertical="center"/>
      <protection locked="0"/>
    </xf>
    <xf numFmtId="2" fontId="106" fillId="3" borderId="148" xfId="5" applyNumberFormat="1" applyFont="1" applyFill="1" applyBorder="1" applyAlignment="1" applyProtection="1">
      <alignment horizontal="right" vertical="center"/>
      <protection locked="0"/>
    </xf>
    <xf numFmtId="0" fontId="106" fillId="0" borderId="148" xfId="0" applyFont="1" applyBorder="1" applyAlignment="1">
      <alignment vertical="center"/>
    </xf>
    <xf numFmtId="0" fontId="106" fillId="0" borderId="150" xfId="13" applyFont="1" applyBorder="1" applyAlignment="1" applyProtection="1">
      <alignment horizontal="left" vertical="top" wrapText="1"/>
      <protection locked="0"/>
    </xf>
    <xf numFmtId="0" fontId="106" fillId="0" borderId="151" xfId="13" applyFont="1" applyBorder="1" applyAlignment="1" applyProtection="1">
      <alignment horizontal="left" vertical="top" wrapText="1"/>
      <protection locked="0"/>
    </xf>
    <xf numFmtId="0" fontId="106" fillId="0" borderId="149"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49" xfId="0" applyFont="1" applyBorder="1" applyAlignment="1">
      <alignment horizontal="left" indent="2"/>
    </xf>
    <xf numFmtId="0" fontId="106" fillId="0" borderId="136" xfId="0" applyFont="1" applyBorder="1" applyAlignment="1">
      <alignment horizontal="left" vertical="center" wrapText="1" readingOrder="1"/>
    </xf>
    <xf numFmtId="0" fontId="106" fillId="0" borderId="148" xfId="0" applyFont="1" applyBorder="1" applyAlignment="1">
      <alignment horizontal="left" vertical="center" wrapText="1" readingOrder="1"/>
    </xf>
    <xf numFmtId="167" fontId="19" fillId="85" borderId="57" xfId="0" applyNumberFormat="1" applyFont="1" applyFill="1" applyBorder="1" applyAlignment="1">
      <alignment horizontal="center"/>
    </xf>
    <xf numFmtId="169" fontId="26" fillId="37" borderId="63" xfId="20" applyBorder="1"/>
    <xf numFmtId="193" fontId="4" fillId="0" borderId="158" xfId="0" applyNumberFormat="1" applyFont="1" applyBorder="1" applyAlignment="1" applyProtection="1">
      <alignment vertical="center" wrapText="1"/>
      <protection locked="0"/>
    </xf>
    <xf numFmtId="193" fontId="4" fillId="0" borderId="148" xfId="0" applyNumberFormat="1" applyFont="1" applyBorder="1" applyAlignment="1" applyProtection="1">
      <alignment vertical="center" wrapText="1"/>
      <protection locked="0"/>
    </xf>
    <xf numFmtId="193" fontId="4" fillId="0" borderId="157" xfId="0" applyNumberFormat="1" applyFont="1" applyBorder="1" applyAlignment="1" applyProtection="1">
      <alignment vertical="center" wrapText="1"/>
      <protection locked="0"/>
    </xf>
    <xf numFmtId="10" fontId="4" fillId="0" borderId="158" xfId="20961" applyNumberFormat="1" applyFont="1" applyBorder="1" applyAlignment="1" applyProtection="1">
      <alignment vertical="center" wrapText="1"/>
      <protection locked="0"/>
    </xf>
    <xf numFmtId="10" fontId="4" fillId="0" borderId="148" xfId="20961" applyNumberFormat="1" applyFont="1" applyBorder="1" applyAlignment="1" applyProtection="1">
      <alignment vertical="center" wrapText="1"/>
      <protection locked="0"/>
    </xf>
    <xf numFmtId="10" fontId="4" fillId="0" borderId="157" xfId="20961" applyNumberFormat="1" applyFont="1" applyBorder="1" applyAlignment="1" applyProtection="1">
      <alignment vertical="center" wrapText="1"/>
      <protection locked="0"/>
    </xf>
    <xf numFmtId="193" fontId="17" fillId="2" borderId="158" xfId="0" applyNumberFormat="1" applyFont="1" applyFill="1" applyBorder="1" applyAlignment="1" applyProtection="1">
      <alignment vertical="center"/>
      <protection locked="0"/>
    </xf>
    <xf numFmtId="193" fontId="17" fillId="2" borderId="148" xfId="0" applyNumberFormat="1" applyFont="1" applyFill="1" applyBorder="1" applyAlignment="1" applyProtection="1">
      <alignment vertical="center"/>
      <protection locked="0"/>
    </xf>
    <xf numFmtId="193" fontId="17" fillId="2" borderId="157" xfId="0" applyNumberFormat="1" applyFont="1" applyFill="1" applyBorder="1" applyAlignment="1" applyProtection="1">
      <alignment vertical="center"/>
      <protection locked="0"/>
    </xf>
    <xf numFmtId="193" fontId="9" fillId="2" borderId="158" xfId="0" applyNumberFormat="1" applyFont="1" applyFill="1" applyBorder="1" applyAlignment="1" applyProtection="1">
      <alignment vertical="center"/>
      <protection locked="0"/>
    </xf>
    <xf numFmtId="193" fontId="9" fillId="2" borderId="148" xfId="0" applyNumberFormat="1" applyFont="1" applyFill="1" applyBorder="1" applyAlignment="1" applyProtection="1">
      <alignment vertical="center"/>
      <protection locked="0"/>
    </xf>
    <xf numFmtId="193" fontId="9" fillId="2" borderId="157" xfId="0"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193" fontId="17" fillId="2" borderId="149" xfId="0" applyNumberFormat="1" applyFont="1" applyFill="1" applyBorder="1" applyAlignment="1" applyProtection="1">
      <alignment vertical="center"/>
      <protection locked="0"/>
    </xf>
    <xf numFmtId="0" fontId="11" fillId="0" borderId="99" xfId="17" applyFill="1" applyBorder="1" applyAlignment="1" applyProtection="1">
      <alignment horizontal="left" vertical="top" wrapText="1"/>
    </xf>
    <xf numFmtId="0" fontId="7" fillId="83" borderId="148"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6" fillId="0" borderId="0" xfId="0" applyFont="1" applyAlignment="1">
      <alignment wrapText="1"/>
    </xf>
    <xf numFmtId="43" fontId="121" fillId="0" borderId="148" xfId="7" applyFont="1" applyBorder="1"/>
    <xf numFmtId="164" fontId="21" fillId="36" borderId="23" xfId="7" applyNumberFormat="1" applyFont="1" applyFill="1" applyBorder="1" applyAlignment="1">
      <alignment vertical="center" wrapText="1"/>
    </xf>
    <xf numFmtId="164" fontId="21" fillId="0" borderId="100" xfId="7" applyNumberFormat="1" applyFont="1" applyBorder="1" applyAlignment="1">
      <alignment vertical="center" wrapText="1"/>
    </xf>
    <xf numFmtId="164" fontId="21" fillId="0" borderId="99" xfId="7" applyNumberFormat="1" applyFont="1" applyBorder="1" applyAlignment="1">
      <alignment vertical="center" wrapText="1"/>
    </xf>
    <xf numFmtId="164" fontId="21" fillId="36" borderId="99" xfId="7" applyNumberFormat="1" applyFont="1" applyFill="1" applyBorder="1" applyAlignment="1">
      <alignment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43" fontId="144" fillId="0" borderId="148" xfId="7" applyFont="1" applyBorder="1"/>
    <xf numFmtId="10" fontId="144" fillId="0" borderId="148" xfId="20961" applyNumberFormat="1" applyFont="1" applyBorder="1"/>
    <xf numFmtId="164" fontId="144" fillId="0" borderId="148" xfId="7" applyNumberFormat="1" applyFont="1" applyBorder="1"/>
    <xf numFmtId="164" fontId="121" fillId="0" borderId="149" xfId="7" applyNumberFormat="1" applyFont="1" applyBorder="1"/>
    <xf numFmtId="10" fontId="121" fillId="0" borderId="149" xfId="20961" applyNumberFormat="1" applyFont="1" applyBorder="1"/>
    <xf numFmtId="10" fontId="121" fillId="0" borderId="148" xfId="20961" applyNumberFormat="1" applyFont="1" applyBorder="1"/>
    <xf numFmtId="43" fontId="121" fillId="0" borderId="149" xfId="7" applyFont="1" applyBorder="1"/>
    <xf numFmtId="164" fontId="125" fillId="0" borderId="0" xfId="0" applyNumberFormat="1" applyFont="1"/>
    <xf numFmtId="164" fontId="116" fillId="0" borderId="154" xfId="7" applyNumberFormat="1" applyFont="1" applyBorder="1" applyAlignment="1">
      <alignment vertical="center"/>
    </xf>
    <xf numFmtId="164" fontId="116" fillId="0" borderId="155" xfId="7" applyNumberFormat="1" applyFont="1" applyBorder="1" applyAlignment="1">
      <alignment vertical="center"/>
    </xf>
    <xf numFmtId="164" fontId="116" fillId="0" borderId="156" xfId="7" applyNumberFormat="1" applyFont="1" applyBorder="1" applyAlignment="1">
      <alignment horizontal="left" vertical="center" wrapText="1"/>
    </xf>
    <xf numFmtId="164" fontId="116" fillId="0" borderId="158" xfId="7" applyNumberFormat="1" applyFont="1" applyBorder="1" applyAlignment="1">
      <alignment horizontal="left" vertical="center" wrapText="1"/>
    </xf>
    <xf numFmtId="164" fontId="116" fillId="81" borderId="157" xfId="7" applyNumberFormat="1" applyFont="1" applyFill="1" applyBorder="1" applyAlignment="1">
      <alignment vertical="center"/>
    </xf>
    <xf numFmtId="164" fontId="116" fillId="81" borderId="148" xfId="7" applyNumberFormat="1" applyFont="1" applyFill="1" applyBorder="1" applyAlignment="1">
      <alignment vertical="center"/>
    </xf>
    <xf numFmtId="164" fontId="116" fillId="81" borderId="158" xfId="7" applyNumberFormat="1" applyFont="1" applyFill="1" applyBorder="1" applyAlignment="1">
      <alignment vertical="center"/>
    </xf>
    <xf numFmtId="164" fontId="116" fillId="0" borderId="157" xfId="7" applyNumberFormat="1" applyFont="1" applyBorder="1" applyAlignment="1">
      <alignment vertical="center"/>
    </xf>
    <xf numFmtId="164" fontId="116" fillId="0" borderId="148" xfId="7" applyNumberFormat="1" applyFont="1" applyBorder="1" applyAlignment="1">
      <alignment vertical="center"/>
    </xf>
    <xf numFmtId="164" fontId="116" fillId="0" borderId="158" xfId="7" applyNumberFormat="1" applyFont="1" applyBorder="1" applyAlignment="1">
      <alignment horizontal="left" vertical="center"/>
    </xf>
    <xf numFmtId="164" fontId="119" fillId="0" borderId="157" xfId="7" applyNumberFormat="1" applyFont="1" applyBorder="1" applyAlignment="1">
      <alignment vertical="center"/>
    </xf>
    <xf numFmtId="164" fontId="119" fillId="0" borderId="148" xfId="7" applyNumberFormat="1" applyFont="1" applyBorder="1" applyAlignment="1">
      <alignment vertical="center"/>
    </xf>
    <xf numFmtId="164" fontId="119" fillId="0" borderId="69" xfId="7" applyNumberFormat="1" applyFont="1" applyBorder="1" applyAlignment="1">
      <alignment vertical="center"/>
    </xf>
    <xf numFmtId="164" fontId="116" fillId="84" borderId="148" xfId="7" applyNumberFormat="1" applyFont="1" applyFill="1" applyBorder="1"/>
    <xf numFmtId="164" fontId="120" fillId="0" borderId="0" xfId="0" applyNumberFormat="1" applyFont="1"/>
    <xf numFmtId="164" fontId="117" fillId="0" borderId="140" xfId="7" applyNumberFormat="1" applyFont="1" applyBorder="1"/>
    <xf numFmtId="164" fontId="120" fillId="0" borderId="140" xfId="7" applyNumberFormat="1" applyFont="1" applyBorder="1"/>
    <xf numFmtId="10" fontId="0" fillId="0" borderId="0" xfId="0" applyNumberFormat="1"/>
    <xf numFmtId="10" fontId="113" fillId="79" borderId="99" xfId="20961" applyNumberFormat="1" applyFont="1" applyFill="1" applyBorder="1" applyAlignment="1" applyProtection="1">
      <alignment horizontal="right" vertical="center"/>
    </xf>
    <xf numFmtId="164" fontId="4" fillId="0" borderId="95" xfId="7" applyNumberFormat="1" applyFont="1" applyBorder="1" applyAlignment="1">
      <alignment vertical="center"/>
    </xf>
    <xf numFmtId="164" fontId="6" fillId="0" borderId="23" xfId="7" applyNumberFormat="1" applyFont="1" applyBorder="1" applyAlignment="1">
      <alignment vertical="center"/>
    </xf>
    <xf numFmtId="164" fontId="6" fillId="0" borderId="114" xfId="7" applyNumberFormat="1" applyFont="1" applyBorder="1" applyAlignment="1">
      <alignment vertical="center"/>
    </xf>
    <xf numFmtId="164" fontId="6" fillId="0" borderId="99" xfId="7" applyNumberFormat="1" applyFont="1" applyBorder="1" applyAlignment="1">
      <alignment vertical="center"/>
    </xf>
    <xf numFmtId="164" fontId="4" fillId="0" borderId="114" xfId="7" applyNumberFormat="1" applyFont="1" applyBorder="1" applyAlignment="1">
      <alignment vertical="center"/>
    </xf>
    <xf numFmtId="164" fontId="4" fillId="0" borderId="100" xfId="7" applyNumberFormat="1" applyFont="1" applyBorder="1" applyAlignment="1">
      <alignment vertical="center"/>
    </xf>
    <xf numFmtId="164" fontId="4" fillId="3" borderId="97" xfId="7" applyNumberFormat="1" applyFont="1" applyFill="1" applyBorder="1" applyAlignment="1">
      <alignment vertical="center"/>
    </xf>
    <xf numFmtId="193" fontId="4" fillId="0" borderId="0" xfId="0" applyNumberFormat="1" applyFont="1" applyAlignment="1">
      <alignment horizontal="center" vertical="center" wrapText="1"/>
    </xf>
    <xf numFmtId="164" fontId="4" fillId="36" borderId="24" xfId="7" applyNumberFormat="1" applyFont="1" applyFill="1" applyBorder="1"/>
    <xf numFmtId="164" fontId="4" fillId="36" borderId="23" xfId="7" applyNumberFormat="1" applyFont="1" applyFill="1" applyBorder="1"/>
    <xf numFmtId="164" fontId="4" fillId="0" borderId="20" xfId="7" applyNumberFormat="1" applyFont="1" applyBorder="1"/>
    <xf numFmtId="164" fontId="4" fillId="0" borderId="8" xfId="7" applyNumberFormat="1" applyFont="1" applyBorder="1"/>
    <xf numFmtId="164" fontId="4" fillId="0" borderId="3" xfId="7" applyNumberFormat="1" applyFont="1" applyBorder="1"/>
    <xf numFmtId="167" fontId="23" fillId="0" borderId="167" xfId="0" applyNumberFormat="1" applyFont="1" applyBorder="1" applyAlignment="1">
      <alignment horizontal="center"/>
    </xf>
    <xf numFmtId="164" fontId="23" fillId="0" borderId="140" xfId="7" applyNumberFormat="1" applyFont="1" applyBorder="1"/>
    <xf numFmtId="164" fontId="23" fillId="0" borderId="140" xfId="7" applyNumberFormat="1" applyFont="1" applyBorder="1" applyAlignment="1">
      <alignment horizontal="center"/>
    </xf>
    <xf numFmtId="164" fontId="22" fillId="0" borderId="140" xfId="7" applyNumberFormat="1" applyFont="1" applyBorder="1" applyAlignment="1">
      <alignment horizontal="center"/>
    </xf>
    <xf numFmtId="164" fontId="22" fillId="0" borderId="140" xfId="7" applyNumberFormat="1" applyFont="1" applyBorder="1" applyAlignment="1">
      <alignment horizontal="center" vertical="center"/>
    </xf>
    <xf numFmtId="164" fontId="23" fillId="0" borderId="140" xfId="7" applyNumberFormat="1" applyFont="1" applyBorder="1" applyAlignment="1">
      <alignment horizontal="center" vertical="center"/>
    </xf>
    <xf numFmtId="164" fontId="22" fillId="0" borderId="30" xfId="7" applyNumberFormat="1" applyFont="1" applyBorder="1" applyAlignment="1">
      <alignment horizontal="center" vertical="center"/>
    </xf>
    <xf numFmtId="164" fontId="7" fillId="0" borderId="24" xfId="7" applyNumberFormat="1" applyFont="1" applyFill="1" applyBorder="1" applyAlignment="1" applyProtection="1">
      <alignment horizontal="right" vertical="center"/>
    </xf>
    <xf numFmtId="164" fontId="6" fillId="36" borderId="114" xfId="7" applyNumberFormat="1" applyFont="1" applyFill="1" applyBorder="1" applyAlignment="1">
      <alignment horizontal="center" vertical="center" wrapText="1"/>
    </xf>
    <xf numFmtId="164" fontId="109" fillId="0" borderId="114" xfId="7" applyNumberFormat="1" applyFont="1" applyBorder="1" applyAlignment="1">
      <alignment horizontal="right" vertical="center" wrapText="1"/>
    </xf>
    <xf numFmtId="164" fontId="6" fillId="36" borderId="114" xfId="7" applyNumberFormat="1" applyFont="1" applyFill="1" applyBorder="1" applyAlignment="1">
      <alignment horizontal="right" vertical="center" wrapText="1"/>
    </xf>
    <xf numFmtId="164" fontId="4" fillId="0" borderId="114" xfId="7" applyNumberFormat="1" applyFont="1" applyBorder="1" applyAlignment="1">
      <alignment horizontal="right" vertical="center" wrapText="1"/>
    </xf>
    <xf numFmtId="164" fontId="7" fillId="36" borderId="24" xfId="7" applyNumberFormat="1" applyFont="1" applyFill="1" applyBorder="1" applyAlignment="1" applyProtection="1">
      <alignment vertical="top" wrapText="1"/>
    </xf>
    <xf numFmtId="164" fontId="7" fillId="36" borderId="20" xfId="7" applyNumberFormat="1" applyFont="1" applyFill="1" applyBorder="1" applyAlignment="1" applyProtection="1">
      <alignment vertical="top" wrapText="1"/>
      <protection locked="0"/>
    </xf>
    <xf numFmtId="164" fontId="7" fillId="3" borderId="114" xfId="7" applyNumberFormat="1" applyFont="1" applyFill="1" applyBorder="1" applyAlignment="1" applyProtection="1">
      <alignment vertical="top" wrapText="1"/>
      <protection locked="0"/>
    </xf>
    <xf numFmtId="164" fontId="7" fillId="3" borderId="20" xfId="7" applyNumberFormat="1" applyFont="1" applyFill="1" applyBorder="1" applyAlignment="1" applyProtection="1">
      <alignment vertical="top" wrapText="1"/>
      <protection locked="0"/>
    </xf>
    <xf numFmtId="164" fontId="7" fillId="36" borderId="20" xfId="7" applyNumberFormat="1" applyFont="1" applyFill="1" applyBorder="1" applyAlignment="1" applyProtection="1">
      <alignment vertical="top" wrapText="1"/>
    </xf>
    <xf numFmtId="164" fontId="7" fillId="3" borderId="20" xfId="7" applyNumberFormat="1" applyFont="1" applyFill="1" applyBorder="1" applyAlignment="1" applyProtection="1">
      <alignment vertical="top"/>
      <protection locked="0"/>
    </xf>
    <xf numFmtId="164" fontId="7" fillId="36" borderId="20" xfId="7" applyNumberFormat="1" applyFont="1" applyFill="1" applyBorder="1" applyAlignment="1" applyProtection="1">
      <alignment vertical="top"/>
    </xf>
    <xf numFmtId="164" fontId="7" fillId="3" borderId="18" xfId="7" applyNumberFormat="1" applyFont="1" applyFill="1" applyBorder="1" applyAlignment="1" applyProtection="1">
      <alignment horizontal="center" vertical="center"/>
      <protection locked="0"/>
    </xf>
    <xf numFmtId="167" fontId="0" fillId="0" borderId="0" xfId="0" applyNumberFormat="1"/>
    <xf numFmtId="43" fontId="0" fillId="0" borderId="0" xfId="0" applyNumberFormat="1"/>
    <xf numFmtId="3" fontId="12" fillId="0" borderId="0" xfId="0" applyNumberFormat="1" applyFont="1"/>
    <xf numFmtId="164" fontId="9" fillId="36" borderId="114" xfId="7" applyNumberFormat="1" applyFont="1" applyFill="1" applyBorder="1" applyAlignment="1">
      <alignment horizontal="right"/>
    </xf>
    <xf numFmtId="164" fontId="9" fillId="36" borderId="140" xfId="7" applyNumberFormat="1" applyFont="1" applyFill="1" applyBorder="1" applyAlignment="1">
      <alignment horizontal="right"/>
    </xf>
    <xf numFmtId="164" fontId="9" fillId="0" borderId="140" xfId="7" applyNumberFormat="1" applyFont="1" applyBorder="1" applyAlignment="1">
      <alignment horizontal="right"/>
    </xf>
    <xf numFmtId="43" fontId="0" fillId="0" borderId="0" xfId="7" applyFont="1"/>
    <xf numFmtId="193" fontId="0" fillId="0" borderId="0" xfId="0" applyNumberFormat="1"/>
    <xf numFmtId="164" fontId="0" fillId="36" borderId="140" xfId="7" applyNumberFormat="1" applyFont="1" applyFill="1" applyBorder="1"/>
    <xf numFmtId="164" fontId="0" fillId="0" borderId="140" xfId="7" applyNumberFormat="1" applyFont="1" applyBorder="1"/>
    <xf numFmtId="164" fontId="0" fillId="36" borderId="99" xfId="7" applyNumberFormat="1" applyFont="1" applyFill="1" applyBorder="1" applyAlignment="1">
      <alignment vertical="center"/>
    </xf>
    <xf numFmtId="164" fontId="0" fillId="0" borderId="99" xfId="7" applyNumberFormat="1" applyFont="1" applyBorder="1" applyAlignment="1">
      <alignment vertical="center"/>
    </xf>
    <xf numFmtId="164" fontId="0" fillId="36" borderId="99" xfId="7" applyNumberFormat="1" applyFont="1" applyFill="1" applyBorder="1"/>
    <xf numFmtId="164" fontId="0" fillId="0" borderId="99" xfId="7" applyNumberFormat="1" applyFont="1" applyBorder="1"/>
    <xf numFmtId="10" fontId="9" fillId="2" borderId="158" xfId="20961" applyNumberFormat="1" applyFont="1" applyFill="1" applyBorder="1" applyAlignment="1" applyProtection="1">
      <alignment vertical="center"/>
      <protection locked="0"/>
    </xf>
    <xf numFmtId="10" fontId="26" fillId="37" borderId="63" xfId="20961" applyNumberFormat="1" applyFont="1" applyFill="1" applyBorder="1"/>
    <xf numFmtId="10" fontId="17" fillId="2" borderId="158" xfId="20961" applyNumberFormat="1" applyFont="1" applyFill="1" applyBorder="1" applyAlignment="1" applyProtection="1">
      <alignment vertical="center"/>
      <protection locked="0"/>
    </xf>
    <xf numFmtId="10" fontId="17" fillId="2" borderId="24"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9" fillId="2" borderId="114" xfId="20961" applyNumberFormat="1" applyFont="1" applyFill="1" applyBorder="1" applyAlignment="1" applyProtection="1">
      <alignment vertical="center"/>
      <protection locked="0"/>
    </xf>
    <xf numFmtId="10" fontId="26" fillId="37" borderId="92" xfId="20961" applyNumberFormat="1" applyFont="1" applyFill="1" applyBorder="1"/>
    <xf numFmtId="10" fontId="26" fillId="37" borderId="0" xfId="20961" applyNumberFormat="1" applyFont="1" applyFill="1"/>
    <xf numFmtId="10" fontId="17" fillId="2" borderId="114" xfId="20961" applyNumberFormat="1" applyFont="1" applyFill="1" applyBorder="1" applyAlignment="1" applyProtection="1">
      <alignment vertical="center"/>
      <protection locked="0"/>
    </xf>
    <xf numFmtId="10" fontId="17" fillId="2" borderId="99" xfId="20961" applyNumberFormat="1" applyFont="1" applyFill="1" applyBorder="1" applyAlignment="1" applyProtection="1">
      <alignment vertical="center"/>
      <protection locked="0"/>
    </xf>
    <xf numFmtId="10" fontId="9" fillId="2" borderId="99" xfId="20961" applyNumberFormat="1" applyFont="1" applyFill="1" applyBorder="1" applyAlignment="1" applyProtection="1">
      <alignment vertical="center"/>
      <protection locked="0"/>
    </xf>
    <xf numFmtId="0" fontId="102" fillId="0" borderId="148" xfId="0" applyFont="1" applyBorder="1"/>
    <xf numFmtId="0" fontId="143" fillId="70" borderId="148" xfId="17" applyFont="1" applyFill="1" applyBorder="1" applyAlignment="1" applyProtection="1">
      <alignment horizontal="left" vertical="center"/>
      <protection locked="0"/>
    </xf>
    <xf numFmtId="14" fontId="4" fillId="0" borderId="0" xfId="0" applyNumberFormat="1" applyFont="1" applyAlignment="1">
      <alignment horizontal="left"/>
    </xf>
    <xf numFmtId="10" fontId="9" fillId="2" borderId="148" xfId="20961" applyNumberFormat="1" applyFont="1" applyFill="1" applyBorder="1" applyAlignment="1" applyProtection="1">
      <alignment vertical="center"/>
      <protection locked="0"/>
    </xf>
    <xf numFmtId="10" fontId="17" fillId="2" borderId="148" xfId="20961" applyNumberFormat="1" applyFont="1" applyFill="1" applyBorder="1" applyAlignment="1" applyProtection="1">
      <alignment vertical="center"/>
      <protection locked="0"/>
    </xf>
    <xf numFmtId="10" fontId="17" fillId="2" borderId="157" xfId="20961" applyNumberFormat="1" applyFont="1" applyFill="1" applyBorder="1" applyAlignment="1" applyProtection="1">
      <alignment vertical="center"/>
      <protection locked="0"/>
    </xf>
    <xf numFmtId="10" fontId="9" fillId="2" borderId="157" xfId="20961" applyNumberFormat="1" applyFont="1" applyFill="1" applyBorder="1" applyAlignment="1" applyProtection="1">
      <alignment vertical="center"/>
      <protection locked="0"/>
    </xf>
    <xf numFmtId="10" fontId="17" fillId="2" borderId="155" xfId="20961" applyNumberFormat="1" applyFont="1" applyFill="1" applyBorder="1" applyAlignment="1" applyProtection="1">
      <alignment vertical="center"/>
      <protection locked="0"/>
    </xf>
    <xf numFmtId="10" fontId="17" fillId="2" borderId="154" xfId="20961" applyNumberFormat="1" applyFont="1" applyFill="1" applyBorder="1" applyAlignment="1" applyProtection="1">
      <alignment vertical="center"/>
      <protection locked="0"/>
    </xf>
    <xf numFmtId="10" fontId="17" fillId="2" borderId="156" xfId="20961" applyNumberFormat="1" applyFont="1" applyFill="1" applyBorder="1" applyAlignment="1" applyProtection="1">
      <alignment vertical="center"/>
      <protection locked="0"/>
    </xf>
    <xf numFmtId="164" fontId="0" fillId="0" borderId="0" xfId="0" applyNumberFormat="1"/>
    <xf numFmtId="164" fontId="4" fillId="0" borderId="0" xfId="7" applyNumberFormat="1" applyFont="1"/>
    <xf numFmtId="164" fontId="21" fillId="36" borderId="148" xfId="7" applyNumberFormat="1" applyFont="1" applyFill="1" applyBorder="1" applyAlignment="1">
      <alignment vertical="center" wrapText="1"/>
    </xf>
    <xf numFmtId="164" fontId="21" fillId="36" borderId="21" xfId="7" applyNumberFormat="1" applyFont="1" applyFill="1" applyBorder="1" applyAlignment="1">
      <alignment vertical="center" wrapText="1"/>
    </xf>
    <xf numFmtId="164" fontId="21" fillId="0" borderId="148" xfId="7" applyNumberFormat="1" applyFont="1" applyBorder="1" applyAlignment="1">
      <alignment vertical="center" wrapText="1"/>
    </xf>
    <xf numFmtId="164" fontId="21" fillId="0" borderId="21" xfId="7" applyNumberFormat="1" applyFont="1" applyBorder="1" applyAlignment="1">
      <alignment vertical="center" wrapText="1"/>
    </xf>
    <xf numFmtId="164" fontId="21" fillId="36" borderId="25" xfId="7" applyNumberFormat="1" applyFont="1" applyFill="1" applyBorder="1" applyAlignment="1">
      <alignment vertical="center" wrapText="1"/>
    </xf>
    <xf numFmtId="164" fontId="21" fillId="36" borderId="37" xfId="7" applyNumberFormat="1" applyFont="1" applyFill="1" applyBorder="1" applyAlignment="1">
      <alignment vertical="center" wrapText="1"/>
    </xf>
    <xf numFmtId="164" fontId="12" fillId="0" borderId="0" xfId="0" applyNumberFormat="1" applyFont="1"/>
    <xf numFmtId="43" fontId="4" fillId="0" borderId="0" xfId="7" applyFont="1" applyAlignment="1">
      <alignment horizontal="left" vertical="center"/>
    </xf>
    <xf numFmtId="164" fontId="23" fillId="0" borderId="0" xfId="7" applyNumberFormat="1" applyFont="1"/>
    <xf numFmtId="164" fontId="9" fillId="0" borderId="0" xfId="7" applyNumberFormat="1" applyFont="1"/>
    <xf numFmtId="164" fontId="4" fillId="0" borderId="59" xfId="7" applyNumberFormat="1" applyFont="1" applyBorder="1" applyAlignment="1">
      <alignment horizontal="center" vertical="center" wrapText="1"/>
    </xf>
    <xf numFmtId="164" fontId="23" fillId="0" borderId="12" xfId="7" applyNumberFormat="1" applyFont="1" applyBorder="1" applyAlignment="1">
      <alignment horizontal="center" vertical="center"/>
    </xf>
    <xf numFmtId="164" fontId="22" fillId="0" borderId="12" xfId="7" applyNumberFormat="1" applyFont="1" applyBorder="1" applyAlignment="1">
      <alignment horizontal="center" vertical="center"/>
    </xf>
    <xf numFmtId="164" fontId="19" fillId="0" borderId="12" xfId="7" applyNumberFormat="1" applyFont="1" applyBorder="1" applyAlignment="1">
      <alignment horizontal="center" vertical="center"/>
    </xf>
    <xf numFmtId="164" fontId="104" fillId="0" borderId="12" xfId="7" applyNumberFormat="1" applyFont="1" applyBorder="1" applyAlignment="1">
      <alignment horizontal="center" vertical="center"/>
    </xf>
    <xf numFmtId="164" fontId="23" fillId="0" borderId="13" xfId="7" applyNumberFormat="1" applyFont="1" applyBorder="1" applyAlignment="1">
      <alignment horizontal="center" vertical="center"/>
    </xf>
    <xf numFmtId="164" fontId="22" fillId="0" borderId="14" xfId="7" applyNumberFormat="1" applyFont="1" applyBorder="1" applyAlignment="1">
      <alignment horizontal="center" vertical="center"/>
    </xf>
    <xf numFmtId="164" fontId="22" fillId="0" borderId="15" xfId="7" applyNumberFormat="1" applyFont="1" applyBorder="1" applyAlignment="1">
      <alignment horizontal="center" vertical="center"/>
    </xf>
    <xf numFmtId="164" fontId="22" fillId="0" borderId="13" xfId="7" applyNumberFormat="1" applyFont="1" applyBorder="1" applyAlignment="1">
      <alignment horizontal="center" vertical="center"/>
    </xf>
    <xf numFmtId="164" fontId="19" fillId="0" borderId="13" xfId="7" applyNumberFormat="1" applyFont="1" applyBorder="1" applyAlignment="1">
      <alignment vertical="center"/>
    </xf>
    <xf numFmtId="0" fontId="0" fillId="0" borderId="155" xfId="0" applyBorder="1" applyAlignment="1">
      <alignment horizontal="center"/>
    </xf>
    <xf numFmtId="0" fontId="132" fillId="0" borderId="155" xfId="0" applyFont="1" applyBorder="1" applyAlignment="1">
      <alignment horizontal="left" vertical="center" wrapText="1"/>
    </xf>
    <xf numFmtId="164" fontId="22" fillId="0" borderId="155" xfId="7" applyNumberFormat="1" applyFont="1" applyBorder="1" applyAlignment="1">
      <alignment horizontal="center" vertical="center"/>
    </xf>
    <xf numFmtId="164" fontId="4" fillId="0" borderId="0" xfId="0" applyNumberFormat="1" applyFont="1"/>
    <xf numFmtId="164" fontId="26" fillId="37" borderId="0" xfId="7" applyNumberFormat="1" applyFont="1" applyFill="1"/>
    <xf numFmtId="164" fontId="4" fillId="0" borderId="53" xfId="7" applyNumberFormat="1" applyFont="1" applyBorder="1" applyAlignment="1">
      <alignment vertical="center"/>
    </xf>
    <xf numFmtId="164" fontId="4" fillId="0" borderId="64" xfId="7" applyNumberFormat="1" applyFont="1" applyBorder="1" applyAlignment="1">
      <alignment vertical="center"/>
    </xf>
    <xf numFmtId="164" fontId="4" fillId="3" borderId="21" xfId="7" applyNumberFormat="1" applyFont="1" applyFill="1" applyBorder="1" applyAlignment="1">
      <alignment vertical="center"/>
    </xf>
    <xf numFmtId="164" fontId="4" fillId="0" borderId="26" xfId="7" applyNumberFormat="1" applyFont="1" applyBorder="1" applyAlignment="1">
      <alignment vertical="center"/>
    </xf>
    <xf numFmtId="164" fontId="4" fillId="0" borderId="18" xfId="7" applyNumberFormat="1" applyFont="1" applyBorder="1" applyAlignment="1">
      <alignment vertical="center"/>
    </xf>
    <xf numFmtId="164" fontId="4" fillId="0" borderId="108" xfId="7" applyNumberFormat="1" applyFont="1" applyBorder="1" applyAlignment="1">
      <alignment vertical="center"/>
    </xf>
    <xf numFmtId="10" fontId="4" fillId="0" borderId="93" xfId="20961" applyNumberFormat="1" applyFont="1" applyBorder="1" applyAlignment="1">
      <alignment vertical="center"/>
    </xf>
    <xf numFmtId="10" fontId="4" fillId="0" borderId="110" xfId="20961" applyNumberFormat="1" applyFont="1" applyBorder="1" applyAlignment="1">
      <alignment vertical="center"/>
    </xf>
    <xf numFmtId="164" fontId="4" fillId="0" borderId="0" xfId="7" applyNumberFormat="1" applyFont="1" applyFill="1" applyBorder="1"/>
    <xf numFmtId="164" fontId="120" fillId="0" borderId="148" xfId="7" applyNumberFormat="1" applyFont="1" applyBorder="1"/>
    <xf numFmtId="164" fontId="117" fillId="0" borderId="148" xfId="7" applyNumberFormat="1" applyFont="1" applyBorder="1"/>
    <xf numFmtId="14" fontId="117" fillId="0" borderId="0" xfId="0" applyNumberFormat="1" applyFont="1" applyAlignment="1">
      <alignment horizontal="left"/>
    </xf>
    <xf numFmtId="164" fontId="117" fillId="0" borderId="0" xfId="0" applyNumberFormat="1" applyFont="1"/>
    <xf numFmtId="164" fontId="116" fillId="0" borderId="148" xfId="7" applyNumberFormat="1" applyFont="1" applyBorder="1"/>
    <xf numFmtId="164" fontId="116" fillId="36" borderId="148" xfId="7" applyNumberFormat="1" applyFont="1" applyFill="1" applyBorder="1"/>
    <xf numFmtId="164" fontId="119" fillId="0" borderId="148" xfId="7" applyNumberFormat="1" applyFont="1" applyBorder="1"/>
    <xf numFmtId="164" fontId="119" fillId="36" borderId="148" xfId="7" applyNumberFormat="1" applyFont="1" applyFill="1" applyBorder="1"/>
    <xf numFmtId="164" fontId="116" fillId="0" borderId="0" xfId="0" applyNumberFormat="1" applyFont="1"/>
    <xf numFmtId="164" fontId="116" fillId="0" borderId="148" xfId="7" applyNumberFormat="1" applyFont="1" applyBorder="1" applyAlignment="1">
      <alignment horizontal="left" indent="1"/>
    </xf>
    <xf numFmtId="164" fontId="119" fillId="84" borderId="148" xfId="7" applyNumberFormat="1" applyFont="1" applyFill="1" applyBorder="1"/>
    <xf numFmtId="164" fontId="116" fillId="0" borderId="148" xfId="7" applyNumberFormat="1" applyFont="1" applyBorder="1" applyAlignment="1">
      <alignment horizontal="left" vertical="center" wrapText="1"/>
    </xf>
    <xf numFmtId="164" fontId="116" fillId="0" borderId="148" xfId="7" applyNumberFormat="1" applyFont="1" applyBorder="1" applyAlignment="1">
      <alignment horizontal="center" vertical="center" wrapText="1"/>
    </xf>
    <xf numFmtId="164" fontId="116" fillId="0" borderId="148" xfId="7" applyNumberFormat="1" applyFont="1" applyBorder="1" applyAlignment="1">
      <alignment horizontal="center" vertical="center"/>
    </xf>
    <xf numFmtId="164" fontId="121" fillId="0" borderId="148" xfId="7" applyNumberFormat="1" applyFont="1" applyBorder="1"/>
    <xf numFmtId="9" fontId="4" fillId="0" borderId="21" xfId="0" applyNumberFormat="1" applyFont="1" applyBorder="1"/>
    <xf numFmtId="9" fontId="4" fillId="0" borderId="114" xfId="0" applyNumberFormat="1" applyFont="1" applyBorder="1"/>
    <xf numFmtId="0" fontId="104" fillId="0" borderId="66" xfId="0" applyFont="1" applyBorder="1" applyAlignment="1">
      <alignment horizontal="left" vertical="center" wrapText="1"/>
    </xf>
    <xf numFmtId="0" fontId="104" fillId="0" borderId="65" xfId="0" applyFont="1" applyBorder="1" applyAlignment="1">
      <alignment horizontal="left" vertical="center" wrapText="1"/>
    </xf>
    <xf numFmtId="0" fontId="141" fillId="0" borderId="161" xfId="0" applyFont="1" applyBorder="1" applyAlignment="1">
      <alignment horizontal="center" vertical="center"/>
    </xf>
    <xf numFmtId="0" fontId="141" fillId="0" borderId="29" xfId="0" applyFont="1" applyBorder="1" applyAlignment="1">
      <alignment horizontal="center" vertical="center"/>
    </xf>
    <xf numFmtId="0" fontId="141" fillId="0" borderId="162" xfId="0" applyFont="1" applyBorder="1" applyAlignment="1">
      <alignment horizontal="center" vertical="center"/>
    </xf>
    <xf numFmtId="0" fontId="142" fillId="0" borderId="161" xfId="0" applyFont="1" applyBorder="1" applyAlignment="1">
      <alignment horizontal="center" wrapText="1"/>
    </xf>
    <xf numFmtId="0" fontId="142" fillId="0" borderId="29" xfId="0" applyFont="1" applyBorder="1" applyAlignment="1">
      <alignment horizontal="center" wrapText="1"/>
    </xf>
    <xf numFmtId="0" fontId="142" fillId="0" borderId="162" xfId="0" applyFont="1" applyBorder="1" applyAlignment="1">
      <alignment horizontal="center" wrapText="1"/>
    </xf>
    <xf numFmtId="0" fontId="0" fillId="0" borderId="100" xfId="0" applyBorder="1" applyAlignment="1">
      <alignment horizontal="center"/>
    </xf>
    <xf numFmtId="0" fontId="0" fillId="0" borderId="97" xfId="0" applyBorder="1" applyAlignment="1">
      <alignment horizontal="center"/>
    </xf>
    <xf numFmtId="0" fontId="0" fillId="0" borderId="98" xfId="0" applyBorder="1" applyAlignment="1">
      <alignment horizontal="center"/>
    </xf>
    <xf numFmtId="164" fontId="0" fillId="0" borderId="141" xfId="7" applyNumberFormat="1" applyFont="1" applyBorder="1" applyAlignment="1">
      <alignment horizontal="center"/>
    </xf>
    <xf numFmtId="164" fontId="0" fillId="0" borderId="142" xfId="7" applyNumberFormat="1" applyFont="1" applyBorder="1" applyAlignment="1">
      <alignment horizontal="center"/>
    </xf>
    <xf numFmtId="164" fontId="0" fillId="0" borderId="143" xfId="7" applyNumberFormat="1" applyFont="1" applyBorder="1" applyAlignment="1">
      <alignment horizontal="center"/>
    </xf>
    <xf numFmtId="0" fontId="0" fillId="0" borderId="140" xfId="0" applyBorder="1" applyAlignment="1">
      <alignment horizontal="center" vertical="center"/>
    </xf>
    <xf numFmtId="0" fontId="128" fillId="0" borderId="94" xfId="0" applyFont="1" applyBorder="1" applyAlignment="1">
      <alignment horizontal="center" vertical="center"/>
    </xf>
    <xf numFmtId="0" fontId="128"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28" fillId="0" borderId="144"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30" xfId="0" applyBorder="1" applyAlignment="1">
      <alignment horizontal="center" vertical="center"/>
    </xf>
    <xf numFmtId="0" fontId="0" fillId="0" borderId="11" xfId="0" applyBorder="1" applyAlignment="1">
      <alignment horizontal="center" vertical="center"/>
    </xf>
    <xf numFmtId="0" fontId="0" fillId="0" borderId="140" xfId="0" applyBorder="1" applyAlignment="1">
      <alignment horizontal="center" vertical="center" wrapText="1"/>
    </xf>
    <xf numFmtId="0" fontId="10" fillId="0" borderId="17" xfId="0" applyFont="1" applyBorder="1" applyAlignment="1">
      <alignment horizontal="center"/>
    </xf>
    <xf numFmtId="0" fontId="10" fillId="0" borderId="18" xfId="0" applyFont="1" applyBorder="1" applyAlignment="1">
      <alignment horizontal="center"/>
    </xf>
    <xf numFmtId="0" fontId="13" fillId="0" borderId="3" xfId="0" applyFont="1" applyBorder="1" applyAlignment="1">
      <alignment wrapText="1"/>
    </xf>
    <xf numFmtId="0" fontId="4" fillId="0" borderId="20" xfId="0" applyFont="1" applyBorder="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00" xfId="0" applyFont="1" applyBorder="1" applyAlignment="1">
      <alignment horizontal="center"/>
    </xf>
    <xf numFmtId="0" fontId="4" fillId="0" borderId="21" xfId="0" applyFont="1" applyBorder="1" applyAlignment="1">
      <alignment horizontal="center"/>
    </xf>
    <xf numFmtId="0" fontId="6" fillId="36" borderId="118"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5" xfId="0" applyFont="1" applyFill="1" applyBorder="1" applyAlignment="1">
      <alignment horizontal="center" vertical="center" wrapText="1"/>
    </xf>
    <xf numFmtId="0" fontId="6" fillId="36" borderId="98" xfId="0" applyFont="1" applyFill="1" applyBorder="1" applyAlignment="1">
      <alignment horizontal="center" vertical="center" wrapText="1"/>
    </xf>
    <xf numFmtId="0" fontId="101" fillId="3" borderId="67" xfId="13" applyFont="1" applyFill="1" applyBorder="1" applyAlignment="1" applyProtection="1">
      <alignment horizontal="center" vertical="center" wrapText="1"/>
      <protection locked="0"/>
    </xf>
    <xf numFmtId="0" fontId="101" fillId="3" borderId="64"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4" fontId="15" fillId="0" borderId="90" xfId="1" applyNumberFormat="1" applyFont="1" applyFill="1" applyBorder="1" applyAlignment="1" applyProtection="1">
      <alignment horizontal="center" vertical="center" wrapText="1"/>
      <protection locked="0"/>
    </xf>
    <xf numFmtId="164" fontId="15" fillId="0" borderId="91" xfId="1" applyNumberFormat="1"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06" xfId="0" applyFont="1" applyBorder="1" applyAlignment="1">
      <alignment horizontal="center" vertical="center" wrapText="1"/>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4" xfId="0" applyFont="1" applyBorder="1" applyAlignment="1">
      <alignment horizontal="center" vertical="center" wrapText="1"/>
    </xf>
    <xf numFmtId="0" fontId="119" fillId="0" borderId="121" xfId="0" applyFont="1" applyBorder="1" applyAlignment="1">
      <alignment horizontal="left" vertical="center" wrapText="1"/>
    </xf>
    <xf numFmtId="0" fontId="119" fillId="0" borderId="122" xfId="0" applyFont="1" applyBorder="1" applyAlignment="1">
      <alignment horizontal="left" vertical="center" wrapText="1"/>
    </xf>
    <xf numFmtId="0" fontId="119" fillId="0" borderId="124" xfId="0" applyFont="1" applyBorder="1" applyAlignment="1">
      <alignment horizontal="left" vertical="center" wrapText="1"/>
    </xf>
    <xf numFmtId="0" fontId="119" fillId="0" borderId="125" xfId="0" applyFont="1" applyBorder="1" applyAlignment="1">
      <alignment horizontal="left" vertical="center" wrapText="1"/>
    </xf>
    <xf numFmtId="0" fontId="119" fillId="0" borderId="127" xfId="0" applyFont="1" applyBorder="1" applyAlignment="1">
      <alignment horizontal="left" vertical="center" wrapText="1"/>
    </xf>
    <xf numFmtId="0" fontId="119" fillId="0" borderId="128" xfId="0" applyFont="1" applyBorder="1" applyAlignment="1">
      <alignment horizontal="left" vertical="center" wrapText="1"/>
    </xf>
    <xf numFmtId="0" fontId="120" fillId="0" borderId="147" xfId="0" applyFont="1" applyBorder="1" applyAlignment="1">
      <alignment horizontal="center" vertical="center" wrapText="1"/>
    </xf>
    <xf numFmtId="0" fontId="120" fillId="0" borderId="146" xfId="0" applyFont="1" applyBorder="1" applyAlignment="1">
      <alignment horizontal="center" vertical="center" wrapText="1"/>
    </xf>
    <xf numFmtId="0" fontId="120" fillId="0" borderId="123" xfId="0" applyFont="1" applyBorder="1" applyAlignment="1">
      <alignment horizontal="center" vertical="center" wrapText="1"/>
    </xf>
    <xf numFmtId="0" fontId="120" fillId="0" borderId="53" xfId="0" applyFont="1" applyBorder="1" applyAlignment="1">
      <alignment horizontal="center" vertical="center" wrapText="1"/>
    </xf>
    <xf numFmtId="0" fontId="120" fillId="0" borderId="126"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49"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151" xfId="0" applyFont="1" applyBorder="1" applyAlignment="1">
      <alignment horizontal="center" vertical="center" wrapText="1"/>
    </xf>
    <xf numFmtId="0" fontId="116" fillId="0" borderId="150" xfId="0" applyFont="1" applyBorder="1" applyAlignment="1">
      <alignment horizontal="center" vertical="center" wrapText="1"/>
    </xf>
    <xf numFmtId="0" fontId="124" fillId="0" borderId="148" xfId="0" applyFont="1" applyBorder="1" applyAlignment="1">
      <alignment horizontal="center" vertical="center"/>
    </xf>
    <xf numFmtId="0" fontId="118" fillId="0" borderId="147" xfId="0" applyFont="1" applyBorder="1" applyAlignment="1">
      <alignment horizontal="center" vertical="center"/>
    </xf>
    <xf numFmtId="0" fontId="118" fillId="0" borderId="152" xfId="0" applyFont="1" applyBorder="1" applyAlignment="1">
      <alignment horizontal="center" vertical="center"/>
    </xf>
    <xf numFmtId="0" fontId="118" fillId="0" borderId="53" xfId="0" applyFont="1" applyBorder="1" applyAlignment="1">
      <alignment horizontal="center" vertical="center"/>
    </xf>
    <xf numFmtId="0" fontId="118" fillId="0" borderId="11" xfId="0" applyFont="1" applyBorder="1" applyAlignment="1">
      <alignment horizontal="center" vertical="center"/>
    </xf>
    <xf numFmtId="0" fontId="119" fillId="0" borderId="148" xfId="0" applyFont="1" applyBorder="1" applyAlignment="1">
      <alignment horizontal="center" vertical="center" wrapText="1"/>
    </xf>
    <xf numFmtId="0" fontId="119" fillId="0" borderId="147" xfId="0" applyFont="1" applyBorder="1" applyAlignment="1">
      <alignment horizontal="center" vertical="center" wrapText="1"/>
    </xf>
    <xf numFmtId="0" fontId="119" fillId="0" borderId="152" xfId="0" applyFont="1" applyBorder="1" applyAlignment="1">
      <alignment horizontal="center" vertical="center" wrapText="1"/>
    </xf>
    <xf numFmtId="0" fontId="119" fillId="0" borderId="129" xfId="0" applyFont="1" applyBorder="1" applyAlignment="1">
      <alignment horizontal="center" vertical="center" wrapText="1"/>
    </xf>
    <xf numFmtId="0" fontId="119" fillId="0" borderId="130" xfId="0" applyFont="1" applyBorder="1" applyAlignment="1">
      <alignment horizontal="center" vertical="center" wrapText="1"/>
    </xf>
    <xf numFmtId="0" fontId="119" fillId="0" borderId="53"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53" xfId="0" applyFont="1" applyBorder="1" applyAlignment="1">
      <alignment horizontal="center" vertical="center" wrapText="1"/>
    </xf>
    <xf numFmtId="0" fontId="119" fillId="0" borderId="131"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31"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146" xfId="0" applyFont="1" applyBorder="1" applyAlignment="1">
      <alignment horizontal="center" vertical="center" wrapText="1"/>
    </xf>
    <xf numFmtId="0" fontId="116" fillId="0" borderId="152"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57" xfId="0" applyFont="1" applyBorder="1" applyAlignment="1">
      <alignment horizontal="center" vertical="center" wrapText="1"/>
    </xf>
    <xf numFmtId="0" fontId="116" fillId="0" borderId="54" xfId="0" applyFont="1" applyBorder="1" applyAlignment="1">
      <alignment horizontal="center" vertical="center" wrapText="1"/>
    </xf>
    <xf numFmtId="0" fontId="116" fillId="0" borderId="55" xfId="0" applyFont="1" applyBorder="1" applyAlignment="1">
      <alignment horizontal="center" vertical="center" wrapText="1"/>
    </xf>
    <xf numFmtId="0" fontId="116" fillId="0" borderId="106" xfId="0" applyFont="1" applyBorder="1" applyAlignment="1">
      <alignment horizontal="center" vertical="center" wrapText="1"/>
    </xf>
    <xf numFmtId="0" fontId="119" fillId="0" borderId="54" xfId="0" applyFont="1" applyBorder="1" applyAlignment="1">
      <alignment horizontal="left" vertical="top" wrapText="1"/>
    </xf>
    <xf numFmtId="0" fontId="119" fillId="0" borderId="106" xfId="0" applyFont="1" applyBorder="1" applyAlignment="1">
      <alignment horizontal="left" vertical="top" wrapText="1"/>
    </xf>
    <xf numFmtId="0" fontId="119" fillId="0" borderId="63" xfId="0" applyFont="1" applyBorder="1" applyAlignment="1">
      <alignment horizontal="left" vertical="top" wrapText="1"/>
    </xf>
    <xf numFmtId="0" fontId="119" fillId="0" borderId="92" xfId="0" applyFont="1" applyBorder="1" applyAlignment="1">
      <alignment horizontal="left" vertical="top" wrapText="1"/>
    </xf>
    <xf numFmtId="0" fontId="119" fillId="0" borderId="120" xfId="0" applyFont="1" applyBorder="1" applyAlignment="1">
      <alignment horizontal="left" vertical="top" wrapText="1"/>
    </xf>
    <xf numFmtId="0" fontId="119" fillId="0" borderId="159" xfId="0" applyFont="1" applyBorder="1" applyAlignment="1">
      <alignment horizontal="left" vertical="top" wrapText="1"/>
    </xf>
    <xf numFmtId="0" fontId="119" fillId="0" borderId="160" xfId="0" applyFont="1" applyBorder="1" applyAlignment="1">
      <alignment horizontal="center" vertical="center" wrapText="1"/>
    </xf>
    <xf numFmtId="0" fontId="119" fillId="0" borderId="69" xfId="0" applyFont="1" applyBorder="1" applyAlignment="1">
      <alignment horizontal="center" vertical="center" wrapText="1"/>
    </xf>
    <xf numFmtId="0" fontId="116" fillId="0" borderId="147" xfId="0" applyFont="1" applyBorder="1" applyAlignment="1">
      <alignment horizontal="center" vertical="top" wrapText="1"/>
    </xf>
    <xf numFmtId="0" fontId="116" fillId="0" borderId="146" xfId="0" applyFont="1" applyBorder="1" applyAlignment="1">
      <alignment horizontal="center" vertical="top" wrapText="1"/>
    </xf>
    <xf numFmtId="0" fontId="116" fillId="0" borderId="153" xfId="0" applyFont="1" applyBorder="1" applyAlignment="1">
      <alignment horizontal="center" vertical="top" wrapText="1"/>
    </xf>
    <xf numFmtId="0" fontId="116" fillId="0" borderId="150" xfId="0" applyFont="1" applyBorder="1" applyAlignment="1">
      <alignment horizontal="center" vertical="top" wrapText="1"/>
    </xf>
    <xf numFmtId="0" fontId="105" fillId="0" borderId="132" xfId="0" applyFont="1" applyBorder="1" applyAlignment="1">
      <alignment horizontal="left" vertical="top" wrapText="1"/>
    </xf>
    <xf numFmtId="0" fontId="105" fillId="0" borderId="133" xfId="0" applyFont="1" applyBorder="1" applyAlignment="1">
      <alignment horizontal="left" vertical="top" wrapText="1"/>
    </xf>
    <xf numFmtId="0" fontId="122" fillId="0" borderId="148" xfId="0" applyFont="1" applyBorder="1" applyAlignment="1">
      <alignment horizontal="center" vertical="center"/>
    </xf>
    <xf numFmtId="0" fontId="121" fillId="0" borderId="148" xfId="0" applyFont="1" applyBorder="1" applyAlignment="1">
      <alignment horizontal="center" vertical="center" wrapText="1"/>
    </xf>
    <xf numFmtId="0" fontId="121" fillId="0" borderId="149" xfId="0" applyFont="1" applyBorder="1" applyAlignment="1">
      <alignment horizontal="center" vertical="center" wrapText="1"/>
    </xf>
    <xf numFmtId="0" fontId="105" fillId="76" borderId="151" xfId="0" applyFont="1" applyFill="1" applyBorder="1" applyAlignment="1">
      <alignment horizontal="center" vertical="center" wrapText="1"/>
    </xf>
    <xf numFmtId="0" fontId="105" fillId="76" borderId="150" xfId="0" applyFont="1" applyFill="1" applyBorder="1" applyAlignment="1">
      <alignment horizontal="center" vertical="center" wrapText="1"/>
    </xf>
    <xf numFmtId="0" fontId="106" fillId="0" borderId="151" xfId="0" applyFont="1" applyBorder="1" applyAlignment="1">
      <alignment horizontal="left" vertical="center" wrapText="1"/>
    </xf>
    <xf numFmtId="0" fontId="106" fillId="0" borderId="150" xfId="0" applyFont="1" applyBorder="1" applyAlignment="1">
      <alignment horizontal="left" vertical="center" wrapText="1"/>
    </xf>
    <xf numFmtId="0" fontId="106" fillId="0" borderId="151" xfId="13" applyFont="1" applyBorder="1" applyAlignment="1" applyProtection="1">
      <alignment horizontal="left" vertical="top" wrapText="1"/>
      <protection locked="0"/>
    </xf>
    <xf numFmtId="0" fontId="106" fillId="0" borderId="150" xfId="13" applyFont="1" applyBorder="1" applyAlignment="1" applyProtection="1">
      <alignment horizontal="left" vertical="top" wrapText="1"/>
      <protection locked="0"/>
    </xf>
    <xf numFmtId="0" fontId="106" fillId="0" borderId="151" xfId="0" applyFont="1" applyBorder="1" applyAlignment="1">
      <alignment horizontal="left" vertical="top" wrapText="1"/>
    </xf>
    <xf numFmtId="0" fontId="106" fillId="0" borderId="150" xfId="0" applyFont="1" applyBorder="1" applyAlignment="1">
      <alignment horizontal="left" vertical="top" wrapText="1"/>
    </xf>
    <xf numFmtId="49" fontId="106" fillId="0" borderId="0" xfId="0" applyNumberFormat="1" applyFont="1" applyAlignment="1">
      <alignment horizontal="center" vertical="center"/>
    </xf>
    <xf numFmtId="0" fontId="106" fillId="0" borderId="148" xfId="0" applyFont="1" applyBorder="1" applyAlignment="1">
      <alignment horizontal="left" vertical="top" wrapText="1"/>
    </xf>
    <xf numFmtId="0" fontId="106" fillId="0" borderId="148" xfId="0" applyFont="1" applyBorder="1" applyAlignment="1">
      <alignment horizontal="left" vertical="center" wrapText="1"/>
    </xf>
    <xf numFmtId="0" fontId="105" fillId="76" borderId="148" xfId="0" applyFont="1" applyFill="1" applyBorder="1" applyAlignment="1">
      <alignment horizontal="center" vertical="center" wrapText="1"/>
    </xf>
    <xf numFmtId="0" fontId="106" fillId="0" borderId="148" xfId="0" applyFont="1" applyBorder="1" applyAlignment="1">
      <alignment horizontal="center"/>
    </xf>
    <xf numFmtId="0" fontId="106" fillId="0" borderId="100" xfId="0" applyFont="1" applyBorder="1" applyAlignment="1">
      <alignment horizontal="left" vertical="center" wrapText="1"/>
    </xf>
    <xf numFmtId="0" fontId="106" fillId="0" borderId="98" xfId="0" applyFont="1" applyBorder="1" applyAlignment="1">
      <alignment horizontal="left" vertical="center" wrapText="1"/>
    </xf>
    <xf numFmtId="0" fontId="105" fillId="0" borderId="148" xfId="0" applyFont="1" applyBorder="1" applyAlignment="1">
      <alignment horizontal="center" vertical="center"/>
    </xf>
    <xf numFmtId="0" fontId="106" fillId="3" borderId="151" xfId="13" applyFont="1" applyFill="1" applyBorder="1" applyAlignment="1" applyProtection="1">
      <alignment horizontal="left" vertical="top" wrapText="1"/>
      <protection locked="0"/>
    </xf>
    <xf numFmtId="0" fontId="106" fillId="3" borderId="150" xfId="13" applyFont="1" applyFill="1" applyBorder="1" applyAlignment="1" applyProtection="1">
      <alignment horizontal="left" vertical="top" wrapText="1"/>
      <protection locked="0"/>
    </xf>
    <xf numFmtId="0" fontId="105" fillId="0" borderId="85" xfId="0" applyFont="1" applyBorder="1" applyAlignment="1">
      <alignment horizontal="center" vertical="center"/>
    </xf>
    <xf numFmtId="0" fontId="105" fillId="76" borderId="82"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83" xfId="0" applyFont="1" applyFill="1" applyBorder="1" applyAlignment="1">
      <alignment horizontal="center" vertical="center" wrapText="1"/>
    </xf>
    <xf numFmtId="0" fontId="106" fillId="77" borderId="100" xfId="0" applyFont="1" applyFill="1" applyBorder="1" applyAlignment="1">
      <alignment vertical="center" wrapText="1"/>
    </xf>
    <xf numFmtId="0" fontId="106" fillId="77" borderId="98" xfId="0" applyFont="1" applyFill="1" applyBorder="1" applyAlignment="1">
      <alignment vertical="center" wrapText="1"/>
    </xf>
    <xf numFmtId="0" fontId="106" fillId="0" borderId="100" xfId="0" applyFont="1" applyBorder="1" applyAlignment="1">
      <alignment vertical="center" wrapText="1"/>
    </xf>
    <xf numFmtId="0" fontId="106" fillId="0" borderId="98" xfId="0" applyFont="1" applyBorder="1" applyAlignment="1">
      <alignment vertical="center" wrapText="1"/>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5" fillId="76" borderId="89" xfId="0" applyFont="1" applyFill="1" applyBorder="1" applyAlignment="1">
      <alignment horizontal="center" vertical="center"/>
    </xf>
    <xf numFmtId="0" fontId="106" fillId="3" borderId="100" xfId="0" applyFont="1" applyFill="1" applyBorder="1" applyAlignment="1">
      <alignment horizontal="left" vertical="center" wrapText="1"/>
    </xf>
    <xf numFmtId="0" fontId="106" fillId="3" borderId="98" xfId="0" applyFont="1" applyFill="1" applyBorder="1" applyAlignment="1">
      <alignment horizontal="left" vertical="center" wrapText="1"/>
    </xf>
    <xf numFmtId="0" fontId="106" fillId="0" borderId="77" xfId="0" applyFont="1" applyBorder="1" applyAlignment="1">
      <alignment horizontal="left" vertical="center" wrapText="1"/>
    </xf>
    <xf numFmtId="0" fontId="106" fillId="0" borderId="78" xfId="0" applyFont="1" applyBorder="1" applyAlignment="1">
      <alignment horizontal="left"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5" fillId="76" borderId="75" xfId="0" applyFont="1" applyFill="1" applyBorder="1" applyAlignment="1">
      <alignment horizontal="center" vertical="center" wrapText="1"/>
    </xf>
    <xf numFmtId="0" fontId="106" fillId="0" borderId="53" xfId="0" applyFont="1" applyBorder="1" applyAlignment="1">
      <alignment horizontal="left" vertical="center" wrapText="1"/>
    </xf>
    <xf numFmtId="0" fontId="106" fillId="0" borderId="11" xfId="0" applyFont="1" applyBorder="1" applyAlignment="1">
      <alignment horizontal="left" vertical="center" wrapText="1"/>
    </xf>
    <xf numFmtId="0" fontId="106" fillId="82" borderId="100" xfId="0" applyFont="1" applyFill="1" applyBorder="1" applyAlignment="1">
      <alignment vertical="center" wrapText="1"/>
    </xf>
    <xf numFmtId="0" fontId="106" fillId="82" borderId="98" xfId="0" applyFont="1" applyFill="1" applyBorder="1" applyAlignment="1">
      <alignment vertical="center" wrapText="1"/>
    </xf>
    <xf numFmtId="0" fontId="106" fillId="82" borderId="141" xfId="0" applyFont="1" applyFill="1" applyBorder="1" applyAlignment="1">
      <alignment horizontal="left" vertical="center" wrapText="1"/>
    </xf>
    <xf numFmtId="0" fontId="106" fillId="82" borderId="142" xfId="0" applyFont="1" applyFill="1" applyBorder="1" applyAlignment="1">
      <alignment horizontal="left" vertical="center" wrapText="1"/>
    </xf>
    <xf numFmtId="0" fontId="106" fillId="82" borderId="143"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3" borderId="78"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81"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6" fillId="3" borderId="100" xfId="0" applyFont="1" applyFill="1" applyBorder="1" applyAlignment="1">
      <alignment vertical="center" wrapText="1"/>
    </xf>
    <xf numFmtId="0" fontId="106" fillId="3" borderId="98" xfId="0" applyFont="1" applyFill="1" applyBorder="1" applyAlignment="1">
      <alignment vertical="center" wrapText="1"/>
    </xf>
    <xf numFmtId="0" fontId="105" fillId="0" borderId="70" xfId="0" applyFont="1" applyBorder="1" applyAlignment="1">
      <alignment horizontal="center" vertical="center"/>
    </xf>
    <xf numFmtId="0" fontId="105" fillId="0" borderId="71" xfId="0" applyFont="1" applyBorder="1" applyAlignment="1">
      <alignment horizontal="center" vertical="center"/>
    </xf>
    <xf numFmtId="0" fontId="105" fillId="0" borderId="72" xfId="0" applyFont="1" applyBorder="1" applyAlignment="1">
      <alignment horizontal="center" vertical="center"/>
    </xf>
    <xf numFmtId="0" fontId="106" fillId="0" borderId="99" xfId="0" applyFont="1" applyBorder="1" applyAlignment="1">
      <alignment horizontal="left" vertical="center" wrapText="1"/>
    </xf>
    <xf numFmtId="0" fontId="126" fillId="3" borderId="100" xfId="0" applyFont="1" applyFill="1" applyBorder="1" applyAlignment="1">
      <alignment vertical="center" wrapText="1"/>
    </xf>
    <xf numFmtId="0" fontId="126" fillId="3" borderId="98" xfId="0" applyFont="1" applyFill="1" applyBorder="1" applyAlignment="1">
      <alignment vertical="center" wrapText="1"/>
    </xf>
    <xf numFmtId="0" fontId="106" fillId="0" borderId="100" xfId="0" applyFont="1" applyBorder="1" applyAlignment="1">
      <alignment horizontal="left"/>
    </xf>
    <xf numFmtId="0" fontId="106" fillId="0" borderId="98" xfId="0" applyFont="1" applyBorder="1" applyAlignment="1">
      <alignment horizontal="left"/>
    </xf>
  </cellXfs>
  <cellStyles count="22312">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2 2 2" xfId="22309" xr:uid="{2966C714-EB0F-410E-AB4B-297293C3A50B}"/>
    <cellStyle name="Calculation 2 10 2 3" xfId="21416" xr:uid="{C046462C-0D4A-4C66-B6FF-8EC0C808AEC1}"/>
    <cellStyle name="Calculation 2 10 3" xfId="724" xr:uid="{00000000-0005-0000-0000-0000C4020000}"/>
    <cellStyle name="Calculation 2 10 3 2" xfId="21407" xr:uid="{00000000-0005-0000-0000-0000C5020000}"/>
    <cellStyle name="Calculation 2 10 3 2 2" xfId="22308" xr:uid="{D98269A6-F89E-4444-9DC8-C0DDDD5FABEE}"/>
    <cellStyle name="Calculation 2 10 3 3" xfId="21417" xr:uid="{73C5FF7B-5193-4A15-B5F3-4123A5DE622A}"/>
    <cellStyle name="Calculation 2 10 4" xfId="725" xr:uid="{00000000-0005-0000-0000-0000C6020000}"/>
    <cellStyle name="Calculation 2 10 4 2" xfId="21406" xr:uid="{00000000-0005-0000-0000-0000C7020000}"/>
    <cellStyle name="Calculation 2 10 4 2 2" xfId="22307" xr:uid="{53761FA3-3304-4F41-8E5B-57C787FE2C5E}"/>
    <cellStyle name="Calculation 2 10 4 3" xfId="21418" xr:uid="{651AB06F-11E9-4F5C-BD65-B7BDDA47ABA6}"/>
    <cellStyle name="Calculation 2 10 5" xfId="726" xr:uid="{00000000-0005-0000-0000-0000C8020000}"/>
    <cellStyle name="Calculation 2 10 5 2" xfId="21405" xr:uid="{00000000-0005-0000-0000-0000C9020000}"/>
    <cellStyle name="Calculation 2 10 5 2 2" xfId="22306" xr:uid="{676BE9CA-FEF5-40DA-87A6-46D2492844AD}"/>
    <cellStyle name="Calculation 2 10 5 3" xfId="21419" xr:uid="{B3CC995D-A8C6-4145-9F86-4455417A9D68}"/>
    <cellStyle name="Calculation 2 11" xfId="727" xr:uid="{00000000-0005-0000-0000-0000CA020000}"/>
    <cellStyle name="Calculation 2 11 2" xfId="728" xr:uid="{00000000-0005-0000-0000-0000CB020000}"/>
    <cellStyle name="Calculation 2 11 2 2" xfId="21403" xr:uid="{00000000-0005-0000-0000-0000CC020000}"/>
    <cellStyle name="Calculation 2 11 2 2 2" xfId="22304" xr:uid="{28D5525B-051E-418C-A2C0-B333D66BF791}"/>
    <cellStyle name="Calculation 2 11 2 3" xfId="21421" xr:uid="{C0C410A9-BCA6-4C6C-8470-1D6550ACB78B}"/>
    <cellStyle name="Calculation 2 11 3" xfId="729" xr:uid="{00000000-0005-0000-0000-0000CD020000}"/>
    <cellStyle name="Calculation 2 11 3 2" xfId="21402" xr:uid="{00000000-0005-0000-0000-0000CE020000}"/>
    <cellStyle name="Calculation 2 11 3 2 2" xfId="22303" xr:uid="{2E62FC9C-D67E-40E7-B317-74539262D07D}"/>
    <cellStyle name="Calculation 2 11 3 3" xfId="21422" xr:uid="{1ED52FDE-6F3B-46DC-ACA7-C06AA3F5132F}"/>
    <cellStyle name="Calculation 2 11 4" xfId="730" xr:uid="{00000000-0005-0000-0000-0000CF020000}"/>
    <cellStyle name="Calculation 2 11 4 2" xfId="21401" xr:uid="{00000000-0005-0000-0000-0000D0020000}"/>
    <cellStyle name="Calculation 2 11 4 2 2" xfId="22302" xr:uid="{39CFE4FE-D77E-4C68-BE8E-8CC9F316DCCE}"/>
    <cellStyle name="Calculation 2 11 4 3" xfId="21423" xr:uid="{8D0977FC-BF8E-4EC4-9F91-6C41805A6D00}"/>
    <cellStyle name="Calculation 2 11 5" xfId="731" xr:uid="{00000000-0005-0000-0000-0000D1020000}"/>
    <cellStyle name="Calculation 2 11 5 2" xfId="21400" xr:uid="{00000000-0005-0000-0000-0000D2020000}"/>
    <cellStyle name="Calculation 2 11 5 2 2" xfId="22301" xr:uid="{CCE2C96A-1BFE-44C9-8433-3F142547F919}"/>
    <cellStyle name="Calculation 2 11 5 3" xfId="21424" xr:uid="{31F12110-9A85-4B63-84C0-559D0F215D7A}"/>
    <cellStyle name="Calculation 2 11 6" xfId="21404" xr:uid="{00000000-0005-0000-0000-0000D3020000}"/>
    <cellStyle name="Calculation 2 11 6 2" xfId="22305" xr:uid="{9085F2E6-C7D9-4070-AC95-C30810A3DB87}"/>
    <cellStyle name="Calculation 2 11 7" xfId="21420" xr:uid="{F0ACCA55-48B3-49AC-85A9-1EB4904D6999}"/>
    <cellStyle name="Calculation 2 12" xfId="732" xr:uid="{00000000-0005-0000-0000-0000D4020000}"/>
    <cellStyle name="Calculation 2 12 2" xfId="733" xr:uid="{00000000-0005-0000-0000-0000D5020000}"/>
    <cellStyle name="Calculation 2 12 2 2" xfId="21398" xr:uid="{00000000-0005-0000-0000-0000D6020000}"/>
    <cellStyle name="Calculation 2 12 2 2 2" xfId="22299" xr:uid="{D1B9CAF1-92F0-4342-8C1B-1526721078BE}"/>
    <cellStyle name="Calculation 2 12 2 3" xfId="21426" xr:uid="{C7403675-0A52-4279-B1F3-2FC1EBF254A0}"/>
    <cellStyle name="Calculation 2 12 3" xfId="734" xr:uid="{00000000-0005-0000-0000-0000D7020000}"/>
    <cellStyle name="Calculation 2 12 3 2" xfId="21397" xr:uid="{00000000-0005-0000-0000-0000D8020000}"/>
    <cellStyle name="Calculation 2 12 3 2 2" xfId="22298" xr:uid="{FAFD22DA-B2CC-4791-8CC1-61CC1CCD2A0C}"/>
    <cellStyle name="Calculation 2 12 3 3" xfId="21427" xr:uid="{2ABABC0B-A2B0-499F-AC8F-A073C098B833}"/>
    <cellStyle name="Calculation 2 12 4" xfId="735" xr:uid="{00000000-0005-0000-0000-0000D9020000}"/>
    <cellStyle name="Calculation 2 12 4 2" xfId="21396" xr:uid="{00000000-0005-0000-0000-0000DA020000}"/>
    <cellStyle name="Calculation 2 12 4 2 2" xfId="22297" xr:uid="{F2C51216-3A27-46EC-AF8E-20FEB57D5099}"/>
    <cellStyle name="Calculation 2 12 4 3" xfId="21428" xr:uid="{359DA40B-9B5C-435B-8141-7B9D4747FEF1}"/>
    <cellStyle name="Calculation 2 12 5" xfId="736" xr:uid="{00000000-0005-0000-0000-0000DB020000}"/>
    <cellStyle name="Calculation 2 12 5 2" xfId="21395" xr:uid="{00000000-0005-0000-0000-0000DC020000}"/>
    <cellStyle name="Calculation 2 12 5 2 2" xfId="22296" xr:uid="{D97889CE-6C24-493E-9CB3-3CC00139BDDE}"/>
    <cellStyle name="Calculation 2 12 5 3" xfId="21429" xr:uid="{0162D9CD-8C16-44C3-8217-43BD236B0B7A}"/>
    <cellStyle name="Calculation 2 12 6" xfId="21399" xr:uid="{00000000-0005-0000-0000-0000DD020000}"/>
    <cellStyle name="Calculation 2 12 6 2" xfId="22300" xr:uid="{FCAD072D-5129-4965-98BC-88AB9DA11844}"/>
    <cellStyle name="Calculation 2 12 7" xfId="21425" xr:uid="{4634B131-1E63-4B66-8F24-F1727A4CDFC5}"/>
    <cellStyle name="Calculation 2 13" xfId="737" xr:uid="{00000000-0005-0000-0000-0000DE020000}"/>
    <cellStyle name="Calculation 2 13 2" xfId="738" xr:uid="{00000000-0005-0000-0000-0000DF020000}"/>
    <cellStyle name="Calculation 2 13 2 2" xfId="21393" xr:uid="{00000000-0005-0000-0000-0000E0020000}"/>
    <cellStyle name="Calculation 2 13 2 2 2" xfId="22294" xr:uid="{5F350657-2020-4297-852C-BDE1569C3CBC}"/>
    <cellStyle name="Calculation 2 13 2 3" xfId="21431" xr:uid="{4A35246E-BBBF-4795-83F5-B2C890FE17A2}"/>
    <cellStyle name="Calculation 2 13 3" xfId="739" xr:uid="{00000000-0005-0000-0000-0000E1020000}"/>
    <cellStyle name="Calculation 2 13 3 2" xfId="21392" xr:uid="{00000000-0005-0000-0000-0000E2020000}"/>
    <cellStyle name="Calculation 2 13 3 2 2" xfId="22293" xr:uid="{F0807E86-EBC3-467C-8BCB-7EA90AAD5C10}"/>
    <cellStyle name="Calculation 2 13 3 3" xfId="21432" xr:uid="{B2D430AA-701C-44F0-90B9-5B18F53935B1}"/>
    <cellStyle name="Calculation 2 13 4" xfId="740" xr:uid="{00000000-0005-0000-0000-0000E3020000}"/>
    <cellStyle name="Calculation 2 13 4 2" xfId="21391" xr:uid="{00000000-0005-0000-0000-0000E4020000}"/>
    <cellStyle name="Calculation 2 13 4 2 2" xfId="22292" xr:uid="{259A3AE0-0EC3-4E7D-B3B0-2EB76B9F4C64}"/>
    <cellStyle name="Calculation 2 13 4 3" xfId="21433" xr:uid="{72F84066-B8CE-44B0-92B0-876A060D99DB}"/>
    <cellStyle name="Calculation 2 13 5" xfId="21394" xr:uid="{00000000-0005-0000-0000-0000E5020000}"/>
    <cellStyle name="Calculation 2 13 5 2" xfId="22295" xr:uid="{9E4CD82B-44E7-4C8B-81BB-15DA8FA1DC97}"/>
    <cellStyle name="Calculation 2 13 6" xfId="21430" xr:uid="{65378535-563E-4EFD-8CA9-D51A31F56BB4}"/>
    <cellStyle name="Calculation 2 14" xfId="741" xr:uid="{00000000-0005-0000-0000-0000E6020000}"/>
    <cellStyle name="Calculation 2 14 2" xfId="21390" xr:uid="{00000000-0005-0000-0000-0000E7020000}"/>
    <cellStyle name="Calculation 2 14 2 2" xfId="22291" xr:uid="{9DD8CB85-C957-452E-9A54-9557EC7CDD98}"/>
    <cellStyle name="Calculation 2 14 3" xfId="21434" xr:uid="{E7E92A7B-E617-44BB-8CFA-31D80BFD4BCC}"/>
    <cellStyle name="Calculation 2 15" xfId="742" xr:uid="{00000000-0005-0000-0000-0000E8020000}"/>
    <cellStyle name="Calculation 2 15 2" xfId="21389" xr:uid="{00000000-0005-0000-0000-0000E9020000}"/>
    <cellStyle name="Calculation 2 15 2 2" xfId="22290" xr:uid="{64AADE32-86FE-4DAB-A212-57F5E5C29D70}"/>
    <cellStyle name="Calculation 2 15 3" xfId="21435" xr:uid="{F7E4C30C-FBAE-4E8E-8C3C-099AA815F018}"/>
    <cellStyle name="Calculation 2 16" xfId="743" xr:uid="{00000000-0005-0000-0000-0000EA020000}"/>
    <cellStyle name="Calculation 2 16 2" xfId="21388" xr:uid="{00000000-0005-0000-0000-0000EB020000}"/>
    <cellStyle name="Calculation 2 16 2 2" xfId="22289" xr:uid="{32772EC0-38F0-45DD-8154-23E5EEA77152}"/>
    <cellStyle name="Calculation 2 16 3" xfId="21436" xr:uid="{6EB757E6-A398-4259-9FF9-FD9C1201DC5C}"/>
    <cellStyle name="Calculation 2 17" xfId="21409" xr:uid="{00000000-0005-0000-0000-0000EC020000}"/>
    <cellStyle name="Calculation 2 17 2" xfId="22310" xr:uid="{CEF159D9-1292-423A-A7F3-9180EA153560}"/>
    <cellStyle name="Calculation 2 18" xfId="21415" xr:uid="{A107C7BA-28AB-4DAA-8C87-6021BD4B44A8}"/>
    <cellStyle name="Calculation 2 2" xfId="744" xr:uid="{00000000-0005-0000-0000-0000ED020000}"/>
    <cellStyle name="Calculation 2 2 10" xfId="21387" xr:uid="{00000000-0005-0000-0000-0000EE020000}"/>
    <cellStyle name="Calculation 2 2 10 2" xfId="22288" xr:uid="{A7BC49A5-9A19-466E-A67A-A5C6C1F0B063}"/>
    <cellStyle name="Calculation 2 2 11" xfId="21437" xr:uid="{751A9125-7302-46FE-AC6C-1A67E5D96067}"/>
    <cellStyle name="Calculation 2 2 2" xfId="745" xr:uid="{00000000-0005-0000-0000-0000EF020000}"/>
    <cellStyle name="Calculation 2 2 2 2" xfId="746" xr:uid="{00000000-0005-0000-0000-0000F0020000}"/>
    <cellStyle name="Calculation 2 2 2 2 2" xfId="21385" xr:uid="{00000000-0005-0000-0000-0000F1020000}"/>
    <cellStyle name="Calculation 2 2 2 2 2 2" xfId="22286" xr:uid="{F33BB5C3-4292-4360-B401-31D5521EB48E}"/>
    <cellStyle name="Calculation 2 2 2 2 3" xfId="21439" xr:uid="{F8A6168F-3265-4120-A4D7-CEAA489A37F1}"/>
    <cellStyle name="Calculation 2 2 2 3" xfId="747" xr:uid="{00000000-0005-0000-0000-0000F2020000}"/>
    <cellStyle name="Calculation 2 2 2 3 2" xfId="21384" xr:uid="{00000000-0005-0000-0000-0000F3020000}"/>
    <cellStyle name="Calculation 2 2 2 3 2 2" xfId="22285" xr:uid="{0F11867D-668B-43E3-89D2-1808CB47A4EF}"/>
    <cellStyle name="Calculation 2 2 2 3 3" xfId="21440" xr:uid="{79A0D506-4C23-455F-A852-D871BC40A603}"/>
    <cellStyle name="Calculation 2 2 2 4" xfId="748" xr:uid="{00000000-0005-0000-0000-0000F4020000}"/>
    <cellStyle name="Calculation 2 2 2 4 2" xfId="21383" xr:uid="{00000000-0005-0000-0000-0000F5020000}"/>
    <cellStyle name="Calculation 2 2 2 4 2 2" xfId="22284" xr:uid="{E31F8CEA-F1F7-44F6-A47F-86EE9072DD95}"/>
    <cellStyle name="Calculation 2 2 2 4 3" xfId="21441" xr:uid="{F656F665-15F9-48D3-8BFF-6940243B41DC}"/>
    <cellStyle name="Calculation 2 2 2 5" xfId="21386" xr:uid="{00000000-0005-0000-0000-0000F6020000}"/>
    <cellStyle name="Calculation 2 2 2 5 2" xfId="22287" xr:uid="{31944C66-D65D-49B6-8710-C7E0D289AF32}"/>
    <cellStyle name="Calculation 2 2 2 6" xfId="21438" xr:uid="{25E0A85A-DD0D-40F8-A4C9-0798E7330248}"/>
    <cellStyle name="Calculation 2 2 3" xfId="749" xr:uid="{00000000-0005-0000-0000-0000F7020000}"/>
    <cellStyle name="Calculation 2 2 3 2" xfId="750" xr:uid="{00000000-0005-0000-0000-0000F8020000}"/>
    <cellStyle name="Calculation 2 2 3 2 2" xfId="21381" xr:uid="{00000000-0005-0000-0000-0000F9020000}"/>
    <cellStyle name="Calculation 2 2 3 2 2 2" xfId="22282" xr:uid="{C851440E-3024-4877-82BC-09F05808B361}"/>
    <cellStyle name="Calculation 2 2 3 2 3" xfId="21443" xr:uid="{E4EC99C3-8E7A-43CA-B0DE-D4F990D19B41}"/>
    <cellStyle name="Calculation 2 2 3 3" xfId="751" xr:uid="{00000000-0005-0000-0000-0000FA020000}"/>
    <cellStyle name="Calculation 2 2 3 3 2" xfId="21380" xr:uid="{00000000-0005-0000-0000-0000FB020000}"/>
    <cellStyle name="Calculation 2 2 3 3 2 2" xfId="22281" xr:uid="{F472BC3A-379F-4AB7-8158-1F7123FFDF39}"/>
    <cellStyle name="Calculation 2 2 3 3 3" xfId="21444" xr:uid="{37700F78-CBE0-4A4C-8B59-8D0045D4B729}"/>
    <cellStyle name="Calculation 2 2 3 4" xfId="752" xr:uid="{00000000-0005-0000-0000-0000FC020000}"/>
    <cellStyle name="Calculation 2 2 3 4 2" xfId="21379" xr:uid="{00000000-0005-0000-0000-0000FD020000}"/>
    <cellStyle name="Calculation 2 2 3 4 2 2" xfId="22280" xr:uid="{08EFF14B-85C6-4988-9CF6-8C3947CB213B}"/>
    <cellStyle name="Calculation 2 2 3 4 3" xfId="21445" xr:uid="{78602492-DB59-4F84-BB76-2D82022ED3D1}"/>
    <cellStyle name="Calculation 2 2 3 5" xfId="21382" xr:uid="{00000000-0005-0000-0000-0000FE020000}"/>
    <cellStyle name="Calculation 2 2 3 5 2" xfId="22283" xr:uid="{EF0D5758-59C0-4DE4-83F7-91EE8F45775F}"/>
    <cellStyle name="Calculation 2 2 3 6" xfId="21442" xr:uid="{93B5C7DE-2FC7-48AD-A533-D122F1D4B321}"/>
    <cellStyle name="Calculation 2 2 4" xfId="753" xr:uid="{00000000-0005-0000-0000-0000FF020000}"/>
    <cellStyle name="Calculation 2 2 4 2" xfId="754" xr:uid="{00000000-0005-0000-0000-000000030000}"/>
    <cellStyle name="Calculation 2 2 4 2 2" xfId="21377" xr:uid="{00000000-0005-0000-0000-000001030000}"/>
    <cellStyle name="Calculation 2 2 4 2 2 2" xfId="22278" xr:uid="{FAB1F61C-3727-46BC-92E2-58C17CA8011A}"/>
    <cellStyle name="Calculation 2 2 4 2 3" xfId="21447" xr:uid="{2D70F450-7CC8-4620-AA3A-BE137369D3BE}"/>
    <cellStyle name="Calculation 2 2 4 3" xfId="755" xr:uid="{00000000-0005-0000-0000-000002030000}"/>
    <cellStyle name="Calculation 2 2 4 3 2" xfId="21376" xr:uid="{00000000-0005-0000-0000-000003030000}"/>
    <cellStyle name="Calculation 2 2 4 3 2 2" xfId="22277" xr:uid="{0380235D-06D1-436C-849C-236A25C14E27}"/>
    <cellStyle name="Calculation 2 2 4 3 3" xfId="21448" xr:uid="{13B01D52-9A12-40A9-AF78-1EEA9AE47CB1}"/>
    <cellStyle name="Calculation 2 2 4 4" xfId="756" xr:uid="{00000000-0005-0000-0000-000004030000}"/>
    <cellStyle name="Calculation 2 2 4 4 2" xfId="21375" xr:uid="{00000000-0005-0000-0000-000005030000}"/>
    <cellStyle name="Calculation 2 2 4 4 2 2" xfId="22276" xr:uid="{96429D7F-331D-4778-A70F-159B4BC3BB27}"/>
    <cellStyle name="Calculation 2 2 4 4 3" xfId="21449" xr:uid="{A2BAD30A-AD93-4EB9-B094-04EC6436C54F}"/>
    <cellStyle name="Calculation 2 2 4 5" xfId="21378" xr:uid="{00000000-0005-0000-0000-000006030000}"/>
    <cellStyle name="Calculation 2 2 4 5 2" xfId="22279" xr:uid="{22E5C071-3F22-4824-B0F5-80F180859261}"/>
    <cellStyle name="Calculation 2 2 4 6" xfId="21446" xr:uid="{72A8BE0B-2DB2-483E-B039-F067CEFDFA53}"/>
    <cellStyle name="Calculation 2 2 5" xfId="757" xr:uid="{00000000-0005-0000-0000-000007030000}"/>
    <cellStyle name="Calculation 2 2 5 2" xfId="758" xr:uid="{00000000-0005-0000-0000-000008030000}"/>
    <cellStyle name="Calculation 2 2 5 2 2" xfId="21373" xr:uid="{00000000-0005-0000-0000-000009030000}"/>
    <cellStyle name="Calculation 2 2 5 2 2 2" xfId="22274" xr:uid="{CE0F1F0F-C37E-4684-BCC2-B813A74E15D0}"/>
    <cellStyle name="Calculation 2 2 5 2 3" xfId="21451" xr:uid="{1CD42F28-1CE4-4EE9-A526-2316B8B220BF}"/>
    <cellStyle name="Calculation 2 2 5 3" xfId="759" xr:uid="{00000000-0005-0000-0000-00000A030000}"/>
    <cellStyle name="Calculation 2 2 5 3 2" xfId="21372" xr:uid="{00000000-0005-0000-0000-00000B030000}"/>
    <cellStyle name="Calculation 2 2 5 3 2 2" xfId="22273" xr:uid="{ADAAC490-0755-42E3-B53D-F0A4D47609DA}"/>
    <cellStyle name="Calculation 2 2 5 3 3" xfId="21452" xr:uid="{59C654E3-B7AE-44F5-9987-CA50CAA72913}"/>
    <cellStyle name="Calculation 2 2 5 4" xfId="760" xr:uid="{00000000-0005-0000-0000-00000C030000}"/>
    <cellStyle name="Calculation 2 2 5 4 2" xfId="21371" xr:uid="{00000000-0005-0000-0000-00000D030000}"/>
    <cellStyle name="Calculation 2 2 5 4 2 2" xfId="22272" xr:uid="{044167A4-DD71-4882-9A6B-21BB7A36DE03}"/>
    <cellStyle name="Calculation 2 2 5 4 3" xfId="21453" xr:uid="{5A520E8B-D2D0-4376-884E-AA016C2C9890}"/>
    <cellStyle name="Calculation 2 2 5 5" xfId="21374" xr:uid="{00000000-0005-0000-0000-00000E030000}"/>
    <cellStyle name="Calculation 2 2 5 5 2" xfId="22275" xr:uid="{FC91B38D-3B2D-45ED-8F1B-3435162FF1F6}"/>
    <cellStyle name="Calculation 2 2 5 6" xfId="21450" xr:uid="{F65E0CA8-EC1D-47EB-B6EA-3ECDD740007C}"/>
    <cellStyle name="Calculation 2 2 6" xfId="761" xr:uid="{00000000-0005-0000-0000-00000F030000}"/>
    <cellStyle name="Calculation 2 2 6 2" xfId="21370" xr:uid="{00000000-0005-0000-0000-000010030000}"/>
    <cellStyle name="Calculation 2 2 6 2 2" xfId="22271" xr:uid="{A571AD3B-2A73-4B21-8740-7FA40B112A0F}"/>
    <cellStyle name="Calculation 2 2 6 3" xfId="21454" xr:uid="{A64D9C88-1CBC-4138-A752-510F826E2C18}"/>
    <cellStyle name="Calculation 2 2 7" xfId="762" xr:uid="{00000000-0005-0000-0000-000011030000}"/>
    <cellStyle name="Calculation 2 2 7 2" xfId="21369" xr:uid="{00000000-0005-0000-0000-000012030000}"/>
    <cellStyle name="Calculation 2 2 7 2 2" xfId="22270" xr:uid="{7806D483-4E30-477E-826F-128B016FFBCE}"/>
    <cellStyle name="Calculation 2 2 7 3" xfId="21455" xr:uid="{24AFAE6E-2933-4F6D-AEA6-8ECC1E8172CA}"/>
    <cellStyle name="Calculation 2 2 8" xfId="763" xr:uid="{00000000-0005-0000-0000-000013030000}"/>
    <cellStyle name="Calculation 2 2 8 2" xfId="21368" xr:uid="{00000000-0005-0000-0000-000014030000}"/>
    <cellStyle name="Calculation 2 2 8 2 2" xfId="22269" xr:uid="{8C4EB855-8AED-45D6-9803-8A33FA5EF415}"/>
    <cellStyle name="Calculation 2 2 8 3" xfId="21456" xr:uid="{690F097B-DF10-45A4-BB04-1D52D7398EBE}"/>
    <cellStyle name="Calculation 2 2 9" xfId="764" xr:uid="{00000000-0005-0000-0000-000015030000}"/>
    <cellStyle name="Calculation 2 2 9 2" xfId="21367" xr:uid="{00000000-0005-0000-0000-000016030000}"/>
    <cellStyle name="Calculation 2 2 9 2 2" xfId="22268" xr:uid="{3839EBE9-44F0-45EF-953F-59B8726E0447}"/>
    <cellStyle name="Calculation 2 2 9 3" xfId="21457" xr:uid="{F687F82B-D2D8-4928-A76B-61528DDCD851}"/>
    <cellStyle name="Calculation 2 3" xfId="765" xr:uid="{00000000-0005-0000-0000-000017030000}"/>
    <cellStyle name="Calculation 2 3 2" xfId="766" xr:uid="{00000000-0005-0000-0000-000018030000}"/>
    <cellStyle name="Calculation 2 3 2 2" xfId="21366" xr:uid="{00000000-0005-0000-0000-000019030000}"/>
    <cellStyle name="Calculation 2 3 2 2 2" xfId="22267" xr:uid="{303425D8-21BD-46B2-BF73-48DEB991F6A4}"/>
    <cellStyle name="Calculation 2 3 2 3" xfId="21458" xr:uid="{29B3A1EA-2062-4013-9618-480EDD0A2C4E}"/>
    <cellStyle name="Calculation 2 3 3" xfId="767" xr:uid="{00000000-0005-0000-0000-00001A030000}"/>
    <cellStyle name="Calculation 2 3 3 2" xfId="21365" xr:uid="{00000000-0005-0000-0000-00001B030000}"/>
    <cellStyle name="Calculation 2 3 3 2 2" xfId="22266" xr:uid="{1110CDBF-D56B-4DEB-83B5-E8CB5A3287C9}"/>
    <cellStyle name="Calculation 2 3 3 3" xfId="21459" xr:uid="{9C8CEDA7-4D7D-4494-B971-00CDF041EFC6}"/>
    <cellStyle name="Calculation 2 3 4" xfId="768" xr:uid="{00000000-0005-0000-0000-00001C030000}"/>
    <cellStyle name="Calculation 2 3 4 2" xfId="21364" xr:uid="{00000000-0005-0000-0000-00001D030000}"/>
    <cellStyle name="Calculation 2 3 4 2 2" xfId="22265" xr:uid="{D6F3A909-DB79-4390-A873-F004B0DA6A23}"/>
    <cellStyle name="Calculation 2 3 4 3" xfId="21460" xr:uid="{97B29E73-8B12-4CA4-B7A7-5A17AA607544}"/>
    <cellStyle name="Calculation 2 3 5" xfId="769" xr:uid="{00000000-0005-0000-0000-00001E030000}"/>
    <cellStyle name="Calculation 2 3 5 2" xfId="21363" xr:uid="{00000000-0005-0000-0000-00001F030000}"/>
    <cellStyle name="Calculation 2 3 5 2 2" xfId="22264" xr:uid="{13044CAD-53DE-4439-9888-91EBAE36BE07}"/>
    <cellStyle name="Calculation 2 3 5 3" xfId="21461" xr:uid="{77CAC5A1-170B-44CD-B38F-2C33A884F987}"/>
    <cellStyle name="Calculation 2 4" xfId="770" xr:uid="{00000000-0005-0000-0000-000020030000}"/>
    <cellStyle name="Calculation 2 4 2" xfId="771" xr:uid="{00000000-0005-0000-0000-000021030000}"/>
    <cellStyle name="Calculation 2 4 2 2" xfId="21362" xr:uid="{00000000-0005-0000-0000-000022030000}"/>
    <cellStyle name="Calculation 2 4 2 2 2" xfId="22263" xr:uid="{334BA93F-0009-4BB5-8D53-0E9F142D9B73}"/>
    <cellStyle name="Calculation 2 4 2 3" xfId="21462" xr:uid="{0CE47CD4-47A1-485C-B6C6-2BB12F52A539}"/>
    <cellStyle name="Calculation 2 4 3" xfId="772" xr:uid="{00000000-0005-0000-0000-000023030000}"/>
    <cellStyle name="Calculation 2 4 3 2" xfId="21361" xr:uid="{00000000-0005-0000-0000-000024030000}"/>
    <cellStyle name="Calculation 2 4 3 2 2" xfId="22262" xr:uid="{9508CFF2-11EC-46CC-83E0-C28A4D5C0348}"/>
    <cellStyle name="Calculation 2 4 3 3" xfId="21463" xr:uid="{7DB9584E-042F-4572-9179-DE6AC3833C1B}"/>
    <cellStyle name="Calculation 2 4 4" xfId="773" xr:uid="{00000000-0005-0000-0000-000025030000}"/>
    <cellStyle name="Calculation 2 4 4 2" xfId="21360" xr:uid="{00000000-0005-0000-0000-000026030000}"/>
    <cellStyle name="Calculation 2 4 4 2 2" xfId="22261" xr:uid="{D82A3AC5-3634-4584-8F7C-0BD2C5B62E50}"/>
    <cellStyle name="Calculation 2 4 4 3" xfId="21464" xr:uid="{0786749B-E4A6-4187-A144-EB224CB18107}"/>
    <cellStyle name="Calculation 2 4 5" xfId="774" xr:uid="{00000000-0005-0000-0000-000027030000}"/>
    <cellStyle name="Calculation 2 4 5 2" xfId="21359" xr:uid="{00000000-0005-0000-0000-000028030000}"/>
    <cellStyle name="Calculation 2 4 5 2 2" xfId="22260" xr:uid="{EACB3DE8-EE53-4CEC-A77F-164D149DD5F5}"/>
    <cellStyle name="Calculation 2 4 5 3" xfId="21465" xr:uid="{815F1687-0313-4D4A-9146-9C4C43036F91}"/>
    <cellStyle name="Calculation 2 5" xfId="775" xr:uid="{00000000-0005-0000-0000-000029030000}"/>
    <cellStyle name="Calculation 2 5 2" xfId="776" xr:uid="{00000000-0005-0000-0000-00002A030000}"/>
    <cellStyle name="Calculation 2 5 2 2" xfId="21358" xr:uid="{00000000-0005-0000-0000-00002B030000}"/>
    <cellStyle name="Calculation 2 5 2 2 2" xfId="22259" xr:uid="{F622AB1D-D407-4717-A90B-39EFB79D769B}"/>
    <cellStyle name="Calculation 2 5 2 3" xfId="21466" xr:uid="{7EE26751-0EA4-4683-8450-267C7A785177}"/>
    <cellStyle name="Calculation 2 5 3" xfId="777" xr:uid="{00000000-0005-0000-0000-00002C030000}"/>
    <cellStyle name="Calculation 2 5 3 2" xfId="21357" xr:uid="{00000000-0005-0000-0000-00002D030000}"/>
    <cellStyle name="Calculation 2 5 3 2 2" xfId="22258" xr:uid="{22AAED47-5180-49BF-BA2C-E279CA2FAF05}"/>
    <cellStyle name="Calculation 2 5 3 3" xfId="21467" xr:uid="{9DDE125E-2FB0-4B54-9F34-D7B7C377D3BF}"/>
    <cellStyle name="Calculation 2 5 4" xfId="778" xr:uid="{00000000-0005-0000-0000-00002E030000}"/>
    <cellStyle name="Calculation 2 5 4 2" xfId="21356" xr:uid="{00000000-0005-0000-0000-00002F030000}"/>
    <cellStyle name="Calculation 2 5 4 2 2" xfId="22257" xr:uid="{FA946AF2-A900-4961-85E4-A21E7907EA8F}"/>
    <cellStyle name="Calculation 2 5 4 3" xfId="21468" xr:uid="{D4DEB4A5-8F31-4BE6-B842-EF179FC97817}"/>
    <cellStyle name="Calculation 2 5 5" xfId="779" xr:uid="{00000000-0005-0000-0000-000030030000}"/>
    <cellStyle name="Calculation 2 5 5 2" xfId="21355" xr:uid="{00000000-0005-0000-0000-000031030000}"/>
    <cellStyle name="Calculation 2 5 5 2 2" xfId="22256" xr:uid="{9E9F4DE5-7318-4FC6-B86E-45578DF4682F}"/>
    <cellStyle name="Calculation 2 5 5 3" xfId="21469" xr:uid="{10EB6860-400C-4457-9433-B0F6B18D466D}"/>
    <cellStyle name="Calculation 2 6" xfId="780" xr:uid="{00000000-0005-0000-0000-000032030000}"/>
    <cellStyle name="Calculation 2 6 2" xfId="781" xr:uid="{00000000-0005-0000-0000-000033030000}"/>
    <cellStyle name="Calculation 2 6 2 2" xfId="21354" xr:uid="{00000000-0005-0000-0000-000034030000}"/>
    <cellStyle name="Calculation 2 6 2 2 2" xfId="22255" xr:uid="{7A307002-2083-42B7-BE5E-9AAC9AF2AECF}"/>
    <cellStyle name="Calculation 2 6 2 3" xfId="21470" xr:uid="{D02F2CA6-56B6-4BAD-8A53-F6C444E5C76F}"/>
    <cellStyle name="Calculation 2 6 3" xfId="782" xr:uid="{00000000-0005-0000-0000-000035030000}"/>
    <cellStyle name="Calculation 2 6 3 2" xfId="21353" xr:uid="{00000000-0005-0000-0000-000036030000}"/>
    <cellStyle name="Calculation 2 6 3 2 2" xfId="22254" xr:uid="{2C26D0FB-6A84-4FE0-B9B8-69BC5C04D5EB}"/>
    <cellStyle name="Calculation 2 6 3 3" xfId="21471" xr:uid="{8D9DD319-34B9-413D-A550-31A7BB1E78A7}"/>
    <cellStyle name="Calculation 2 6 4" xfId="783" xr:uid="{00000000-0005-0000-0000-000037030000}"/>
    <cellStyle name="Calculation 2 6 4 2" xfId="21352" xr:uid="{00000000-0005-0000-0000-000038030000}"/>
    <cellStyle name="Calculation 2 6 4 2 2" xfId="22253" xr:uid="{DFF8D1EB-6F95-4486-9ED0-3056177258E9}"/>
    <cellStyle name="Calculation 2 6 4 3" xfId="21472" xr:uid="{0622822C-9AB0-4705-8723-96CF352EA263}"/>
    <cellStyle name="Calculation 2 6 5" xfId="784" xr:uid="{00000000-0005-0000-0000-000039030000}"/>
    <cellStyle name="Calculation 2 6 5 2" xfId="21351" xr:uid="{00000000-0005-0000-0000-00003A030000}"/>
    <cellStyle name="Calculation 2 6 5 2 2" xfId="22252" xr:uid="{9BCAFA93-8AC4-4457-A3D8-BD326812DC92}"/>
    <cellStyle name="Calculation 2 6 5 3" xfId="21473" xr:uid="{9FBCEC82-7E5F-4E2C-85A4-35AA8B0D1D22}"/>
    <cellStyle name="Calculation 2 7" xfId="785" xr:uid="{00000000-0005-0000-0000-00003B030000}"/>
    <cellStyle name="Calculation 2 7 2" xfId="786" xr:uid="{00000000-0005-0000-0000-00003C030000}"/>
    <cellStyle name="Calculation 2 7 2 2" xfId="21350" xr:uid="{00000000-0005-0000-0000-00003D030000}"/>
    <cellStyle name="Calculation 2 7 2 2 2" xfId="22251" xr:uid="{FBDC9F73-EC4C-44CF-B37A-522B8751E3D4}"/>
    <cellStyle name="Calculation 2 7 2 3" xfId="21474" xr:uid="{497EC533-A6E5-4A31-8205-E7E458244824}"/>
    <cellStyle name="Calculation 2 7 3" xfId="787" xr:uid="{00000000-0005-0000-0000-00003E030000}"/>
    <cellStyle name="Calculation 2 7 3 2" xfId="21349" xr:uid="{00000000-0005-0000-0000-00003F030000}"/>
    <cellStyle name="Calculation 2 7 3 2 2" xfId="22250" xr:uid="{626D5774-7BF9-4C49-9D72-C77AFCD7DD46}"/>
    <cellStyle name="Calculation 2 7 3 3" xfId="21475" xr:uid="{1585E6DB-55D4-44E3-BECA-8033EF4340AA}"/>
    <cellStyle name="Calculation 2 7 4" xfId="788" xr:uid="{00000000-0005-0000-0000-000040030000}"/>
    <cellStyle name="Calculation 2 7 4 2" xfId="21348" xr:uid="{00000000-0005-0000-0000-000041030000}"/>
    <cellStyle name="Calculation 2 7 4 2 2" xfId="22249" xr:uid="{DAC91B8F-8EA1-49D8-98F3-9B5A971FFC49}"/>
    <cellStyle name="Calculation 2 7 4 3" xfId="21476" xr:uid="{2BA3163A-B55C-4731-B666-FC5228868FFA}"/>
    <cellStyle name="Calculation 2 7 5" xfId="789" xr:uid="{00000000-0005-0000-0000-000042030000}"/>
    <cellStyle name="Calculation 2 7 5 2" xfId="21347" xr:uid="{00000000-0005-0000-0000-000043030000}"/>
    <cellStyle name="Calculation 2 7 5 2 2" xfId="22248" xr:uid="{36A0E16C-988C-4AF8-A628-76F7A6B07276}"/>
    <cellStyle name="Calculation 2 7 5 3" xfId="21477" xr:uid="{EA82BC0E-FD0B-4C21-980F-9DD83DC0D7E6}"/>
    <cellStyle name="Calculation 2 8" xfId="790" xr:uid="{00000000-0005-0000-0000-000044030000}"/>
    <cellStyle name="Calculation 2 8 2" xfId="791" xr:uid="{00000000-0005-0000-0000-000045030000}"/>
    <cellStyle name="Calculation 2 8 2 2" xfId="21346" xr:uid="{00000000-0005-0000-0000-000046030000}"/>
    <cellStyle name="Calculation 2 8 2 2 2" xfId="22247" xr:uid="{C44FCE33-35E7-43F7-9BBC-E7137CA5F11E}"/>
    <cellStyle name="Calculation 2 8 2 3" xfId="21478" xr:uid="{713CB41C-BDB1-490F-8F3E-8FCEF2C8D5DB}"/>
    <cellStyle name="Calculation 2 8 3" xfId="792" xr:uid="{00000000-0005-0000-0000-000047030000}"/>
    <cellStyle name="Calculation 2 8 3 2" xfId="21345" xr:uid="{00000000-0005-0000-0000-000048030000}"/>
    <cellStyle name="Calculation 2 8 3 2 2" xfId="22246" xr:uid="{548169E9-7874-4495-B955-A052016B692F}"/>
    <cellStyle name="Calculation 2 8 3 3" xfId="21479" xr:uid="{871DFB06-D90F-462B-9D9A-A6CF665C7B57}"/>
    <cellStyle name="Calculation 2 8 4" xfId="793" xr:uid="{00000000-0005-0000-0000-000049030000}"/>
    <cellStyle name="Calculation 2 8 4 2" xfId="21344" xr:uid="{00000000-0005-0000-0000-00004A030000}"/>
    <cellStyle name="Calculation 2 8 4 2 2" xfId="22245" xr:uid="{5BCEFCDF-6A97-40CF-A117-8240205FDC70}"/>
    <cellStyle name="Calculation 2 8 4 3" xfId="21480" xr:uid="{57681E43-37C3-4AF3-9685-FEC265779150}"/>
    <cellStyle name="Calculation 2 8 5" xfId="794" xr:uid="{00000000-0005-0000-0000-00004B030000}"/>
    <cellStyle name="Calculation 2 8 5 2" xfId="21343" xr:uid="{00000000-0005-0000-0000-00004C030000}"/>
    <cellStyle name="Calculation 2 8 5 2 2" xfId="22244" xr:uid="{4200A8E4-34EA-48EB-8A09-68C1021DDDCC}"/>
    <cellStyle name="Calculation 2 8 5 3" xfId="21481" xr:uid="{7377CE8B-3EF4-45E0-95FA-E6321E3AC92D}"/>
    <cellStyle name="Calculation 2 9" xfId="795" xr:uid="{00000000-0005-0000-0000-00004D030000}"/>
    <cellStyle name="Calculation 2 9 2" xfId="796" xr:uid="{00000000-0005-0000-0000-00004E030000}"/>
    <cellStyle name="Calculation 2 9 2 2" xfId="21342" xr:uid="{00000000-0005-0000-0000-00004F030000}"/>
    <cellStyle name="Calculation 2 9 2 2 2" xfId="22243" xr:uid="{BB3F165A-D888-4BB0-AE1C-EF8AF7198D07}"/>
    <cellStyle name="Calculation 2 9 2 3" xfId="21482" xr:uid="{29ED9220-6111-4156-A2A6-1BA0F2794B24}"/>
    <cellStyle name="Calculation 2 9 3" xfId="797" xr:uid="{00000000-0005-0000-0000-000050030000}"/>
    <cellStyle name="Calculation 2 9 3 2" xfId="21341" xr:uid="{00000000-0005-0000-0000-000051030000}"/>
    <cellStyle name="Calculation 2 9 3 2 2" xfId="22242" xr:uid="{55B97FA1-19C8-4553-B46B-55545A769D4E}"/>
    <cellStyle name="Calculation 2 9 3 3" xfId="21483" xr:uid="{18D1930C-2861-4CBA-AA96-1F31FAD06F4D}"/>
    <cellStyle name="Calculation 2 9 4" xfId="798" xr:uid="{00000000-0005-0000-0000-000052030000}"/>
    <cellStyle name="Calculation 2 9 4 2" xfId="21340" xr:uid="{00000000-0005-0000-0000-000053030000}"/>
    <cellStyle name="Calculation 2 9 4 2 2" xfId="22241" xr:uid="{49A8A209-3334-4412-B8CA-E73BEC15F5FC}"/>
    <cellStyle name="Calculation 2 9 4 3" xfId="21484" xr:uid="{29B2DB62-F176-4616-B1E6-B798AFB786A1}"/>
    <cellStyle name="Calculation 2 9 5" xfId="799" xr:uid="{00000000-0005-0000-0000-000054030000}"/>
    <cellStyle name="Calculation 2 9 5 2" xfId="21339" xr:uid="{00000000-0005-0000-0000-000055030000}"/>
    <cellStyle name="Calculation 2 9 5 2 2" xfId="22240" xr:uid="{2BC66ACD-46CD-47F0-B7C5-73A2C105C643}"/>
    <cellStyle name="Calculation 2 9 5 3" xfId="21485" xr:uid="{74342350-7748-490D-B8F2-B30738053576}"/>
    <cellStyle name="Calculation 3" xfId="800" xr:uid="{00000000-0005-0000-0000-000056030000}"/>
    <cellStyle name="Calculation 3 2" xfId="801" xr:uid="{00000000-0005-0000-0000-000057030000}"/>
    <cellStyle name="Calculation 3 2 2" xfId="21337" xr:uid="{00000000-0005-0000-0000-000058030000}"/>
    <cellStyle name="Calculation 3 2 2 2" xfId="22238" xr:uid="{A8772550-1F3F-4DA1-9501-A9F3D4A3809B}"/>
    <cellStyle name="Calculation 3 2 3" xfId="21487" xr:uid="{E0725BA1-81FC-4A72-BA64-A0BD9973386F}"/>
    <cellStyle name="Calculation 3 3" xfId="802" xr:uid="{00000000-0005-0000-0000-000059030000}"/>
    <cellStyle name="Calculation 3 3 2" xfId="21336" xr:uid="{00000000-0005-0000-0000-00005A030000}"/>
    <cellStyle name="Calculation 3 3 2 2" xfId="22237" xr:uid="{0CF52E87-C8FB-492B-8E02-33D62FE29875}"/>
    <cellStyle name="Calculation 3 3 3" xfId="21488" xr:uid="{1306E666-B5E2-411B-B5AE-BA42F3AD0C89}"/>
    <cellStyle name="Calculation 3 4" xfId="21338" xr:uid="{00000000-0005-0000-0000-00005B030000}"/>
    <cellStyle name="Calculation 3 4 2" xfId="22239" xr:uid="{22E4AA19-CCC2-4AC7-9198-18A1BEFD4EE9}"/>
    <cellStyle name="Calculation 3 5" xfId="21486" xr:uid="{6B997640-08E4-4D18-9746-A55B83695816}"/>
    <cellStyle name="Calculation 4" xfId="803" xr:uid="{00000000-0005-0000-0000-00005C030000}"/>
    <cellStyle name="Calculation 4 2" xfId="804" xr:uid="{00000000-0005-0000-0000-00005D030000}"/>
    <cellStyle name="Calculation 4 2 2" xfId="21334" xr:uid="{00000000-0005-0000-0000-00005E030000}"/>
    <cellStyle name="Calculation 4 2 2 2" xfId="22235" xr:uid="{6946A36E-CA36-4E17-850E-71166EEAD23E}"/>
    <cellStyle name="Calculation 4 2 3" xfId="21490" xr:uid="{06E33993-C76A-4A94-AF0D-CD3A41BFCE54}"/>
    <cellStyle name="Calculation 4 3" xfId="805" xr:uid="{00000000-0005-0000-0000-00005F030000}"/>
    <cellStyle name="Calculation 4 3 2" xfId="21333" xr:uid="{00000000-0005-0000-0000-000060030000}"/>
    <cellStyle name="Calculation 4 3 2 2" xfId="22234" xr:uid="{E4656EB1-15AC-489A-82E7-E29A5682C0B6}"/>
    <cellStyle name="Calculation 4 3 3" xfId="21491" xr:uid="{D0892F96-F0F9-43FE-9904-27914C3A2E6D}"/>
    <cellStyle name="Calculation 4 4" xfId="21335" xr:uid="{00000000-0005-0000-0000-000061030000}"/>
    <cellStyle name="Calculation 4 4 2" xfId="22236" xr:uid="{0E8F442D-A7D0-4037-B20B-6326747DB549}"/>
    <cellStyle name="Calculation 4 5" xfId="21489" xr:uid="{A6103CE0-D31E-4576-8271-BAE1D6CFB217}"/>
    <cellStyle name="Calculation 5" xfId="806" xr:uid="{00000000-0005-0000-0000-000062030000}"/>
    <cellStyle name="Calculation 5 2" xfId="807" xr:uid="{00000000-0005-0000-0000-000063030000}"/>
    <cellStyle name="Calculation 5 2 2" xfId="21331" xr:uid="{00000000-0005-0000-0000-000064030000}"/>
    <cellStyle name="Calculation 5 2 2 2" xfId="22232" xr:uid="{86E97245-FAAC-40D6-80A9-EAA4C481E98F}"/>
    <cellStyle name="Calculation 5 2 3" xfId="21493" xr:uid="{A0A7E106-991D-4B3B-A7A9-D647750BDCBD}"/>
    <cellStyle name="Calculation 5 3" xfId="808" xr:uid="{00000000-0005-0000-0000-000065030000}"/>
    <cellStyle name="Calculation 5 3 2" xfId="21330" xr:uid="{00000000-0005-0000-0000-000066030000}"/>
    <cellStyle name="Calculation 5 3 2 2" xfId="22231" xr:uid="{9E23449C-928E-421E-9314-63BE26A89218}"/>
    <cellStyle name="Calculation 5 3 3" xfId="21494" xr:uid="{9EABE031-0CAE-40A0-B7DA-CE7D8F4C3347}"/>
    <cellStyle name="Calculation 5 4" xfId="21332" xr:uid="{00000000-0005-0000-0000-000067030000}"/>
    <cellStyle name="Calculation 5 4 2" xfId="22233" xr:uid="{7F3583E1-43C0-4911-97F2-F4B306AFEDE0}"/>
    <cellStyle name="Calculation 5 5" xfId="21492" xr:uid="{1E16C0CA-B249-4940-9BAA-9EA2252C21C8}"/>
    <cellStyle name="Calculation 6" xfId="809" xr:uid="{00000000-0005-0000-0000-000068030000}"/>
    <cellStyle name="Calculation 6 2" xfId="810" xr:uid="{00000000-0005-0000-0000-000069030000}"/>
    <cellStyle name="Calculation 6 2 2" xfId="21328" xr:uid="{00000000-0005-0000-0000-00006A030000}"/>
    <cellStyle name="Calculation 6 2 2 2" xfId="22229" xr:uid="{37A6A9E7-F3B9-4194-822A-C7A76EEF0CA6}"/>
    <cellStyle name="Calculation 6 2 3" xfId="21496" xr:uid="{4573B7B0-5A6B-4315-AC0D-D08098FDA9D2}"/>
    <cellStyle name="Calculation 6 3" xfId="811" xr:uid="{00000000-0005-0000-0000-00006B030000}"/>
    <cellStyle name="Calculation 6 3 2" xfId="21327" xr:uid="{00000000-0005-0000-0000-00006C030000}"/>
    <cellStyle name="Calculation 6 3 2 2" xfId="22228" xr:uid="{583B4242-F5F8-47DB-8805-BD0057AF2C25}"/>
    <cellStyle name="Calculation 6 3 3" xfId="21497" xr:uid="{5D9D4722-4E5B-4623-B39B-C8A26653F936}"/>
    <cellStyle name="Calculation 6 4" xfId="21329" xr:uid="{00000000-0005-0000-0000-00006D030000}"/>
    <cellStyle name="Calculation 6 4 2" xfId="22230" xr:uid="{3FC38ED0-7525-4ABA-B48C-EC65F4530F95}"/>
    <cellStyle name="Calculation 6 5" xfId="21495" xr:uid="{3B86EDB8-20A2-4D55-9C76-41CC438A1228}"/>
    <cellStyle name="Calculation 7" xfId="812" xr:uid="{00000000-0005-0000-0000-00006E030000}"/>
    <cellStyle name="Calculation 7 2" xfId="21326" xr:uid="{00000000-0005-0000-0000-00006F030000}"/>
    <cellStyle name="Calculation 7 2 2" xfId="22227" xr:uid="{F5F13172-342F-45E3-ACC3-25DDFBA9A47F}"/>
    <cellStyle name="Calculation 7 3" xfId="21498" xr:uid="{CCABC7B3-2903-4690-9AA7-69A23983AF02}"/>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0 2 2" xfId="22225" xr:uid="{6162EBFB-51FF-4F5A-B973-7F92A9FDBD13}"/>
    <cellStyle name="Gia's 10 3" xfId="21500" xr:uid="{4F15ED3B-5CB8-472B-AB44-597F87A02A84}"/>
    <cellStyle name="Gia's 11" xfId="21325" xr:uid="{00000000-0005-0000-0000-00002C240000}"/>
    <cellStyle name="Gia's 11 2" xfId="22226" xr:uid="{6FDB07C8-B742-4C95-96C3-9E11AD2F9323}"/>
    <cellStyle name="Gia's 12" xfId="21499" xr:uid="{3208779C-4ADC-4A89-B6B9-09DFF9A8A18A}"/>
    <cellStyle name="Gia's 2" xfId="9187" xr:uid="{00000000-0005-0000-0000-00002D240000}"/>
    <cellStyle name="Gia's 2 2" xfId="21323" xr:uid="{00000000-0005-0000-0000-00002E240000}"/>
    <cellStyle name="Gia's 2 2 2" xfId="22224" xr:uid="{4C1A8C87-AEA4-48F7-9EF8-CC0481C8310A}"/>
    <cellStyle name="Gia's 2 3" xfId="21501" xr:uid="{A9021123-D528-434B-928F-C5D509825FAF}"/>
    <cellStyle name="Gia's 3" xfId="9188" xr:uid="{00000000-0005-0000-0000-00002F240000}"/>
    <cellStyle name="Gia's 3 2" xfId="21322" xr:uid="{00000000-0005-0000-0000-000030240000}"/>
    <cellStyle name="Gia's 3 2 2" xfId="22223" xr:uid="{DF0CC5C2-21E7-4F87-9E86-AFC80FFFE583}"/>
    <cellStyle name="Gia's 3 3" xfId="21502" xr:uid="{62F623AA-EEEF-434E-A477-6BBFCB428825}"/>
    <cellStyle name="Gia's 4" xfId="9189" xr:uid="{00000000-0005-0000-0000-000031240000}"/>
    <cellStyle name="Gia's 4 2" xfId="21321" xr:uid="{00000000-0005-0000-0000-000032240000}"/>
    <cellStyle name="Gia's 4 2 2" xfId="22222" xr:uid="{DE60663B-F361-4F40-9937-C8C5D9629D07}"/>
    <cellStyle name="Gia's 4 3" xfId="21503" xr:uid="{9534F80E-2B25-4524-8164-7FFABAA1D0E2}"/>
    <cellStyle name="Gia's 5" xfId="9190" xr:uid="{00000000-0005-0000-0000-000033240000}"/>
    <cellStyle name="Gia's 5 2" xfId="21320" xr:uid="{00000000-0005-0000-0000-000034240000}"/>
    <cellStyle name="Gia's 5 2 2" xfId="22221" xr:uid="{E4B175B2-07B1-4759-9560-5DE911AFCCFC}"/>
    <cellStyle name="Gia's 5 3" xfId="21504" xr:uid="{AC96FF73-7B12-4137-B383-D174FA86F378}"/>
    <cellStyle name="Gia's 6" xfId="9191" xr:uid="{00000000-0005-0000-0000-000035240000}"/>
    <cellStyle name="Gia's 6 2" xfId="21319" xr:uid="{00000000-0005-0000-0000-000036240000}"/>
    <cellStyle name="Gia's 6 2 2" xfId="22220" xr:uid="{C443D0F6-D13F-4247-B42B-C0ADBE5B48B0}"/>
    <cellStyle name="Gia's 6 3" xfId="21505" xr:uid="{627111F9-A03F-45A2-AC1F-505B93439297}"/>
    <cellStyle name="Gia's 7" xfId="9192" xr:uid="{00000000-0005-0000-0000-000037240000}"/>
    <cellStyle name="Gia's 7 2" xfId="21318" xr:uid="{00000000-0005-0000-0000-000038240000}"/>
    <cellStyle name="Gia's 7 2 2" xfId="22219" xr:uid="{0C4A8593-DA47-4E93-9F91-5815588BC760}"/>
    <cellStyle name="Gia's 7 3" xfId="21506" xr:uid="{C5019907-AA24-4726-AFF6-AF0609DF4F67}"/>
    <cellStyle name="Gia's 8" xfId="9193" xr:uid="{00000000-0005-0000-0000-000039240000}"/>
    <cellStyle name="Gia's 8 2" xfId="21317" xr:uid="{00000000-0005-0000-0000-00003A240000}"/>
    <cellStyle name="Gia's 8 2 2" xfId="22218" xr:uid="{CF8D20CC-9B01-4CEB-B1B8-487200B78DD6}"/>
    <cellStyle name="Gia's 8 3" xfId="21507" xr:uid="{8FCF7BFF-58D0-4865-A098-1BE118A33D68}"/>
    <cellStyle name="Gia's 9" xfId="9194" xr:uid="{00000000-0005-0000-0000-00003B240000}"/>
    <cellStyle name="Gia's 9 2" xfId="21316" xr:uid="{00000000-0005-0000-0000-00003C240000}"/>
    <cellStyle name="Gia's 9 2 2" xfId="22217" xr:uid="{3FC1A7EC-6DF2-4DBF-9880-A6F65F2E986A}"/>
    <cellStyle name="Gia's 9 3" xfId="21508" xr:uid="{AEA37D83-4583-4E97-9B20-2D143E147229}"/>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greyed 2 2" xfId="22216" xr:uid="{474F159B-66AD-49B0-B3E7-A9EB4DFA348E}"/>
    <cellStyle name="greyed 3" xfId="21509" xr:uid="{958937D5-DADC-495D-9B42-F9F914AE0AC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2 2 2" xfId="22214" xr:uid="{7E54ECFB-C067-475F-9BE9-52A48DF167D7}"/>
    <cellStyle name="Header2 2 3" xfId="21511" xr:uid="{F191A450-6F51-43F1-B218-79DC0A235A3F}"/>
    <cellStyle name="Header2 3" xfId="9227" xr:uid="{00000000-0005-0000-0000-00005F240000}"/>
    <cellStyle name="Header2 3 2" xfId="21312" xr:uid="{00000000-0005-0000-0000-000060240000}"/>
    <cellStyle name="Header2 3 2 2" xfId="22213" xr:uid="{E8295B0D-A412-4364-9DD7-1F268885A9B0}"/>
    <cellStyle name="Header2 3 3" xfId="21512" xr:uid="{BE5325E9-229B-495E-BC41-E9A0B3247BDC}"/>
    <cellStyle name="Header2 4" xfId="21314" xr:uid="{00000000-0005-0000-0000-000061240000}"/>
    <cellStyle name="Header2 4 2" xfId="22215" xr:uid="{0ED654B2-BE03-4A42-8CDC-EB550B5DAD16}"/>
    <cellStyle name="Header2 5" xfId="21510" xr:uid="{4A506DEE-EA2F-4558-9F99-0CECA69EF53A}"/>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eadingTable 2 2" xfId="22212" xr:uid="{31C4D91C-38AA-4D6E-8E8A-9A7DE71E6874}"/>
    <cellStyle name="HeadingTable 3" xfId="21513" xr:uid="{0D0C8C8B-A5E5-4622-ACD8-1FEA0F9EC49A}"/>
    <cellStyle name="highlightExposure" xfId="9323" xr:uid="{00000000-0005-0000-0000-0000C2240000}"/>
    <cellStyle name="highlightExposure 2" xfId="21310" xr:uid="{00000000-0005-0000-0000-0000C3240000}"/>
    <cellStyle name="highlightExposure 2 2" xfId="22211" xr:uid="{D4DA5405-4A33-428F-AE5F-49E359E1903A}"/>
    <cellStyle name="highlightExposure 3" xfId="21514" xr:uid="{E8F4D18A-591C-4414-9E1F-11D3CA2EA90A}"/>
    <cellStyle name="highlightPercentage" xfId="9324" xr:uid="{00000000-0005-0000-0000-0000C4240000}"/>
    <cellStyle name="highlightPercentage 2" xfId="21309" xr:uid="{00000000-0005-0000-0000-0000C5240000}"/>
    <cellStyle name="highlightPercentage 2 2" xfId="22210" xr:uid="{0B187462-9C8E-4A21-8EFE-529F72591EDF}"/>
    <cellStyle name="highlightPercentage 3" xfId="21515" xr:uid="{BDBBCD32-824A-480D-A434-672A07552BEC}"/>
    <cellStyle name="highlightText" xfId="9325" xr:uid="{00000000-0005-0000-0000-0000C6240000}"/>
    <cellStyle name="highlightText 2" xfId="21308" xr:uid="{00000000-0005-0000-0000-0000C7240000}"/>
    <cellStyle name="highlightText 2 2" xfId="22209" xr:uid="{13D65CB4-0CE7-4BDB-89C7-CFA0D56DA15F}"/>
    <cellStyle name="highlightText 3" xfId="21516" xr:uid="{C904F215-9C08-4986-882E-372ADFAC59C5}"/>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2 2 2" xfId="22207" xr:uid="{869053A3-8EF0-4A92-B317-F5BD5B6C11D6}"/>
    <cellStyle name="Input 2 10 2 3" xfId="21518" xr:uid="{AAACBBBF-4FF0-407E-AEAC-AC191ADF166D}"/>
    <cellStyle name="Input 2 10 3" xfId="9336" xr:uid="{00000000-0005-0000-0000-0000D4240000}"/>
    <cellStyle name="Input 2 10 3 2" xfId="21305" xr:uid="{00000000-0005-0000-0000-0000D5240000}"/>
    <cellStyle name="Input 2 10 3 2 2" xfId="22206" xr:uid="{45A1C3FD-20BE-455B-A730-4959FA6FED90}"/>
    <cellStyle name="Input 2 10 3 3" xfId="21519" xr:uid="{4A7DFC81-266C-4DC4-A4D7-47C410AB7436}"/>
    <cellStyle name="Input 2 10 4" xfId="9337" xr:uid="{00000000-0005-0000-0000-0000D6240000}"/>
    <cellStyle name="Input 2 10 4 2" xfId="21304" xr:uid="{00000000-0005-0000-0000-0000D7240000}"/>
    <cellStyle name="Input 2 10 4 2 2" xfId="22205" xr:uid="{2F5557CC-50B3-437D-A34D-6C2481FC8D4B}"/>
    <cellStyle name="Input 2 10 4 3" xfId="21520" xr:uid="{F6EDF469-40E2-484F-81A0-5965A4579A0A}"/>
    <cellStyle name="Input 2 10 5" xfId="9338" xr:uid="{00000000-0005-0000-0000-0000D8240000}"/>
    <cellStyle name="Input 2 10 5 2" xfId="21303" xr:uid="{00000000-0005-0000-0000-0000D9240000}"/>
    <cellStyle name="Input 2 10 5 2 2" xfId="22204" xr:uid="{BD26D9D9-BE1F-4D07-A198-E53EBE185496}"/>
    <cellStyle name="Input 2 10 5 3" xfId="21521" xr:uid="{4E7BFDD9-77E0-425C-8869-5BFD641FB4D0}"/>
    <cellStyle name="Input 2 11" xfId="9339" xr:uid="{00000000-0005-0000-0000-0000DA240000}"/>
    <cellStyle name="Input 2 11 2" xfId="9340" xr:uid="{00000000-0005-0000-0000-0000DB240000}"/>
    <cellStyle name="Input 2 11 2 2" xfId="21301" xr:uid="{00000000-0005-0000-0000-0000DC240000}"/>
    <cellStyle name="Input 2 11 2 2 2" xfId="22202" xr:uid="{7C51CFAB-8BC5-4928-85F9-1B0EBD508BB1}"/>
    <cellStyle name="Input 2 11 2 3" xfId="21523" xr:uid="{10CBA859-D3C4-49D6-8899-74F2785BF2EA}"/>
    <cellStyle name="Input 2 11 3" xfId="9341" xr:uid="{00000000-0005-0000-0000-0000DD240000}"/>
    <cellStyle name="Input 2 11 3 2" xfId="21300" xr:uid="{00000000-0005-0000-0000-0000DE240000}"/>
    <cellStyle name="Input 2 11 3 2 2" xfId="22201" xr:uid="{F0DA1B01-B0CA-4644-A86F-8A8DD12B1AE7}"/>
    <cellStyle name="Input 2 11 3 3" xfId="21524" xr:uid="{2C222C92-580A-4C8D-A6BB-BA161037D90D}"/>
    <cellStyle name="Input 2 11 4" xfId="9342" xr:uid="{00000000-0005-0000-0000-0000DF240000}"/>
    <cellStyle name="Input 2 11 4 2" xfId="21299" xr:uid="{00000000-0005-0000-0000-0000E0240000}"/>
    <cellStyle name="Input 2 11 4 2 2" xfId="22200" xr:uid="{0F575B3A-ADF5-458A-BF75-D59CE6987359}"/>
    <cellStyle name="Input 2 11 4 3" xfId="21525" xr:uid="{17E4F2F4-33FB-427C-A7C2-A5F333A26BEB}"/>
    <cellStyle name="Input 2 11 5" xfId="9343" xr:uid="{00000000-0005-0000-0000-0000E1240000}"/>
    <cellStyle name="Input 2 11 5 2" xfId="21298" xr:uid="{00000000-0005-0000-0000-0000E2240000}"/>
    <cellStyle name="Input 2 11 5 2 2" xfId="22199" xr:uid="{363F6878-D388-4C62-B8E5-EC270CE702E9}"/>
    <cellStyle name="Input 2 11 5 3" xfId="21526" xr:uid="{1BFB0DC4-3A36-4B13-ACC2-20BD52862241}"/>
    <cellStyle name="Input 2 11 6" xfId="21302" xr:uid="{00000000-0005-0000-0000-0000E3240000}"/>
    <cellStyle name="Input 2 11 6 2" xfId="22203" xr:uid="{D890B2C0-1447-4FCE-9874-A22BD95A18B2}"/>
    <cellStyle name="Input 2 11 7" xfId="21522" xr:uid="{3364A103-0FDD-4E31-A9CE-A6A7E9D135D6}"/>
    <cellStyle name="Input 2 12" xfId="9344" xr:uid="{00000000-0005-0000-0000-0000E4240000}"/>
    <cellStyle name="Input 2 12 2" xfId="9345" xr:uid="{00000000-0005-0000-0000-0000E5240000}"/>
    <cellStyle name="Input 2 12 2 2" xfId="21296" xr:uid="{00000000-0005-0000-0000-0000E6240000}"/>
    <cellStyle name="Input 2 12 2 2 2" xfId="22197" xr:uid="{CEB6916F-A7B4-400B-8F58-FFD8C17634DE}"/>
    <cellStyle name="Input 2 12 2 3" xfId="21528" xr:uid="{D1EF4389-6BA2-4816-AE34-48A310384480}"/>
    <cellStyle name="Input 2 12 3" xfId="9346" xr:uid="{00000000-0005-0000-0000-0000E7240000}"/>
    <cellStyle name="Input 2 12 3 2" xfId="21295" xr:uid="{00000000-0005-0000-0000-0000E8240000}"/>
    <cellStyle name="Input 2 12 3 2 2" xfId="22196" xr:uid="{71591170-A317-4887-B159-7E4D007E6065}"/>
    <cellStyle name="Input 2 12 3 3" xfId="21529" xr:uid="{B150E4A1-426A-4301-A7D1-294C2DA0349C}"/>
    <cellStyle name="Input 2 12 4" xfId="9347" xr:uid="{00000000-0005-0000-0000-0000E9240000}"/>
    <cellStyle name="Input 2 12 4 2" xfId="21294" xr:uid="{00000000-0005-0000-0000-0000EA240000}"/>
    <cellStyle name="Input 2 12 4 2 2" xfId="22195" xr:uid="{0239E67D-3B68-4726-8C5A-931075B8B1D2}"/>
    <cellStyle name="Input 2 12 4 3" xfId="21530" xr:uid="{2ED7469A-D604-4ADC-A2F6-88C7FEA2FB1D}"/>
    <cellStyle name="Input 2 12 5" xfId="9348" xr:uid="{00000000-0005-0000-0000-0000EB240000}"/>
    <cellStyle name="Input 2 12 5 2" xfId="21293" xr:uid="{00000000-0005-0000-0000-0000EC240000}"/>
    <cellStyle name="Input 2 12 5 2 2" xfId="22194" xr:uid="{7B384096-FCDD-42C9-91C0-4E6AEAECD240}"/>
    <cellStyle name="Input 2 12 5 3" xfId="21531" xr:uid="{B2157CEA-7D24-4331-9E16-2D4B8B3731C3}"/>
    <cellStyle name="Input 2 12 6" xfId="21297" xr:uid="{00000000-0005-0000-0000-0000ED240000}"/>
    <cellStyle name="Input 2 12 6 2" xfId="22198" xr:uid="{941D050D-4BD4-4FF7-8988-B69F621BFC88}"/>
    <cellStyle name="Input 2 12 7" xfId="21527" xr:uid="{DC9DADF4-A0C3-4E6C-8F8A-0CFDAFB8FDE5}"/>
    <cellStyle name="Input 2 13" xfId="9349" xr:uid="{00000000-0005-0000-0000-0000EE240000}"/>
    <cellStyle name="Input 2 13 2" xfId="9350" xr:uid="{00000000-0005-0000-0000-0000EF240000}"/>
    <cellStyle name="Input 2 13 2 2" xfId="21291" xr:uid="{00000000-0005-0000-0000-0000F0240000}"/>
    <cellStyle name="Input 2 13 2 2 2" xfId="22192" xr:uid="{A5581BC2-F9AD-4B5C-B536-5A89599EA0FC}"/>
    <cellStyle name="Input 2 13 2 3" xfId="21533" xr:uid="{6F0254A9-4E4F-42C5-84EB-BD58EDD39EC4}"/>
    <cellStyle name="Input 2 13 3" xfId="9351" xr:uid="{00000000-0005-0000-0000-0000F1240000}"/>
    <cellStyle name="Input 2 13 3 2" xfId="21290" xr:uid="{00000000-0005-0000-0000-0000F2240000}"/>
    <cellStyle name="Input 2 13 3 2 2" xfId="22191" xr:uid="{7C0EB518-AB92-4626-B76B-FB3D795C2CDC}"/>
    <cellStyle name="Input 2 13 3 3" xfId="21534" xr:uid="{ACEE5FA0-6C09-44DA-8CD0-EE73F44163EC}"/>
    <cellStyle name="Input 2 13 4" xfId="9352" xr:uid="{00000000-0005-0000-0000-0000F3240000}"/>
    <cellStyle name="Input 2 13 4 2" xfId="21289" xr:uid="{00000000-0005-0000-0000-0000F4240000}"/>
    <cellStyle name="Input 2 13 4 2 2" xfId="22190" xr:uid="{296CB067-D454-4822-AFFE-30FC975BA8E8}"/>
    <cellStyle name="Input 2 13 4 3" xfId="21535" xr:uid="{D4A50F9E-6A1F-48D0-AA90-DBF6E57949EE}"/>
    <cellStyle name="Input 2 13 5" xfId="21292" xr:uid="{00000000-0005-0000-0000-0000F5240000}"/>
    <cellStyle name="Input 2 13 5 2" xfId="22193" xr:uid="{C26BC63A-7FAC-44A6-BA64-5C5980A563C7}"/>
    <cellStyle name="Input 2 13 6" xfId="21532" xr:uid="{19927AFB-1C2C-4C0F-8F9F-8E6BBA3FF72E}"/>
    <cellStyle name="Input 2 14" xfId="9353" xr:uid="{00000000-0005-0000-0000-0000F6240000}"/>
    <cellStyle name="Input 2 14 2" xfId="21288" xr:uid="{00000000-0005-0000-0000-0000F7240000}"/>
    <cellStyle name="Input 2 14 2 2" xfId="22189" xr:uid="{7A2883BA-3447-4CAD-98A3-305DE4F69D28}"/>
    <cellStyle name="Input 2 14 3" xfId="21536" xr:uid="{5FF5F1F6-5635-4FB5-81CB-732AC755959E}"/>
    <cellStyle name="Input 2 15" xfId="9354" xr:uid="{00000000-0005-0000-0000-0000F8240000}"/>
    <cellStyle name="Input 2 15 2" xfId="21287" xr:uid="{00000000-0005-0000-0000-0000F9240000}"/>
    <cellStyle name="Input 2 15 2 2" xfId="22188" xr:uid="{3D3A716E-5D27-4EBD-9251-A89B6E922B65}"/>
    <cellStyle name="Input 2 15 3" xfId="21537" xr:uid="{CDD20E82-7293-46D0-9CEC-EABEC5BF4AB9}"/>
    <cellStyle name="Input 2 16" xfId="9355" xr:uid="{00000000-0005-0000-0000-0000FA240000}"/>
    <cellStyle name="Input 2 16 2" xfId="21286" xr:uid="{00000000-0005-0000-0000-0000FB240000}"/>
    <cellStyle name="Input 2 16 2 2" xfId="22187" xr:uid="{72B89718-AC4C-4EEB-94D3-86EC8CCA012A}"/>
    <cellStyle name="Input 2 16 3" xfId="21538" xr:uid="{3607E199-AC0A-401F-AEA3-568210E583B8}"/>
    <cellStyle name="Input 2 17" xfId="21307" xr:uid="{00000000-0005-0000-0000-0000FC240000}"/>
    <cellStyle name="Input 2 17 2" xfId="22208" xr:uid="{AEC62809-97C3-45C5-8496-E09D3043E75C}"/>
    <cellStyle name="Input 2 18" xfId="21517" xr:uid="{430F0AB7-C753-4163-87A5-B1D929B9E698}"/>
    <cellStyle name="Input 2 2" xfId="9356" xr:uid="{00000000-0005-0000-0000-0000FD240000}"/>
    <cellStyle name="Input 2 2 10" xfId="21285" xr:uid="{00000000-0005-0000-0000-0000FE240000}"/>
    <cellStyle name="Input 2 2 10 2" xfId="22186" xr:uid="{0A9C0370-FF1F-4E3C-9C76-85507B76E975}"/>
    <cellStyle name="Input 2 2 11" xfId="21539" xr:uid="{199C7789-CF42-4DCD-A3F7-3455033276A9}"/>
    <cellStyle name="Input 2 2 2" xfId="9357" xr:uid="{00000000-0005-0000-0000-0000FF240000}"/>
    <cellStyle name="Input 2 2 2 2" xfId="9358" xr:uid="{00000000-0005-0000-0000-000000250000}"/>
    <cellStyle name="Input 2 2 2 2 2" xfId="21283" xr:uid="{00000000-0005-0000-0000-000001250000}"/>
    <cellStyle name="Input 2 2 2 2 2 2" xfId="22184" xr:uid="{63DA9557-7182-4288-962E-DC223C97419F}"/>
    <cellStyle name="Input 2 2 2 2 3" xfId="21541" xr:uid="{6320236C-6D7C-4E9D-81A1-5ADE990BBC2A}"/>
    <cellStyle name="Input 2 2 2 3" xfId="9359" xr:uid="{00000000-0005-0000-0000-000002250000}"/>
    <cellStyle name="Input 2 2 2 3 2" xfId="21282" xr:uid="{00000000-0005-0000-0000-000003250000}"/>
    <cellStyle name="Input 2 2 2 3 2 2" xfId="22183" xr:uid="{1D11FB99-9C09-4AF1-8242-390DDC87D764}"/>
    <cellStyle name="Input 2 2 2 3 3" xfId="21542" xr:uid="{34DD0459-9642-4308-8E06-F19779194AA3}"/>
    <cellStyle name="Input 2 2 2 4" xfId="9360" xr:uid="{00000000-0005-0000-0000-000004250000}"/>
    <cellStyle name="Input 2 2 2 4 2" xfId="21281" xr:uid="{00000000-0005-0000-0000-000005250000}"/>
    <cellStyle name="Input 2 2 2 4 2 2" xfId="22182" xr:uid="{8DDF0F6E-5310-4714-95B8-1FE9E0BE03BC}"/>
    <cellStyle name="Input 2 2 2 4 3" xfId="21543" xr:uid="{A098CB1E-987C-4AC6-9314-6D162B10FBB9}"/>
    <cellStyle name="Input 2 2 2 5" xfId="21284" xr:uid="{00000000-0005-0000-0000-000006250000}"/>
    <cellStyle name="Input 2 2 2 5 2" xfId="22185" xr:uid="{0FE61E24-25DC-4D79-BAC8-C19AFF230FFC}"/>
    <cellStyle name="Input 2 2 2 6" xfId="21540" xr:uid="{23609FC7-3F6D-4AD9-9A12-08478FC5A83B}"/>
    <cellStyle name="Input 2 2 3" xfId="9361" xr:uid="{00000000-0005-0000-0000-000007250000}"/>
    <cellStyle name="Input 2 2 3 2" xfId="9362" xr:uid="{00000000-0005-0000-0000-000008250000}"/>
    <cellStyle name="Input 2 2 3 2 2" xfId="21279" xr:uid="{00000000-0005-0000-0000-000009250000}"/>
    <cellStyle name="Input 2 2 3 2 2 2" xfId="22180" xr:uid="{1723800B-E500-48DD-B712-F123CDDBD925}"/>
    <cellStyle name="Input 2 2 3 2 3" xfId="21545" xr:uid="{76667D79-0D5F-419F-8259-726592CC7FB5}"/>
    <cellStyle name="Input 2 2 3 3" xfId="9363" xr:uid="{00000000-0005-0000-0000-00000A250000}"/>
    <cellStyle name="Input 2 2 3 3 2" xfId="21278" xr:uid="{00000000-0005-0000-0000-00000B250000}"/>
    <cellStyle name="Input 2 2 3 3 2 2" xfId="22179" xr:uid="{8E4C6C55-5477-43C7-B2FC-A3C111286B5A}"/>
    <cellStyle name="Input 2 2 3 3 3" xfId="21546" xr:uid="{BC107C57-2365-4CDB-9A84-650D72A472CC}"/>
    <cellStyle name="Input 2 2 3 4" xfId="9364" xr:uid="{00000000-0005-0000-0000-00000C250000}"/>
    <cellStyle name="Input 2 2 3 4 2" xfId="21277" xr:uid="{00000000-0005-0000-0000-00000D250000}"/>
    <cellStyle name="Input 2 2 3 4 2 2" xfId="22178" xr:uid="{59BFD624-D447-4329-837F-53B91422823A}"/>
    <cellStyle name="Input 2 2 3 4 3" xfId="21547" xr:uid="{E8355EF5-5E2C-4849-BA48-9752A24F99CF}"/>
    <cellStyle name="Input 2 2 3 5" xfId="21280" xr:uid="{00000000-0005-0000-0000-00000E250000}"/>
    <cellStyle name="Input 2 2 3 5 2" xfId="22181" xr:uid="{28EA9181-C065-4CC2-8039-5B93C70D75F9}"/>
    <cellStyle name="Input 2 2 3 6" xfId="21544" xr:uid="{221F31AD-FAA2-44B8-9F00-8ACEC9ED84DB}"/>
    <cellStyle name="Input 2 2 4" xfId="9365" xr:uid="{00000000-0005-0000-0000-00000F250000}"/>
    <cellStyle name="Input 2 2 4 2" xfId="9366" xr:uid="{00000000-0005-0000-0000-000010250000}"/>
    <cellStyle name="Input 2 2 4 2 2" xfId="21275" xr:uid="{00000000-0005-0000-0000-000011250000}"/>
    <cellStyle name="Input 2 2 4 2 2 2" xfId="22176" xr:uid="{90485093-0678-4B04-80C8-604F88C97620}"/>
    <cellStyle name="Input 2 2 4 2 3" xfId="21549" xr:uid="{B57F4E2C-0DC7-4E99-854B-66F81AB8A39C}"/>
    <cellStyle name="Input 2 2 4 3" xfId="9367" xr:uid="{00000000-0005-0000-0000-000012250000}"/>
    <cellStyle name="Input 2 2 4 3 2" xfId="21274" xr:uid="{00000000-0005-0000-0000-000013250000}"/>
    <cellStyle name="Input 2 2 4 3 2 2" xfId="22175" xr:uid="{554FD94B-ECC4-4AE7-852F-F935EE3074B4}"/>
    <cellStyle name="Input 2 2 4 3 3" xfId="21550" xr:uid="{F199910D-C07D-4312-87C4-955F3C78CBA2}"/>
    <cellStyle name="Input 2 2 4 4" xfId="9368" xr:uid="{00000000-0005-0000-0000-000014250000}"/>
    <cellStyle name="Input 2 2 4 4 2" xfId="21273" xr:uid="{00000000-0005-0000-0000-000015250000}"/>
    <cellStyle name="Input 2 2 4 4 2 2" xfId="22174" xr:uid="{C08A984A-7337-4834-9A9A-A7472BF5EB3C}"/>
    <cellStyle name="Input 2 2 4 4 3" xfId="21551" xr:uid="{8AC09C47-6755-4841-BB2E-B2E1D622A669}"/>
    <cellStyle name="Input 2 2 4 5" xfId="21276" xr:uid="{00000000-0005-0000-0000-000016250000}"/>
    <cellStyle name="Input 2 2 4 5 2" xfId="22177" xr:uid="{425286CB-BEA9-4256-81AF-CAC88EC99E73}"/>
    <cellStyle name="Input 2 2 4 6" xfId="21548" xr:uid="{56B0B2F1-A34D-45BC-92C1-BA8F0F9EA239}"/>
    <cellStyle name="Input 2 2 5" xfId="9369" xr:uid="{00000000-0005-0000-0000-000017250000}"/>
    <cellStyle name="Input 2 2 5 2" xfId="9370" xr:uid="{00000000-0005-0000-0000-000018250000}"/>
    <cellStyle name="Input 2 2 5 2 2" xfId="21271" xr:uid="{00000000-0005-0000-0000-000019250000}"/>
    <cellStyle name="Input 2 2 5 2 2 2" xfId="22172" xr:uid="{9853D628-8F2D-4DCE-80B0-83E9AF033863}"/>
    <cellStyle name="Input 2 2 5 2 3" xfId="21553" xr:uid="{9ACF7C44-3C94-4D2A-BEEE-E94726424915}"/>
    <cellStyle name="Input 2 2 5 3" xfId="9371" xr:uid="{00000000-0005-0000-0000-00001A250000}"/>
    <cellStyle name="Input 2 2 5 3 2" xfId="21270" xr:uid="{00000000-0005-0000-0000-00001B250000}"/>
    <cellStyle name="Input 2 2 5 3 2 2" xfId="22171" xr:uid="{AAD004D3-7E62-4984-AD92-F40068523D2F}"/>
    <cellStyle name="Input 2 2 5 3 3" xfId="21554" xr:uid="{386EA5E4-95F7-401E-8426-F46849DADD5F}"/>
    <cellStyle name="Input 2 2 5 4" xfId="9372" xr:uid="{00000000-0005-0000-0000-00001C250000}"/>
    <cellStyle name="Input 2 2 5 4 2" xfId="21269" xr:uid="{00000000-0005-0000-0000-00001D250000}"/>
    <cellStyle name="Input 2 2 5 4 2 2" xfId="22170" xr:uid="{FB545F85-FABE-4346-AAB5-3D7B7FDD4B9F}"/>
    <cellStyle name="Input 2 2 5 4 3" xfId="21555" xr:uid="{E072A5D8-5E83-4847-BC3F-D34CB24B83C8}"/>
    <cellStyle name="Input 2 2 5 5" xfId="21272" xr:uid="{00000000-0005-0000-0000-00001E250000}"/>
    <cellStyle name="Input 2 2 5 5 2" xfId="22173" xr:uid="{9C404DB3-0757-499B-A2A6-DBC83F824A35}"/>
    <cellStyle name="Input 2 2 5 6" xfId="21552" xr:uid="{0FADA69B-FD0F-4AA7-AD1C-612376B71DBC}"/>
    <cellStyle name="Input 2 2 6" xfId="9373" xr:uid="{00000000-0005-0000-0000-00001F250000}"/>
    <cellStyle name="Input 2 2 6 2" xfId="21268" xr:uid="{00000000-0005-0000-0000-000020250000}"/>
    <cellStyle name="Input 2 2 6 2 2" xfId="22169" xr:uid="{9334A85C-65ED-4C3F-A83F-BCADF5DCB36E}"/>
    <cellStyle name="Input 2 2 6 3" xfId="21556" xr:uid="{F9910243-22B5-44D0-85B8-BD37A32B778F}"/>
    <cellStyle name="Input 2 2 7" xfId="9374" xr:uid="{00000000-0005-0000-0000-000021250000}"/>
    <cellStyle name="Input 2 2 7 2" xfId="21267" xr:uid="{00000000-0005-0000-0000-000022250000}"/>
    <cellStyle name="Input 2 2 7 2 2" xfId="22168" xr:uid="{68B391D3-F39C-4113-B287-71E32E7ACBCC}"/>
    <cellStyle name="Input 2 2 7 3" xfId="21557" xr:uid="{3EB99238-A642-4FC3-AEE9-F6F66929A762}"/>
    <cellStyle name="Input 2 2 8" xfId="9375" xr:uid="{00000000-0005-0000-0000-000023250000}"/>
    <cellStyle name="Input 2 2 8 2" xfId="21266" xr:uid="{00000000-0005-0000-0000-000024250000}"/>
    <cellStyle name="Input 2 2 8 2 2" xfId="22167" xr:uid="{4CF5E41B-3EF4-49A6-B55C-61C1143A6AB6}"/>
    <cellStyle name="Input 2 2 8 3" xfId="21558" xr:uid="{CA0FADEA-55C6-41C9-95B5-E3354EC4B312}"/>
    <cellStyle name="Input 2 2 9" xfId="9376" xr:uid="{00000000-0005-0000-0000-000025250000}"/>
    <cellStyle name="Input 2 2 9 2" xfId="21265" xr:uid="{00000000-0005-0000-0000-000026250000}"/>
    <cellStyle name="Input 2 2 9 2 2" xfId="22166" xr:uid="{7E3033AF-74C8-4609-8DB1-7BE0204DDDCE}"/>
    <cellStyle name="Input 2 2 9 3" xfId="21559" xr:uid="{AB2867C5-EDF1-44A7-8761-24C1970DDF58}"/>
    <cellStyle name="Input 2 3" xfId="9377" xr:uid="{00000000-0005-0000-0000-000027250000}"/>
    <cellStyle name="Input 2 3 2" xfId="9378" xr:uid="{00000000-0005-0000-0000-000028250000}"/>
    <cellStyle name="Input 2 3 2 2" xfId="21264" xr:uid="{00000000-0005-0000-0000-000029250000}"/>
    <cellStyle name="Input 2 3 2 2 2" xfId="22165" xr:uid="{68F75EC6-12A3-4234-91E3-84B6ABAEEF77}"/>
    <cellStyle name="Input 2 3 2 3" xfId="21560" xr:uid="{7F02EBA0-3C2F-4C06-9FFB-C5EEC78F84DC}"/>
    <cellStyle name="Input 2 3 3" xfId="9379" xr:uid="{00000000-0005-0000-0000-00002A250000}"/>
    <cellStyle name="Input 2 3 3 2" xfId="21263" xr:uid="{00000000-0005-0000-0000-00002B250000}"/>
    <cellStyle name="Input 2 3 3 2 2" xfId="22164" xr:uid="{9E5B0D79-A7A2-46A9-935F-30EE3F13D0C9}"/>
    <cellStyle name="Input 2 3 3 3" xfId="21561" xr:uid="{180CA32C-6F03-4DAF-8A68-8B37185DA490}"/>
    <cellStyle name="Input 2 3 4" xfId="9380" xr:uid="{00000000-0005-0000-0000-00002C250000}"/>
    <cellStyle name="Input 2 3 4 2" xfId="21262" xr:uid="{00000000-0005-0000-0000-00002D250000}"/>
    <cellStyle name="Input 2 3 4 2 2" xfId="22163" xr:uid="{D75A3AEB-C7C0-41E5-B880-220B4C9C817C}"/>
    <cellStyle name="Input 2 3 4 3" xfId="21562" xr:uid="{FE01E81D-BDF1-42A6-A821-C2EDEA89B96C}"/>
    <cellStyle name="Input 2 3 5" xfId="9381" xr:uid="{00000000-0005-0000-0000-00002E250000}"/>
    <cellStyle name="Input 2 3 5 2" xfId="21261" xr:uid="{00000000-0005-0000-0000-00002F250000}"/>
    <cellStyle name="Input 2 3 5 2 2" xfId="22162" xr:uid="{FD9CE638-5953-45FF-9B7F-9DC397721DBE}"/>
    <cellStyle name="Input 2 3 5 3" xfId="21563" xr:uid="{3E1C3353-277A-4253-8664-1C53061AED43}"/>
    <cellStyle name="Input 2 4" xfId="9382" xr:uid="{00000000-0005-0000-0000-000030250000}"/>
    <cellStyle name="Input 2 4 2" xfId="9383" xr:uid="{00000000-0005-0000-0000-000031250000}"/>
    <cellStyle name="Input 2 4 2 2" xfId="21260" xr:uid="{00000000-0005-0000-0000-000032250000}"/>
    <cellStyle name="Input 2 4 2 2 2" xfId="22161" xr:uid="{525B993A-36B8-4290-8290-3A8986B5F580}"/>
    <cellStyle name="Input 2 4 2 3" xfId="21564" xr:uid="{8C90B070-9F2E-48D1-927F-57286EA64A1B}"/>
    <cellStyle name="Input 2 4 3" xfId="9384" xr:uid="{00000000-0005-0000-0000-000033250000}"/>
    <cellStyle name="Input 2 4 3 2" xfId="21259" xr:uid="{00000000-0005-0000-0000-000034250000}"/>
    <cellStyle name="Input 2 4 3 2 2" xfId="22160" xr:uid="{0B432CEB-D6AC-4FEA-B46E-5DD438E11EF2}"/>
    <cellStyle name="Input 2 4 3 3" xfId="21565" xr:uid="{D278C3B2-8050-4BFD-8ED1-5BE03C0E3C13}"/>
    <cellStyle name="Input 2 4 4" xfId="9385" xr:uid="{00000000-0005-0000-0000-000035250000}"/>
    <cellStyle name="Input 2 4 4 2" xfId="21258" xr:uid="{00000000-0005-0000-0000-000036250000}"/>
    <cellStyle name="Input 2 4 4 2 2" xfId="22159" xr:uid="{0F44CDB0-4AEB-4DBD-AC5D-170CF5004C25}"/>
    <cellStyle name="Input 2 4 4 3" xfId="21566" xr:uid="{508C9F67-1628-440B-8853-5F4158F5B649}"/>
    <cellStyle name="Input 2 4 5" xfId="9386" xr:uid="{00000000-0005-0000-0000-000037250000}"/>
    <cellStyle name="Input 2 4 5 2" xfId="21257" xr:uid="{00000000-0005-0000-0000-000038250000}"/>
    <cellStyle name="Input 2 4 5 2 2" xfId="22158" xr:uid="{DDBA412F-C65A-4255-BF5D-A24655566A3C}"/>
    <cellStyle name="Input 2 4 5 3" xfId="21567" xr:uid="{72DCC381-0D4D-4FE6-BB99-EC0DA9D9C0C6}"/>
    <cellStyle name="Input 2 5" xfId="9387" xr:uid="{00000000-0005-0000-0000-000039250000}"/>
    <cellStyle name="Input 2 5 2" xfId="9388" xr:uid="{00000000-0005-0000-0000-00003A250000}"/>
    <cellStyle name="Input 2 5 2 2" xfId="21256" xr:uid="{00000000-0005-0000-0000-00003B250000}"/>
    <cellStyle name="Input 2 5 2 2 2" xfId="22157" xr:uid="{BD204924-3972-4EEA-ABF2-64C91CFD56ED}"/>
    <cellStyle name="Input 2 5 2 3" xfId="21568" xr:uid="{B5AE4F3D-113C-40DF-A81A-779604B890DB}"/>
    <cellStyle name="Input 2 5 3" xfId="9389" xr:uid="{00000000-0005-0000-0000-00003C250000}"/>
    <cellStyle name="Input 2 5 3 2" xfId="21255" xr:uid="{00000000-0005-0000-0000-00003D250000}"/>
    <cellStyle name="Input 2 5 3 2 2" xfId="22156" xr:uid="{55ACA587-204A-41AE-BD60-D3134DC62759}"/>
    <cellStyle name="Input 2 5 3 3" xfId="21569" xr:uid="{A22E5343-B681-47FB-8959-E2BA5466E00B}"/>
    <cellStyle name="Input 2 5 4" xfId="9390" xr:uid="{00000000-0005-0000-0000-00003E250000}"/>
    <cellStyle name="Input 2 5 4 2" xfId="21254" xr:uid="{00000000-0005-0000-0000-00003F250000}"/>
    <cellStyle name="Input 2 5 4 2 2" xfId="22155" xr:uid="{D8EE0223-D9DC-441D-8B79-09719AA3D9F7}"/>
    <cellStyle name="Input 2 5 4 3" xfId="21570" xr:uid="{6D6A57BB-09CB-4011-81F7-AC6EF3DB9ABF}"/>
    <cellStyle name="Input 2 5 5" xfId="9391" xr:uid="{00000000-0005-0000-0000-000040250000}"/>
    <cellStyle name="Input 2 5 5 2" xfId="21253" xr:uid="{00000000-0005-0000-0000-000041250000}"/>
    <cellStyle name="Input 2 5 5 2 2" xfId="22154" xr:uid="{9A755190-B31D-4D99-92E2-936594216760}"/>
    <cellStyle name="Input 2 5 5 3" xfId="21571" xr:uid="{1C173371-FB4D-4975-A9F1-D7A28D1D68BF}"/>
    <cellStyle name="Input 2 6" xfId="9392" xr:uid="{00000000-0005-0000-0000-000042250000}"/>
    <cellStyle name="Input 2 6 2" xfId="9393" xr:uid="{00000000-0005-0000-0000-000043250000}"/>
    <cellStyle name="Input 2 6 2 2" xfId="21252" xr:uid="{00000000-0005-0000-0000-000044250000}"/>
    <cellStyle name="Input 2 6 2 2 2" xfId="22153" xr:uid="{0FB4F7B8-D5CA-45B3-B3B2-FEE496219F89}"/>
    <cellStyle name="Input 2 6 2 3" xfId="21572" xr:uid="{7ED559F5-4073-48E8-A79D-0CAB405B2401}"/>
    <cellStyle name="Input 2 6 3" xfId="9394" xr:uid="{00000000-0005-0000-0000-000045250000}"/>
    <cellStyle name="Input 2 6 3 2" xfId="21251" xr:uid="{00000000-0005-0000-0000-000046250000}"/>
    <cellStyle name="Input 2 6 3 2 2" xfId="22152" xr:uid="{9159C8C8-5891-4EE6-964A-13B1515B9A1E}"/>
    <cellStyle name="Input 2 6 3 3" xfId="21573" xr:uid="{0B827FB7-D523-4098-8088-BADFA26BD492}"/>
    <cellStyle name="Input 2 6 4" xfId="9395" xr:uid="{00000000-0005-0000-0000-000047250000}"/>
    <cellStyle name="Input 2 6 4 2" xfId="21250" xr:uid="{00000000-0005-0000-0000-000048250000}"/>
    <cellStyle name="Input 2 6 4 2 2" xfId="22151" xr:uid="{542B7C98-4ACE-462D-8A86-1A0FC3EEC1E9}"/>
    <cellStyle name="Input 2 6 4 3" xfId="21574" xr:uid="{E4E8D3C9-E2B4-4458-AC65-C98AE6F96EEC}"/>
    <cellStyle name="Input 2 6 5" xfId="9396" xr:uid="{00000000-0005-0000-0000-000049250000}"/>
    <cellStyle name="Input 2 6 5 2" xfId="21249" xr:uid="{00000000-0005-0000-0000-00004A250000}"/>
    <cellStyle name="Input 2 6 5 2 2" xfId="22150" xr:uid="{27747087-AD85-4883-9801-CEFB42406AB2}"/>
    <cellStyle name="Input 2 6 5 3" xfId="21575" xr:uid="{384F986A-470A-4234-ADC8-B71B74E1C8CA}"/>
    <cellStyle name="Input 2 7" xfId="9397" xr:uid="{00000000-0005-0000-0000-00004B250000}"/>
    <cellStyle name="Input 2 7 2" xfId="9398" xr:uid="{00000000-0005-0000-0000-00004C250000}"/>
    <cellStyle name="Input 2 7 2 2" xfId="21248" xr:uid="{00000000-0005-0000-0000-00004D250000}"/>
    <cellStyle name="Input 2 7 2 2 2" xfId="22149" xr:uid="{185E6B41-9A4A-4472-967A-CA7CCCE96637}"/>
    <cellStyle name="Input 2 7 2 3" xfId="21576" xr:uid="{64941F86-5344-442D-BEAF-DDCEE08143A2}"/>
    <cellStyle name="Input 2 7 3" xfId="9399" xr:uid="{00000000-0005-0000-0000-00004E250000}"/>
    <cellStyle name="Input 2 7 3 2" xfId="21247" xr:uid="{00000000-0005-0000-0000-00004F250000}"/>
    <cellStyle name="Input 2 7 3 2 2" xfId="22148" xr:uid="{54887B9E-87A2-4C4C-B63C-87249E373C33}"/>
    <cellStyle name="Input 2 7 3 3" xfId="21577" xr:uid="{AE6A4CBD-8367-46B0-82A8-5604B2DDC167}"/>
    <cellStyle name="Input 2 7 4" xfId="9400" xr:uid="{00000000-0005-0000-0000-000050250000}"/>
    <cellStyle name="Input 2 7 4 2" xfId="21246" xr:uid="{00000000-0005-0000-0000-000051250000}"/>
    <cellStyle name="Input 2 7 4 2 2" xfId="22147" xr:uid="{679AB01E-1A92-4C6D-B0CC-90B39767D210}"/>
    <cellStyle name="Input 2 7 4 3" xfId="21578" xr:uid="{FCEFB4D3-4E17-4263-8928-C11FBEEFC285}"/>
    <cellStyle name="Input 2 7 5" xfId="9401" xr:uid="{00000000-0005-0000-0000-000052250000}"/>
    <cellStyle name="Input 2 7 5 2" xfId="21245" xr:uid="{00000000-0005-0000-0000-000053250000}"/>
    <cellStyle name="Input 2 7 5 2 2" xfId="22146" xr:uid="{25498E40-81FD-406D-90B3-7968D9F9FC1C}"/>
    <cellStyle name="Input 2 7 5 3" xfId="21579" xr:uid="{E1256313-820B-4C7A-B0BA-DBC6479FF573}"/>
    <cellStyle name="Input 2 8" xfId="9402" xr:uid="{00000000-0005-0000-0000-000054250000}"/>
    <cellStyle name="Input 2 8 2" xfId="9403" xr:uid="{00000000-0005-0000-0000-000055250000}"/>
    <cellStyle name="Input 2 8 2 2" xfId="21244" xr:uid="{00000000-0005-0000-0000-000056250000}"/>
    <cellStyle name="Input 2 8 2 2 2" xfId="22145" xr:uid="{59F2A048-5BCD-4C97-84BD-4A34E497E27B}"/>
    <cellStyle name="Input 2 8 2 3" xfId="21580" xr:uid="{F5900335-7E4F-40C8-9D93-FA2569344065}"/>
    <cellStyle name="Input 2 8 3" xfId="9404" xr:uid="{00000000-0005-0000-0000-000057250000}"/>
    <cellStyle name="Input 2 8 3 2" xfId="21243" xr:uid="{00000000-0005-0000-0000-000058250000}"/>
    <cellStyle name="Input 2 8 3 2 2" xfId="22144" xr:uid="{58DAF6EE-8B7A-4B40-909A-1428D8A314DB}"/>
    <cellStyle name="Input 2 8 3 3" xfId="21581" xr:uid="{D93BC7BC-5320-421B-B668-02D0DDDDB615}"/>
    <cellStyle name="Input 2 8 4" xfId="9405" xr:uid="{00000000-0005-0000-0000-000059250000}"/>
    <cellStyle name="Input 2 8 4 2" xfId="21242" xr:uid="{00000000-0005-0000-0000-00005A250000}"/>
    <cellStyle name="Input 2 8 4 2 2" xfId="22143" xr:uid="{9FD7F066-797C-48AB-BD44-370482A3850D}"/>
    <cellStyle name="Input 2 8 4 3" xfId="21582" xr:uid="{79A65263-6746-4495-A02B-D1CEB82DBD59}"/>
    <cellStyle name="Input 2 8 5" xfId="9406" xr:uid="{00000000-0005-0000-0000-00005B250000}"/>
    <cellStyle name="Input 2 8 5 2" xfId="21241" xr:uid="{00000000-0005-0000-0000-00005C250000}"/>
    <cellStyle name="Input 2 8 5 2 2" xfId="22142" xr:uid="{73E3E3C9-BE1D-41B9-B4A2-C3AFAD58166C}"/>
    <cellStyle name="Input 2 8 5 3" xfId="21583" xr:uid="{2EDF7A5D-049A-4B5B-B368-9837CB4DE4EC}"/>
    <cellStyle name="Input 2 9" xfId="9407" xr:uid="{00000000-0005-0000-0000-00005D250000}"/>
    <cellStyle name="Input 2 9 2" xfId="9408" xr:uid="{00000000-0005-0000-0000-00005E250000}"/>
    <cellStyle name="Input 2 9 2 2" xfId="21240" xr:uid="{00000000-0005-0000-0000-00005F250000}"/>
    <cellStyle name="Input 2 9 2 2 2" xfId="22141" xr:uid="{7BD18044-A7EE-4BF9-BC3C-58619AFB1D2D}"/>
    <cellStyle name="Input 2 9 2 3" xfId="21584" xr:uid="{BA75614A-B5F0-454F-B472-4751388EA825}"/>
    <cellStyle name="Input 2 9 3" xfId="9409" xr:uid="{00000000-0005-0000-0000-000060250000}"/>
    <cellStyle name="Input 2 9 3 2" xfId="21239" xr:uid="{00000000-0005-0000-0000-000061250000}"/>
    <cellStyle name="Input 2 9 3 2 2" xfId="22140" xr:uid="{C5AD6C35-4FC2-4ED3-835A-40D5F46290EB}"/>
    <cellStyle name="Input 2 9 3 3" xfId="21585" xr:uid="{722C6668-15AB-420C-B4BB-E5C57434307D}"/>
    <cellStyle name="Input 2 9 4" xfId="9410" xr:uid="{00000000-0005-0000-0000-000062250000}"/>
    <cellStyle name="Input 2 9 4 2" xfId="21238" xr:uid="{00000000-0005-0000-0000-000063250000}"/>
    <cellStyle name="Input 2 9 4 2 2" xfId="22139" xr:uid="{EBDB8076-28B3-4B59-9FC9-A34CF5F8D68B}"/>
    <cellStyle name="Input 2 9 4 3" xfId="21586" xr:uid="{4A4C29B3-A183-45E9-942D-1C55F093EFAC}"/>
    <cellStyle name="Input 2 9 5" xfId="9411" xr:uid="{00000000-0005-0000-0000-000064250000}"/>
    <cellStyle name="Input 2 9 5 2" xfId="21237" xr:uid="{00000000-0005-0000-0000-000065250000}"/>
    <cellStyle name="Input 2 9 5 2 2" xfId="22138" xr:uid="{EEB52A63-5D2A-4594-AD04-9E1E672E13A6}"/>
    <cellStyle name="Input 2 9 5 3" xfId="21587" xr:uid="{CC87A7F0-CA16-406F-88C8-914B265EC86E}"/>
    <cellStyle name="Input 3" xfId="9412" xr:uid="{00000000-0005-0000-0000-000066250000}"/>
    <cellStyle name="Input 3 2" xfId="9413" xr:uid="{00000000-0005-0000-0000-000067250000}"/>
    <cellStyle name="Input 3 2 2" xfId="21235" xr:uid="{00000000-0005-0000-0000-000068250000}"/>
    <cellStyle name="Input 3 2 2 2" xfId="22136" xr:uid="{821743C8-3AF2-43B5-988A-5E8DD46CA028}"/>
    <cellStyle name="Input 3 2 3" xfId="21589" xr:uid="{E283D91E-C430-4193-B568-D51267632183}"/>
    <cellStyle name="Input 3 3" xfId="9414" xr:uid="{00000000-0005-0000-0000-000069250000}"/>
    <cellStyle name="Input 3 3 2" xfId="21234" xr:uid="{00000000-0005-0000-0000-00006A250000}"/>
    <cellStyle name="Input 3 3 2 2" xfId="22135" xr:uid="{57941786-4793-48AE-A283-CE810A020A41}"/>
    <cellStyle name="Input 3 3 3" xfId="21590" xr:uid="{103B2646-65AE-4076-8C44-4FC2234EEB4C}"/>
    <cellStyle name="Input 3 4" xfId="21236" xr:uid="{00000000-0005-0000-0000-00006B250000}"/>
    <cellStyle name="Input 3 4 2" xfId="22137" xr:uid="{B3DA806D-BF6E-4467-935F-424DEA7CADD5}"/>
    <cellStyle name="Input 3 5" xfId="21588" xr:uid="{96D6CE19-BA7A-40AE-A977-3221E25D9300}"/>
    <cellStyle name="Input 4" xfId="9415" xr:uid="{00000000-0005-0000-0000-00006C250000}"/>
    <cellStyle name="Input 4 2" xfId="9416" xr:uid="{00000000-0005-0000-0000-00006D250000}"/>
    <cellStyle name="Input 4 2 2" xfId="21232" xr:uid="{00000000-0005-0000-0000-00006E250000}"/>
    <cellStyle name="Input 4 2 2 2" xfId="22133" xr:uid="{E1FA8E16-3A96-485A-B94F-5F3645C52F93}"/>
    <cellStyle name="Input 4 2 3" xfId="21592" xr:uid="{4DE716AB-9C09-42D6-82E2-F2E80EEFF495}"/>
    <cellStyle name="Input 4 3" xfId="9417" xr:uid="{00000000-0005-0000-0000-00006F250000}"/>
    <cellStyle name="Input 4 3 2" xfId="21231" xr:uid="{00000000-0005-0000-0000-000070250000}"/>
    <cellStyle name="Input 4 3 2 2" xfId="22132" xr:uid="{54ADCAA8-EC24-479E-AF60-69C172938816}"/>
    <cellStyle name="Input 4 3 3" xfId="21593" xr:uid="{CDA7FFCA-AC6C-4001-8ED7-B89636AF2D9C}"/>
    <cellStyle name="Input 4 4" xfId="21233" xr:uid="{00000000-0005-0000-0000-000071250000}"/>
    <cellStyle name="Input 4 4 2" xfId="22134" xr:uid="{D5E9A31D-78D9-4050-BF8C-0A526202FF5D}"/>
    <cellStyle name="Input 4 5" xfId="21591" xr:uid="{C1DD2A24-B26C-4CD9-9043-70EAF2637689}"/>
    <cellStyle name="Input 5" xfId="9418" xr:uid="{00000000-0005-0000-0000-000072250000}"/>
    <cellStyle name="Input 5 2" xfId="9419" xr:uid="{00000000-0005-0000-0000-000073250000}"/>
    <cellStyle name="Input 5 2 2" xfId="21229" xr:uid="{00000000-0005-0000-0000-000074250000}"/>
    <cellStyle name="Input 5 2 2 2" xfId="22130" xr:uid="{7CEC91C4-FA63-4DDD-8E81-AAFD1B1E5D53}"/>
    <cellStyle name="Input 5 2 3" xfId="21595" xr:uid="{1B20606F-DBE8-46E0-897A-B9C1D5BDB10C}"/>
    <cellStyle name="Input 5 3" xfId="9420" xr:uid="{00000000-0005-0000-0000-000075250000}"/>
    <cellStyle name="Input 5 3 2" xfId="21228" xr:uid="{00000000-0005-0000-0000-000076250000}"/>
    <cellStyle name="Input 5 3 2 2" xfId="22129" xr:uid="{AF7B076B-A1BD-4B83-8DF6-99B8D40E053F}"/>
    <cellStyle name="Input 5 3 3" xfId="21596" xr:uid="{F10187E8-6C8D-4405-A9ED-BC7959D74409}"/>
    <cellStyle name="Input 5 4" xfId="21230" xr:uid="{00000000-0005-0000-0000-000077250000}"/>
    <cellStyle name="Input 5 4 2" xfId="22131" xr:uid="{AF744686-AF72-4EBD-8969-D829EE18D622}"/>
    <cellStyle name="Input 5 5" xfId="21594" xr:uid="{AE83CF1D-AC77-4579-ADE4-05BEA0042ABA}"/>
    <cellStyle name="Input 6" xfId="9421" xr:uid="{00000000-0005-0000-0000-000078250000}"/>
    <cellStyle name="Input 6 2" xfId="9422" xr:uid="{00000000-0005-0000-0000-000079250000}"/>
    <cellStyle name="Input 6 2 2" xfId="21226" xr:uid="{00000000-0005-0000-0000-00007A250000}"/>
    <cellStyle name="Input 6 2 2 2" xfId="22127" xr:uid="{7AE8C230-E3FF-423A-BA4A-C7982CEFF217}"/>
    <cellStyle name="Input 6 2 3" xfId="21598" xr:uid="{E75BBE85-D56F-4504-B4FC-D0329C22C123}"/>
    <cellStyle name="Input 6 3" xfId="9423" xr:uid="{00000000-0005-0000-0000-00007B250000}"/>
    <cellStyle name="Input 6 3 2" xfId="21225" xr:uid="{00000000-0005-0000-0000-00007C250000}"/>
    <cellStyle name="Input 6 3 2 2" xfId="22126" xr:uid="{1154619F-9433-4C1D-B829-A17B687726C0}"/>
    <cellStyle name="Input 6 3 3" xfId="21599" xr:uid="{E1514565-35FA-4FEB-9787-2EE6C0D7E5DE}"/>
    <cellStyle name="Input 6 4" xfId="21227" xr:uid="{00000000-0005-0000-0000-00007D250000}"/>
    <cellStyle name="Input 6 4 2" xfId="22128" xr:uid="{C0A44AB7-B5B8-452C-86BB-BFE3CF2006EB}"/>
    <cellStyle name="Input 6 5" xfId="21597" xr:uid="{801DB652-C9DE-4A87-BE44-F6BFF339E8CD}"/>
    <cellStyle name="Input 7" xfId="9424" xr:uid="{00000000-0005-0000-0000-00007E250000}"/>
    <cellStyle name="Input 7 2" xfId="21224" xr:uid="{00000000-0005-0000-0000-00007F250000}"/>
    <cellStyle name="Input 7 2 2" xfId="22125" xr:uid="{1764F23D-E3AC-47A9-A712-5B0B440AEE86}"/>
    <cellStyle name="Input 7 3" xfId="21600" xr:uid="{CBA86D91-0C74-40B7-962E-9BBE69EB37D2}"/>
    <cellStyle name="inputExposure" xfId="9425" xr:uid="{00000000-0005-0000-0000-000080250000}"/>
    <cellStyle name="inputExposure 2" xfId="21223" xr:uid="{00000000-0005-0000-0000-000081250000}"/>
    <cellStyle name="inputExposure 2 2" xfId="22124" xr:uid="{715F5BF7-1519-44E0-8289-1AB570FDD4FF}"/>
    <cellStyle name="inputExposure 3" xfId="21601" xr:uid="{988B1B3D-3F96-42BF-9CB2-A0AC0EAA7DD2}"/>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23 2" xfId="22311" xr:uid="{63068EAA-94A1-4B71-952A-E0E895B49F91}"/>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2 2 2" xfId="22122" xr:uid="{7E0D6D8C-7D75-499A-8038-5AAC96BF7205}"/>
    <cellStyle name="Note 2 10 2 3" xfId="21603" xr:uid="{DEEB8375-AC2F-4169-A301-BFAF77033FB5}"/>
    <cellStyle name="Note 2 10 3" xfId="20386" xr:uid="{00000000-0005-0000-0000-000061500000}"/>
    <cellStyle name="Note 2 10 3 2" xfId="21220" xr:uid="{00000000-0005-0000-0000-000062500000}"/>
    <cellStyle name="Note 2 10 3 2 2" xfId="22121" xr:uid="{79D0AE45-1B95-46D3-A6D3-39B731258FE6}"/>
    <cellStyle name="Note 2 10 3 3" xfId="21604" xr:uid="{A556E748-4EC0-48DA-B888-3DA7C93E601B}"/>
    <cellStyle name="Note 2 10 4" xfId="20387" xr:uid="{00000000-0005-0000-0000-000063500000}"/>
    <cellStyle name="Note 2 10 4 2" xfId="21219" xr:uid="{00000000-0005-0000-0000-000064500000}"/>
    <cellStyle name="Note 2 10 4 2 2" xfId="22120" xr:uid="{6A783492-24BD-4249-AE47-BA92DC847AA8}"/>
    <cellStyle name="Note 2 10 4 3" xfId="21605" xr:uid="{94B41AE0-44F1-4C2F-807B-C1A79B6D0976}"/>
    <cellStyle name="Note 2 10 5" xfId="20388" xr:uid="{00000000-0005-0000-0000-000065500000}"/>
    <cellStyle name="Note 2 10 5 2" xfId="21218" xr:uid="{00000000-0005-0000-0000-000066500000}"/>
    <cellStyle name="Note 2 10 5 2 2" xfId="22119" xr:uid="{7D8DBA0D-79EB-4722-9ABF-A32C3673CDDC}"/>
    <cellStyle name="Note 2 10 5 3" xfId="21606" xr:uid="{89ACF89D-DD61-4EAA-BC69-897D626D2775}"/>
    <cellStyle name="Note 2 11" xfId="20389" xr:uid="{00000000-0005-0000-0000-000067500000}"/>
    <cellStyle name="Note 2 11 2" xfId="20390" xr:uid="{00000000-0005-0000-0000-000068500000}"/>
    <cellStyle name="Note 2 11 2 2" xfId="21217" xr:uid="{00000000-0005-0000-0000-000069500000}"/>
    <cellStyle name="Note 2 11 2 2 2" xfId="22118" xr:uid="{8FFA5A9C-F266-4520-846D-88602F3C3785}"/>
    <cellStyle name="Note 2 11 2 3" xfId="21607" xr:uid="{AD38D23A-38AE-4324-B784-1ADCA3310086}"/>
    <cellStyle name="Note 2 11 3" xfId="20391" xr:uid="{00000000-0005-0000-0000-00006A500000}"/>
    <cellStyle name="Note 2 11 3 2" xfId="21216" xr:uid="{00000000-0005-0000-0000-00006B500000}"/>
    <cellStyle name="Note 2 11 3 2 2" xfId="22117" xr:uid="{EB7CC660-E1C0-445C-8BB4-A616A158EAA2}"/>
    <cellStyle name="Note 2 11 3 3" xfId="21608" xr:uid="{6F6A537F-E5F5-4640-931E-6C9EB6886F12}"/>
    <cellStyle name="Note 2 11 4" xfId="20392" xr:uid="{00000000-0005-0000-0000-00006C500000}"/>
    <cellStyle name="Note 2 11 4 2" xfId="21215" xr:uid="{00000000-0005-0000-0000-00006D500000}"/>
    <cellStyle name="Note 2 11 4 2 2" xfId="22116" xr:uid="{361C1ED7-63E3-47ED-9B40-CA259EA5E1C7}"/>
    <cellStyle name="Note 2 11 4 3" xfId="21609" xr:uid="{017DC944-02D2-49B8-8044-A7CB787375FC}"/>
    <cellStyle name="Note 2 11 5" xfId="20393" xr:uid="{00000000-0005-0000-0000-00006E500000}"/>
    <cellStyle name="Note 2 11 5 2" xfId="21214" xr:uid="{00000000-0005-0000-0000-00006F500000}"/>
    <cellStyle name="Note 2 11 5 2 2" xfId="22115" xr:uid="{F15DF072-9706-44B4-B8CB-476DA89548F4}"/>
    <cellStyle name="Note 2 11 5 3" xfId="21610" xr:uid="{A5E359C1-766E-4128-B64C-A1BFAF29110A}"/>
    <cellStyle name="Note 2 12" xfId="20394" xr:uid="{00000000-0005-0000-0000-000070500000}"/>
    <cellStyle name="Note 2 12 2" xfId="20395" xr:uid="{00000000-0005-0000-0000-000071500000}"/>
    <cellStyle name="Note 2 12 2 2" xfId="21213" xr:uid="{00000000-0005-0000-0000-000072500000}"/>
    <cellStyle name="Note 2 12 2 2 2" xfId="22114" xr:uid="{BB973496-CF2B-4013-AB95-DC8E09799184}"/>
    <cellStyle name="Note 2 12 2 3" xfId="21611" xr:uid="{5C69E381-35AB-4794-8D62-666386647883}"/>
    <cellStyle name="Note 2 12 3" xfId="20396" xr:uid="{00000000-0005-0000-0000-000073500000}"/>
    <cellStyle name="Note 2 12 3 2" xfId="21212" xr:uid="{00000000-0005-0000-0000-000074500000}"/>
    <cellStyle name="Note 2 12 3 2 2" xfId="22113" xr:uid="{657D07A4-27AE-4165-91A1-548EEB253342}"/>
    <cellStyle name="Note 2 12 3 3" xfId="21612" xr:uid="{B8079A34-40D1-4874-8CAB-62EF4A79BB7E}"/>
    <cellStyle name="Note 2 12 4" xfId="20397" xr:uid="{00000000-0005-0000-0000-000075500000}"/>
    <cellStyle name="Note 2 12 4 2" xfId="21211" xr:uid="{00000000-0005-0000-0000-000076500000}"/>
    <cellStyle name="Note 2 12 4 2 2" xfId="22112" xr:uid="{3104D964-BA41-44B2-8A0A-710E07D1359A}"/>
    <cellStyle name="Note 2 12 4 3" xfId="21613" xr:uid="{05A95896-378F-4E73-B376-361E3655A137}"/>
    <cellStyle name="Note 2 12 5" xfId="20398" xr:uid="{00000000-0005-0000-0000-000077500000}"/>
    <cellStyle name="Note 2 12 5 2" xfId="21210" xr:uid="{00000000-0005-0000-0000-000078500000}"/>
    <cellStyle name="Note 2 12 5 2 2" xfId="22111" xr:uid="{35FCF6CF-A237-42A9-B0A3-41438340555A}"/>
    <cellStyle name="Note 2 12 5 3" xfId="21614" xr:uid="{B603CF76-A90F-4CA3-8C75-D26ED2B8B330}"/>
    <cellStyle name="Note 2 13" xfId="20399" xr:uid="{00000000-0005-0000-0000-000079500000}"/>
    <cellStyle name="Note 2 13 2" xfId="20400" xr:uid="{00000000-0005-0000-0000-00007A500000}"/>
    <cellStyle name="Note 2 13 2 2" xfId="21209" xr:uid="{00000000-0005-0000-0000-00007B500000}"/>
    <cellStyle name="Note 2 13 2 2 2" xfId="22110" xr:uid="{6850EEEB-2565-45EB-9C98-5ACA6EBA7297}"/>
    <cellStyle name="Note 2 13 2 3" xfId="21615" xr:uid="{CA192269-157A-4A1A-BB95-22FA009E3B3E}"/>
    <cellStyle name="Note 2 13 3" xfId="20401" xr:uid="{00000000-0005-0000-0000-00007C500000}"/>
    <cellStyle name="Note 2 13 3 2" xfId="21208" xr:uid="{00000000-0005-0000-0000-00007D500000}"/>
    <cellStyle name="Note 2 13 3 2 2" xfId="22109" xr:uid="{FE89993E-46A0-45B8-BF05-9C6DB7128116}"/>
    <cellStyle name="Note 2 13 3 3" xfId="21616" xr:uid="{C974C0AC-6E8D-48B7-BAA6-AC94D4DFED29}"/>
    <cellStyle name="Note 2 13 4" xfId="20402" xr:uid="{00000000-0005-0000-0000-00007E500000}"/>
    <cellStyle name="Note 2 13 4 2" xfId="21207" xr:uid="{00000000-0005-0000-0000-00007F500000}"/>
    <cellStyle name="Note 2 13 4 2 2" xfId="22108" xr:uid="{9FCDEFEA-A668-4A07-8421-9D75DF05E1D3}"/>
    <cellStyle name="Note 2 13 4 3" xfId="21617" xr:uid="{E918949A-23A5-4D85-9C99-1019C6D4D4DB}"/>
    <cellStyle name="Note 2 13 5" xfId="20403" xr:uid="{00000000-0005-0000-0000-000080500000}"/>
    <cellStyle name="Note 2 13 5 2" xfId="21206" xr:uid="{00000000-0005-0000-0000-000081500000}"/>
    <cellStyle name="Note 2 13 5 2 2" xfId="22107" xr:uid="{43D5A0E4-0439-4746-9941-C16B708DE1D2}"/>
    <cellStyle name="Note 2 13 5 3" xfId="21618" xr:uid="{D3EE9A22-30F3-4172-867A-035B5A7B442E}"/>
    <cellStyle name="Note 2 14" xfId="20404" xr:uid="{00000000-0005-0000-0000-000082500000}"/>
    <cellStyle name="Note 2 14 2" xfId="20405" xr:uid="{00000000-0005-0000-0000-000083500000}"/>
    <cellStyle name="Note 2 14 2 2" xfId="21204" xr:uid="{00000000-0005-0000-0000-000084500000}"/>
    <cellStyle name="Note 2 14 2 2 2" xfId="22105" xr:uid="{5B039BB9-1250-4520-9DA2-3DC909A3CC59}"/>
    <cellStyle name="Note 2 14 2 3" xfId="21620" xr:uid="{462FF603-27C4-4C8C-8644-AEC4EADBFC3A}"/>
    <cellStyle name="Note 2 14 3" xfId="21205" xr:uid="{00000000-0005-0000-0000-000085500000}"/>
    <cellStyle name="Note 2 14 3 2" xfId="22106" xr:uid="{CC2AF77B-646D-4659-9D82-30DBDA2B0A1E}"/>
    <cellStyle name="Note 2 14 4" xfId="21619" xr:uid="{5BA560D6-2514-4BAB-AAB9-10BA77761156}"/>
    <cellStyle name="Note 2 15" xfId="20406" xr:uid="{00000000-0005-0000-0000-000086500000}"/>
    <cellStyle name="Note 2 15 2" xfId="20407" xr:uid="{00000000-0005-0000-0000-000087500000}"/>
    <cellStyle name="Note 2 15 2 2" xfId="21203" xr:uid="{00000000-0005-0000-0000-000088500000}"/>
    <cellStyle name="Note 2 15 2 2 2" xfId="22104" xr:uid="{ABA31D1A-B1CD-49A3-8BC6-CD84DB5A7628}"/>
    <cellStyle name="Note 2 15 2 3" xfId="21621" xr:uid="{4E01FDCC-A947-49F1-B293-99526531EC0A}"/>
    <cellStyle name="Note 2 16" xfId="20408" xr:uid="{00000000-0005-0000-0000-000089500000}"/>
    <cellStyle name="Note 2 16 2" xfId="21202" xr:uid="{00000000-0005-0000-0000-00008A500000}"/>
    <cellStyle name="Note 2 16 2 2" xfId="22103" xr:uid="{7D576EEF-5603-4F2A-9E9D-27514F07D390}"/>
    <cellStyle name="Note 2 16 3" xfId="21622" xr:uid="{1A110805-B7E6-4E89-9F0D-99C57266A6C2}"/>
    <cellStyle name="Note 2 17" xfId="20409" xr:uid="{00000000-0005-0000-0000-00008B500000}"/>
    <cellStyle name="Note 2 17 2" xfId="21201" xr:uid="{00000000-0005-0000-0000-00008C500000}"/>
    <cellStyle name="Note 2 17 2 2" xfId="22102" xr:uid="{325159B5-1EAF-4185-9E85-B14D558F7FD9}"/>
    <cellStyle name="Note 2 17 3" xfId="21623" xr:uid="{5EA259E8-D856-4A32-92C5-28144BD1B17B}"/>
    <cellStyle name="Note 2 18" xfId="21222" xr:uid="{00000000-0005-0000-0000-00008D500000}"/>
    <cellStyle name="Note 2 18 2" xfId="22123" xr:uid="{6A0BE997-9CF6-4086-BBAF-6CACEA475DC3}"/>
    <cellStyle name="Note 2 19" xfId="21602" xr:uid="{41C18AF4-1D59-4DAE-9333-581F98D75575}"/>
    <cellStyle name="Note 2 2" xfId="20410" xr:uid="{00000000-0005-0000-0000-00008E500000}"/>
    <cellStyle name="Note 2 2 10" xfId="20411" xr:uid="{00000000-0005-0000-0000-00008F500000}"/>
    <cellStyle name="Note 2 2 10 2" xfId="21199" xr:uid="{00000000-0005-0000-0000-000090500000}"/>
    <cellStyle name="Note 2 2 10 2 2" xfId="22100" xr:uid="{257D29BF-77C6-4EA7-AAD9-5152F2EB2069}"/>
    <cellStyle name="Note 2 2 10 3" xfId="21625" xr:uid="{8F6E75D4-1B8F-4737-9FF9-B6EBE0842222}"/>
    <cellStyle name="Note 2 2 11" xfId="21200" xr:uid="{00000000-0005-0000-0000-000091500000}"/>
    <cellStyle name="Note 2 2 11 2" xfId="22101" xr:uid="{594A86D4-CFC1-4EB6-A218-6B356AF32E26}"/>
    <cellStyle name="Note 2 2 12" xfId="21624" xr:uid="{FDAB17CE-63F6-4919-A1EF-0F52EB1D5849}"/>
    <cellStyle name="Note 2 2 2" xfId="20412" xr:uid="{00000000-0005-0000-0000-000092500000}"/>
    <cellStyle name="Note 2 2 2 2" xfId="20413" xr:uid="{00000000-0005-0000-0000-000093500000}"/>
    <cellStyle name="Note 2 2 2 2 2" xfId="21197" xr:uid="{00000000-0005-0000-0000-000094500000}"/>
    <cellStyle name="Note 2 2 2 2 2 2" xfId="22098" xr:uid="{3DF76039-0738-41BC-BF5F-67D757CFE4E4}"/>
    <cellStyle name="Note 2 2 2 2 3" xfId="21627" xr:uid="{394BA374-0F76-46F0-9EC1-D4677236C767}"/>
    <cellStyle name="Note 2 2 2 3" xfId="20414" xr:uid="{00000000-0005-0000-0000-000095500000}"/>
    <cellStyle name="Note 2 2 2 3 2" xfId="21196" xr:uid="{00000000-0005-0000-0000-000096500000}"/>
    <cellStyle name="Note 2 2 2 3 2 2" xfId="22097" xr:uid="{AA81A054-DE3B-4859-B4F4-61ADA5684217}"/>
    <cellStyle name="Note 2 2 2 3 3" xfId="21628" xr:uid="{2BF565CA-8717-4CBF-ADD1-335E13C0621D}"/>
    <cellStyle name="Note 2 2 2 4" xfId="20415" xr:uid="{00000000-0005-0000-0000-000097500000}"/>
    <cellStyle name="Note 2 2 2 4 2" xfId="21195" xr:uid="{00000000-0005-0000-0000-000098500000}"/>
    <cellStyle name="Note 2 2 2 4 2 2" xfId="22096" xr:uid="{6628F454-3EFF-4303-A03A-91D147A45A30}"/>
    <cellStyle name="Note 2 2 2 4 3" xfId="21629" xr:uid="{5757C2E0-0A42-4E6F-84E1-E72D9F0DCC5F}"/>
    <cellStyle name="Note 2 2 2 5" xfId="20416" xr:uid="{00000000-0005-0000-0000-000099500000}"/>
    <cellStyle name="Note 2 2 2 5 2" xfId="21194" xr:uid="{00000000-0005-0000-0000-00009A500000}"/>
    <cellStyle name="Note 2 2 2 5 2 2" xfId="22095" xr:uid="{E1179AE6-4149-45DA-A513-EE990E8ECBF1}"/>
    <cellStyle name="Note 2 2 2 5 3" xfId="21630" xr:uid="{53B95634-F33D-4961-B894-EFF1A4B7A2EA}"/>
    <cellStyle name="Note 2 2 2 6" xfId="21198" xr:uid="{00000000-0005-0000-0000-00009B500000}"/>
    <cellStyle name="Note 2 2 2 6 2" xfId="22099" xr:uid="{BFF99BE6-8656-4FD4-9390-378E12F09980}"/>
    <cellStyle name="Note 2 2 2 7" xfId="21626" xr:uid="{32D08FC0-9C31-4C40-BEEF-7C5506E82F19}"/>
    <cellStyle name="Note 2 2 3" xfId="20417" xr:uid="{00000000-0005-0000-0000-00009C500000}"/>
    <cellStyle name="Note 2 2 3 2" xfId="20418" xr:uid="{00000000-0005-0000-0000-00009D500000}"/>
    <cellStyle name="Note 2 2 3 2 2" xfId="21193" xr:uid="{00000000-0005-0000-0000-00009E500000}"/>
    <cellStyle name="Note 2 2 3 2 2 2" xfId="22094" xr:uid="{CD8B0508-3242-4809-9302-59EC6DBE630D}"/>
    <cellStyle name="Note 2 2 3 2 3" xfId="21631" xr:uid="{7B349E35-DD64-45A4-BFC8-B98F57CAC9EC}"/>
    <cellStyle name="Note 2 2 3 3" xfId="20419" xr:uid="{00000000-0005-0000-0000-00009F500000}"/>
    <cellStyle name="Note 2 2 3 3 2" xfId="21192" xr:uid="{00000000-0005-0000-0000-0000A0500000}"/>
    <cellStyle name="Note 2 2 3 3 2 2" xfId="22093" xr:uid="{35B70DC7-F653-45AD-8DF1-523925CDEE9D}"/>
    <cellStyle name="Note 2 2 3 3 3" xfId="21632" xr:uid="{F59D8709-C5B4-4859-A317-9E8F18856956}"/>
    <cellStyle name="Note 2 2 3 4" xfId="20420" xr:uid="{00000000-0005-0000-0000-0000A1500000}"/>
    <cellStyle name="Note 2 2 3 4 2" xfId="21191" xr:uid="{00000000-0005-0000-0000-0000A2500000}"/>
    <cellStyle name="Note 2 2 3 4 2 2" xfId="22092" xr:uid="{7557F21E-6F27-4049-8BB0-89997758E5A1}"/>
    <cellStyle name="Note 2 2 3 4 3" xfId="21633" xr:uid="{A35D4BA9-C4D3-4E3B-A3D8-B98F0DBFB155}"/>
    <cellStyle name="Note 2 2 3 5" xfId="20421" xr:uid="{00000000-0005-0000-0000-0000A3500000}"/>
    <cellStyle name="Note 2 2 3 5 2" xfId="21190" xr:uid="{00000000-0005-0000-0000-0000A4500000}"/>
    <cellStyle name="Note 2 2 3 5 2 2" xfId="22091" xr:uid="{0528FDFC-BD0B-4486-BBBA-CCE6519CFF27}"/>
    <cellStyle name="Note 2 2 3 5 3" xfId="21634" xr:uid="{228F2E95-1920-40E0-B65C-B69F22792EAC}"/>
    <cellStyle name="Note 2 2 4" xfId="20422" xr:uid="{00000000-0005-0000-0000-0000A5500000}"/>
    <cellStyle name="Note 2 2 4 2" xfId="20423" xr:uid="{00000000-0005-0000-0000-0000A6500000}"/>
    <cellStyle name="Note 2 2 4 2 2" xfId="21188" xr:uid="{00000000-0005-0000-0000-0000A7500000}"/>
    <cellStyle name="Note 2 2 4 2 2 2" xfId="22089" xr:uid="{9C521735-66A2-43DC-BC75-41129FAF00BE}"/>
    <cellStyle name="Note 2 2 4 2 3" xfId="21636" xr:uid="{1D48FD50-673C-4691-8765-9E06A63B8E16}"/>
    <cellStyle name="Note 2 2 4 3" xfId="20424" xr:uid="{00000000-0005-0000-0000-0000A8500000}"/>
    <cellStyle name="Note 2 2 4 3 2" xfId="21187" xr:uid="{00000000-0005-0000-0000-0000A9500000}"/>
    <cellStyle name="Note 2 2 4 3 2 2" xfId="22088" xr:uid="{794B1D9F-3A28-4F62-9959-6B5892D2D8EB}"/>
    <cellStyle name="Note 2 2 4 3 3" xfId="21637" xr:uid="{748A1BAB-F5B0-4A47-B521-EADD6B598241}"/>
    <cellStyle name="Note 2 2 4 4" xfId="20425" xr:uid="{00000000-0005-0000-0000-0000AA500000}"/>
    <cellStyle name="Note 2 2 4 4 2" xfId="21186" xr:uid="{00000000-0005-0000-0000-0000AB500000}"/>
    <cellStyle name="Note 2 2 4 4 2 2" xfId="22087" xr:uid="{9957FF8B-782C-4623-B21A-F7F05EF2235B}"/>
    <cellStyle name="Note 2 2 4 4 3" xfId="21638" xr:uid="{BCB05B15-70FA-4225-BD5A-5459D93483DF}"/>
    <cellStyle name="Note 2 2 4 5" xfId="21189" xr:uid="{00000000-0005-0000-0000-0000AC500000}"/>
    <cellStyle name="Note 2 2 4 5 2" xfId="22090" xr:uid="{7B0A95C2-16FF-4558-BD1F-05EF7F0AE0DE}"/>
    <cellStyle name="Note 2 2 4 6" xfId="21635" xr:uid="{383A0951-BDF4-4D24-A60B-F31F76E303BD}"/>
    <cellStyle name="Note 2 2 5" xfId="20426" xr:uid="{00000000-0005-0000-0000-0000AD500000}"/>
    <cellStyle name="Note 2 2 5 2" xfId="20427" xr:uid="{00000000-0005-0000-0000-0000AE500000}"/>
    <cellStyle name="Note 2 2 5 2 2" xfId="21184" xr:uid="{00000000-0005-0000-0000-0000AF500000}"/>
    <cellStyle name="Note 2 2 5 2 2 2" xfId="22085" xr:uid="{2730EA08-4C69-411D-B480-098CA50B7798}"/>
    <cellStyle name="Note 2 2 5 2 3" xfId="21640" xr:uid="{E83A79A1-928A-4241-9232-7CF313C49AD1}"/>
    <cellStyle name="Note 2 2 5 3" xfId="20428" xr:uid="{00000000-0005-0000-0000-0000B0500000}"/>
    <cellStyle name="Note 2 2 5 3 2" xfId="21183" xr:uid="{00000000-0005-0000-0000-0000B1500000}"/>
    <cellStyle name="Note 2 2 5 3 2 2" xfId="22084" xr:uid="{DAFAC649-8F78-4C99-865D-6C88F676772D}"/>
    <cellStyle name="Note 2 2 5 3 3" xfId="21641" xr:uid="{73B708E5-AC37-4DD8-9329-F26F7F62F967}"/>
    <cellStyle name="Note 2 2 5 4" xfId="20429" xr:uid="{00000000-0005-0000-0000-0000B2500000}"/>
    <cellStyle name="Note 2 2 5 4 2" xfId="21182" xr:uid="{00000000-0005-0000-0000-0000B3500000}"/>
    <cellStyle name="Note 2 2 5 4 2 2" xfId="22083" xr:uid="{9DC68E11-6422-44E2-84CA-BD50CC46D8C3}"/>
    <cellStyle name="Note 2 2 5 4 3" xfId="21642" xr:uid="{FF563E6F-A0E0-4231-A093-0EE60473A251}"/>
    <cellStyle name="Note 2 2 5 5" xfId="21185" xr:uid="{00000000-0005-0000-0000-0000B4500000}"/>
    <cellStyle name="Note 2 2 5 5 2" xfId="22086" xr:uid="{DF612C80-E848-4E83-92A3-D2F792C6813D}"/>
    <cellStyle name="Note 2 2 5 6" xfId="21639" xr:uid="{47C099E7-8F7A-4141-87F8-226B34108A72}"/>
    <cellStyle name="Note 2 2 6" xfId="20430" xr:uid="{00000000-0005-0000-0000-0000B5500000}"/>
    <cellStyle name="Note 2 2 6 2" xfId="21181" xr:uid="{00000000-0005-0000-0000-0000B6500000}"/>
    <cellStyle name="Note 2 2 6 2 2" xfId="22082" xr:uid="{6B0D3E32-CA18-4456-9BED-A33D2EA76DEE}"/>
    <cellStyle name="Note 2 2 6 3" xfId="21643" xr:uid="{EDEDF0A9-EEA9-4E3F-8926-FC1554546C2E}"/>
    <cellStyle name="Note 2 2 7" xfId="20431" xr:uid="{00000000-0005-0000-0000-0000B7500000}"/>
    <cellStyle name="Note 2 2 7 2" xfId="21180" xr:uid="{00000000-0005-0000-0000-0000B8500000}"/>
    <cellStyle name="Note 2 2 7 2 2" xfId="22081" xr:uid="{6F0BCFA5-DBE0-4D36-AD56-44F3027DC9AB}"/>
    <cellStyle name="Note 2 2 7 3" xfId="21644" xr:uid="{820A40FD-D114-4023-B566-E37F61F51004}"/>
    <cellStyle name="Note 2 2 8" xfId="20432" xr:uid="{00000000-0005-0000-0000-0000B9500000}"/>
    <cellStyle name="Note 2 2 8 2" xfId="21179" xr:uid="{00000000-0005-0000-0000-0000BA500000}"/>
    <cellStyle name="Note 2 2 8 2 2" xfId="22080" xr:uid="{25ADA85D-659C-4C0E-8B1F-05105FA7D7E2}"/>
    <cellStyle name="Note 2 2 8 3" xfId="21645" xr:uid="{63C1BD73-A4E3-442D-AFB1-BB4100C7E693}"/>
    <cellStyle name="Note 2 2 9" xfId="20433" xr:uid="{00000000-0005-0000-0000-0000BB500000}"/>
    <cellStyle name="Note 2 2 9 2" xfId="21178" xr:uid="{00000000-0005-0000-0000-0000BC500000}"/>
    <cellStyle name="Note 2 2 9 2 2" xfId="22079" xr:uid="{1B0EBACD-2E00-4835-877E-D337F46383A7}"/>
    <cellStyle name="Note 2 2 9 3" xfId="21646" xr:uid="{77EE9DF4-4EEF-4D58-AD48-3530459B756D}"/>
    <cellStyle name="Note 2 3" xfId="20434" xr:uid="{00000000-0005-0000-0000-0000BD500000}"/>
    <cellStyle name="Note 2 3 2" xfId="20435" xr:uid="{00000000-0005-0000-0000-0000BE500000}"/>
    <cellStyle name="Note 2 3 2 2" xfId="21177" xr:uid="{00000000-0005-0000-0000-0000BF500000}"/>
    <cellStyle name="Note 2 3 2 2 2" xfId="22078" xr:uid="{75CD6C10-209B-42A3-9005-4BF51EE2E8AF}"/>
    <cellStyle name="Note 2 3 2 3" xfId="21647" xr:uid="{BCE0C032-DB8D-47F6-B536-C7857CF94AB8}"/>
    <cellStyle name="Note 2 3 3" xfId="20436" xr:uid="{00000000-0005-0000-0000-0000C0500000}"/>
    <cellStyle name="Note 2 3 3 2" xfId="21176" xr:uid="{00000000-0005-0000-0000-0000C1500000}"/>
    <cellStyle name="Note 2 3 3 2 2" xfId="22077" xr:uid="{3146D368-6296-40AE-9F0B-FA1D0E2DA959}"/>
    <cellStyle name="Note 2 3 3 3" xfId="21648" xr:uid="{D078B017-35CE-4507-B11C-694ACA025F41}"/>
    <cellStyle name="Note 2 3 4" xfId="20437" xr:uid="{00000000-0005-0000-0000-0000C2500000}"/>
    <cellStyle name="Note 2 3 4 2" xfId="21175" xr:uid="{00000000-0005-0000-0000-0000C3500000}"/>
    <cellStyle name="Note 2 3 4 2 2" xfId="22076" xr:uid="{5A56C205-C0BB-4C53-9410-320C4005BA41}"/>
    <cellStyle name="Note 2 3 4 3" xfId="21649" xr:uid="{547FF612-72E1-4686-A5A4-4E9E64E77C32}"/>
    <cellStyle name="Note 2 3 5" xfId="20438" xr:uid="{00000000-0005-0000-0000-0000C4500000}"/>
    <cellStyle name="Note 2 3 5 2" xfId="21174" xr:uid="{00000000-0005-0000-0000-0000C5500000}"/>
    <cellStyle name="Note 2 3 5 2 2" xfId="22075" xr:uid="{D92715E4-626A-4B02-8AB1-96A8A27CE300}"/>
    <cellStyle name="Note 2 3 5 3" xfId="21650" xr:uid="{0ED75D16-DCF5-4E9F-891E-7C20E805E484}"/>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2 2 2 2" xfId="22074" xr:uid="{C92DBD1D-58AC-453C-B673-7E40506AA77C}"/>
    <cellStyle name="Note 2 4 2 2 3" xfId="21651" xr:uid="{2FB00D9A-246E-4516-8681-DEE5A7A5E7A9}"/>
    <cellStyle name="Note 2 4 3" xfId="20442" xr:uid="{00000000-0005-0000-0000-0000CA500000}"/>
    <cellStyle name="Note 2 4 3 2" xfId="20443" xr:uid="{00000000-0005-0000-0000-0000CB500000}"/>
    <cellStyle name="Note 2 4 3 2 2" xfId="21172" xr:uid="{00000000-0005-0000-0000-0000CC500000}"/>
    <cellStyle name="Note 2 4 3 2 2 2" xfId="22073" xr:uid="{34FD653E-7F72-4CF0-8C09-1F31389F9C8A}"/>
    <cellStyle name="Note 2 4 3 2 3" xfId="21652" xr:uid="{48DD8174-43A9-44FF-B12F-B68191D2095B}"/>
    <cellStyle name="Note 2 4 4" xfId="20444" xr:uid="{00000000-0005-0000-0000-0000CD500000}"/>
    <cellStyle name="Note 2 4 4 2" xfId="20445" xr:uid="{00000000-0005-0000-0000-0000CE500000}"/>
    <cellStyle name="Note 2 4 4 2 2" xfId="21171" xr:uid="{00000000-0005-0000-0000-0000CF500000}"/>
    <cellStyle name="Note 2 4 4 2 2 2" xfId="22072" xr:uid="{08884D51-D73A-486C-A8EB-072C0057DB64}"/>
    <cellStyle name="Note 2 4 4 2 3" xfId="21653" xr:uid="{B49707AA-4926-4F04-9B38-F830C6C62C15}"/>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4 7 2 2" xfId="22071" xr:uid="{CCA018C5-496C-4651-B1C1-8C7E449D1EB3}"/>
    <cellStyle name="Note 2 4 7 3" xfId="21654" xr:uid="{D97DAFA4-4B73-42EC-9252-8E14F4B50343}"/>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2 2 2 2" xfId="22070" xr:uid="{D8588A81-2669-4706-9C6C-19519B23FEB1}"/>
    <cellStyle name="Note 2 5 2 2 3" xfId="21655" xr:uid="{E850FB33-9F7A-4AC3-A228-3428E0954178}"/>
    <cellStyle name="Note 2 5 3" xfId="20452" xr:uid="{00000000-0005-0000-0000-0000D8500000}"/>
    <cellStyle name="Note 2 5 3 2" xfId="20453" xr:uid="{00000000-0005-0000-0000-0000D9500000}"/>
    <cellStyle name="Note 2 5 3 2 2" xfId="21168" xr:uid="{00000000-0005-0000-0000-0000DA500000}"/>
    <cellStyle name="Note 2 5 3 2 2 2" xfId="22069" xr:uid="{886B2304-8055-4526-A83A-820EFD8D376D}"/>
    <cellStyle name="Note 2 5 3 2 3" xfId="21656" xr:uid="{E2E1C6FC-99E5-44B7-9CDC-DB2BA555292D}"/>
    <cellStyle name="Note 2 5 4" xfId="20454" xr:uid="{00000000-0005-0000-0000-0000DB500000}"/>
    <cellStyle name="Note 2 5 4 2" xfId="20455" xr:uid="{00000000-0005-0000-0000-0000DC500000}"/>
    <cellStyle name="Note 2 5 4 2 2" xfId="21167" xr:uid="{00000000-0005-0000-0000-0000DD500000}"/>
    <cellStyle name="Note 2 5 4 2 2 2" xfId="22068" xr:uid="{F7DFCDF6-3370-4351-A5C7-4D11898B3A07}"/>
    <cellStyle name="Note 2 5 4 2 3" xfId="21657" xr:uid="{5A8E10F7-D6CD-4A19-B7FD-DAB75DB3B56A}"/>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5 7 2 2" xfId="22067" xr:uid="{864CF240-552A-4C07-882A-3414229D01A0}"/>
    <cellStyle name="Note 2 5 7 3" xfId="21658" xr:uid="{EF98307A-5C48-4982-964C-9DB3CE9DA7DF}"/>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2 2 2 2" xfId="22066" xr:uid="{04B6C5AF-410C-486D-8447-068586BEFFD8}"/>
    <cellStyle name="Note 2 6 2 2 3" xfId="21659" xr:uid="{157DE23E-30D5-4399-9525-CF3667C09E2B}"/>
    <cellStyle name="Note 2 6 3" xfId="20462" xr:uid="{00000000-0005-0000-0000-0000E6500000}"/>
    <cellStyle name="Note 2 6 3 2" xfId="20463" xr:uid="{00000000-0005-0000-0000-0000E7500000}"/>
    <cellStyle name="Note 2 6 3 2 2" xfId="21164" xr:uid="{00000000-0005-0000-0000-0000E8500000}"/>
    <cellStyle name="Note 2 6 3 2 2 2" xfId="22065" xr:uid="{9CF247AE-D197-4481-ABD8-A0F1C58F07CF}"/>
    <cellStyle name="Note 2 6 3 2 3" xfId="21660" xr:uid="{51EE4FCA-7A18-483B-8E97-93144A5DCBE4}"/>
    <cellStyle name="Note 2 6 4" xfId="20464" xr:uid="{00000000-0005-0000-0000-0000E9500000}"/>
    <cellStyle name="Note 2 6 4 2" xfId="20465" xr:uid="{00000000-0005-0000-0000-0000EA500000}"/>
    <cellStyle name="Note 2 6 4 2 2" xfId="21163" xr:uid="{00000000-0005-0000-0000-0000EB500000}"/>
    <cellStyle name="Note 2 6 4 2 2 2" xfId="22064" xr:uid="{87F9A945-1917-4395-BE3C-F22A568DFF30}"/>
    <cellStyle name="Note 2 6 4 2 3" xfId="21661" xr:uid="{40F08AB1-A849-4803-A16A-1038D50FD805}"/>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6 7 2 2" xfId="22063" xr:uid="{59938D2C-2D97-4508-B963-BC06BC77D441}"/>
    <cellStyle name="Note 2 6 7 3" xfId="21662" xr:uid="{49803EC2-E366-4C6C-8820-5D6956842EC3}"/>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2 2 2 2" xfId="22062" xr:uid="{166C9C74-2BEA-41F0-9826-194D6EFFCD74}"/>
    <cellStyle name="Note 2 7 2 2 3" xfId="21663" xr:uid="{39A39D98-95DC-47BA-8F36-DE7E20ED3E56}"/>
    <cellStyle name="Note 2 7 3" xfId="20472" xr:uid="{00000000-0005-0000-0000-0000F4500000}"/>
    <cellStyle name="Note 2 7 3 2" xfId="20473" xr:uid="{00000000-0005-0000-0000-0000F5500000}"/>
    <cellStyle name="Note 2 7 3 2 2" xfId="21160" xr:uid="{00000000-0005-0000-0000-0000F6500000}"/>
    <cellStyle name="Note 2 7 3 2 2 2" xfId="22061" xr:uid="{31188F08-1606-4C84-AD31-6F918BC2B585}"/>
    <cellStyle name="Note 2 7 3 2 3" xfId="21664" xr:uid="{7FC852A6-119B-4096-AC79-EC9D6DA5179B}"/>
    <cellStyle name="Note 2 7 4" xfId="20474" xr:uid="{00000000-0005-0000-0000-0000F7500000}"/>
    <cellStyle name="Note 2 7 4 2" xfId="20475" xr:uid="{00000000-0005-0000-0000-0000F8500000}"/>
    <cellStyle name="Note 2 7 4 2 2" xfId="21159" xr:uid="{00000000-0005-0000-0000-0000F9500000}"/>
    <cellStyle name="Note 2 7 4 2 2 2" xfId="22060" xr:uid="{ABB25AB9-EFD9-4C82-8909-4FC6231C7492}"/>
    <cellStyle name="Note 2 7 4 2 3" xfId="21665" xr:uid="{BE88997F-EF97-4815-8313-155A749CBFEA}"/>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7 7 2 2" xfId="22059" xr:uid="{393182A0-0D23-4B7E-9153-ECC54BE745D8}"/>
    <cellStyle name="Note 2 7 7 3" xfId="21666" xr:uid="{06D9C719-0316-40D6-BEDE-A2BF7947B7F6}"/>
    <cellStyle name="Note 2 8" xfId="20479" xr:uid="{00000000-0005-0000-0000-0000FE500000}"/>
    <cellStyle name="Note 2 8 2" xfId="20480" xr:uid="{00000000-0005-0000-0000-0000FF500000}"/>
    <cellStyle name="Note 2 8 2 2" xfId="21157" xr:uid="{00000000-0005-0000-0000-000000510000}"/>
    <cellStyle name="Note 2 8 2 2 2" xfId="22058" xr:uid="{0B167482-0C7B-42AD-B7BD-047AEA65B9A6}"/>
    <cellStyle name="Note 2 8 2 3" xfId="21667" xr:uid="{683F7C80-B434-4FC6-AFF9-3CA313CFA115}"/>
    <cellStyle name="Note 2 8 3" xfId="20481" xr:uid="{00000000-0005-0000-0000-000001510000}"/>
    <cellStyle name="Note 2 8 3 2" xfId="21156" xr:uid="{00000000-0005-0000-0000-000002510000}"/>
    <cellStyle name="Note 2 8 3 2 2" xfId="22057" xr:uid="{2712219D-775F-416F-89C3-BB345E261C9E}"/>
    <cellStyle name="Note 2 8 3 3" xfId="21668" xr:uid="{D34300BA-608D-4468-A1B4-FE17456AC975}"/>
    <cellStyle name="Note 2 8 4" xfId="20482" xr:uid="{00000000-0005-0000-0000-000003510000}"/>
    <cellStyle name="Note 2 8 4 2" xfId="21155" xr:uid="{00000000-0005-0000-0000-000004510000}"/>
    <cellStyle name="Note 2 8 4 2 2" xfId="22056" xr:uid="{987F03D3-9FBF-4848-A184-2E8EDCDADF42}"/>
    <cellStyle name="Note 2 8 4 3" xfId="21669" xr:uid="{02C85367-3CCD-44F9-9798-E7EBBDE1CEF7}"/>
    <cellStyle name="Note 2 8 5" xfId="20483" xr:uid="{00000000-0005-0000-0000-000005510000}"/>
    <cellStyle name="Note 2 8 5 2" xfId="21154" xr:uid="{00000000-0005-0000-0000-000006510000}"/>
    <cellStyle name="Note 2 8 5 2 2" xfId="22055" xr:uid="{E49ECB77-EE4C-47E9-8890-3A247DC431F4}"/>
    <cellStyle name="Note 2 8 5 3" xfId="21670" xr:uid="{945AA091-0056-4752-866A-E6E2E7AB8C46}"/>
    <cellStyle name="Note 2 9" xfId="20484" xr:uid="{00000000-0005-0000-0000-000007510000}"/>
    <cellStyle name="Note 2 9 2" xfId="20485" xr:uid="{00000000-0005-0000-0000-000008510000}"/>
    <cellStyle name="Note 2 9 2 2" xfId="21153" xr:uid="{00000000-0005-0000-0000-000009510000}"/>
    <cellStyle name="Note 2 9 2 2 2" xfId="22054" xr:uid="{91068E22-55A6-4DD6-BEB7-221C35BD57EC}"/>
    <cellStyle name="Note 2 9 2 3" xfId="21671" xr:uid="{2B715D68-9DF1-405D-AE95-74400B17BD3D}"/>
    <cellStyle name="Note 2 9 3" xfId="20486" xr:uid="{00000000-0005-0000-0000-00000A510000}"/>
    <cellStyle name="Note 2 9 3 2" xfId="21152" xr:uid="{00000000-0005-0000-0000-00000B510000}"/>
    <cellStyle name="Note 2 9 3 2 2" xfId="22053" xr:uid="{E461BB3A-7366-4637-BADE-386A2119D60D}"/>
    <cellStyle name="Note 2 9 3 3" xfId="21672" xr:uid="{5C4F74F8-FD74-4D6F-A2E4-C985BA7B5F86}"/>
    <cellStyle name="Note 2 9 4" xfId="20487" xr:uid="{00000000-0005-0000-0000-00000C510000}"/>
    <cellStyle name="Note 2 9 4 2" xfId="21151" xr:uid="{00000000-0005-0000-0000-00000D510000}"/>
    <cellStyle name="Note 2 9 4 2 2" xfId="22052" xr:uid="{8D01F23E-E6CC-426A-8618-F7BFB5DD760E}"/>
    <cellStyle name="Note 2 9 4 3" xfId="21673" xr:uid="{057DAF05-5E07-4AA0-9FA1-96985E26F896}"/>
    <cellStyle name="Note 2 9 5" xfId="20488" xr:uid="{00000000-0005-0000-0000-00000E510000}"/>
    <cellStyle name="Note 2 9 5 2" xfId="21150" xr:uid="{00000000-0005-0000-0000-00000F510000}"/>
    <cellStyle name="Note 2 9 5 2 2" xfId="22051" xr:uid="{35EE2C97-8208-4AB0-B2A6-84601209AFCF}"/>
    <cellStyle name="Note 2 9 5 3" xfId="21674" xr:uid="{7A8F42FC-3ED1-4BC3-8815-F1FEDAF082FE}"/>
    <cellStyle name="Note 3 2" xfId="20489" xr:uid="{00000000-0005-0000-0000-000010510000}"/>
    <cellStyle name="Note 3 2 2" xfId="20490" xr:uid="{00000000-0005-0000-0000-000011510000}"/>
    <cellStyle name="Note 3 2 2 2" xfId="21148" xr:uid="{00000000-0005-0000-0000-000012510000}"/>
    <cellStyle name="Note 3 2 2 2 2" xfId="22049" xr:uid="{3656AA67-6970-4B7A-8201-6AE8A348EA9C}"/>
    <cellStyle name="Note 3 2 2 3" xfId="21676" xr:uid="{5494316A-11B5-4576-B24E-EAB17050BB63}"/>
    <cellStyle name="Note 3 2 3" xfId="20491" xr:uid="{00000000-0005-0000-0000-000013510000}"/>
    <cellStyle name="Note 3 2 4" xfId="21149" xr:uid="{00000000-0005-0000-0000-000014510000}"/>
    <cellStyle name="Note 3 2 4 2" xfId="22050" xr:uid="{BABECFD1-D912-46C8-994B-2CE7954BB7E6}"/>
    <cellStyle name="Note 3 2 5" xfId="21675" xr:uid="{2D659667-4B6D-478C-8C9C-C179B94A99E5}"/>
    <cellStyle name="Note 3 3" xfId="20492" xr:uid="{00000000-0005-0000-0000-000015510000}"/>
    <cellStyle name="Note 3 3 2" xfId="20493" xr:uid="{00000000-0005-0000-0000-000016510000}"/>
    <cellStyle name="Note 3 3 3" xfId="21147" xr:uid="{00000000-0005-0000-0000-000017510000}"/>
    <cellStyle name="Note 3 3 3 2" xfId="22048" xr:uid="{EE5C10EA-7BAD-47A2-B679-67D6B60497C5}"/>
    <cellStyle name="Note 3 3 4" xfId="21677" xr:uid="{7EB55269-94AA-4213-8AF6-8F751CD92914}"/>
    <cellStyle name="Note 3 4" xfId="20494" xr:uid="{00000000-0005-0000-0000-000018510000}"/>
    <cellStyle name="Note 3 4 2" xfId="21146" xr:uid="{00000000-0005-0000-0000-000019510000}"/>
    <cellStyle name="Note 3 4 2 2" xfId="22047" xr:uid="{EE732E8D-F1F8-4701-8E62-1A2D29F84695}"/>
    <cellStyle name="Note 3 4 3" xfId="21678" xr:uid="{C86CF643-0C6C-4671-8630-FE657C3A244A}"/>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2 2 2" xfId="22045" xr:uid="{92543D58-5FE5-4DE4-ACCB-DC9515798404}"/>
    <cellStyle name="Note 4 2 2 3" xfId="21680" xr:uid="{1D3F3769-BDAE-4F94-9FB4-EFA6BE5C0805}"/>
    <cellStyle name="Note 4 2 3" xfId="20498" xr:uid="{00000000-0005-0000-0000-00001E510000}"/>
    <cellStyle name="Note 4 2 4" xfId="21145" xr:uid="{00000000-0005-0000-0000-00001F510000}"/>
    <cellStyle name="Note 4 2 4 2" xfId="22046" xr:uid="{1B6F4ADA-1F14-4EB0-9F5D-F2BF4BAEE4FC}"/>
    <cellStyle name="Note 4 2 5" xfId="21679" xr:uid="{202E7902-8691-4D7D-AADB-E04B7701532F}"/>
    <cellStyle name="Note 4 3" xfId="20499" xr:uid="{00000000-0005-0000-0000-000020510000}"/>
    <cellStyle name="Note 4 4" xfId="20500" xr:uid="{00000000-0005-0000-0000-000021510000}"/>
    <cellStyle name="Note 4 4 2" xfId="21143" xr:uid="{00000000-0005-0000-0000-000022510000}"/>
    <cellStyle name="Note 4 4 2 2" xfId="22044" xr:uid="{E9D89D37-062F-46A9-A745-5F802E6CB835}"/>
    <cellStyle name="Note 4 4 3" xfId="21681" xr:uid="{CC9B0A24-1D35-4EE4-85FC-9A7ED7E39334}"/>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2 3 2" xfId="22042" xr:uid="{BA38F3D4-6EFB-4696-B107-3B089366F5DC}"/>
    <cellStyle name="Note 5 2 4" xfId="21683" xr:uid="{D35E6A67-1357-46CD-9612-01F7447111A3}"/>
    <cellStyle name="Note 5 3" xfId="20505" xr:uid="{00000000-0005-0000-0000-000028510000}"/>
    <cellStyle name="Note 5 3 2" xfId="20506" xr:uid="{00000000-0005-0000-0000-000029510000}"/>
    <cellStyle name="Note 5 3 3" xfId="21140" xr:uid="{00000000-0005-0000-0000-00002A510000}"/>
    <cellStyle name="Note 5 3 3 2" xfId="22041" xr:uid="{C354122D-C012-4900-AA4C-DA9DA1B14183}"/>
    <cellStyle name="Note 5 3 4" xfId="21684" xr:uid="{936B3AD2-73EE-414B-A6CC-DD1DFE519156}"/>
    <cellStyle name="Note 5 4" xfId="20507" xr:uid="{00000000-0005-0000-0000-00002B510000}"/>
    <cellStyle name="Note 5 4 2" xfId="21139" xr:uid="{00000000-0005-0000-0000-00002C510000}"/>
    <cellStyle name="Note 5 4 2 2" xfId="22040" xr:uid="{36A265DB-1962-442F-82F0-E7188EB52126}"/>
    <cellStyle name="Note 5 4 3" xfId="21685" xr:uid="{60CCCB4E-CDAB-42EF-BED3-79A169DD537B}"/>
    <cellStyle name="Note 5 5" xfId="20508" xr:uid="{00000000-0005-0000-0000-00002D510000}"/>
    <cellStyle name="Note 5 6" xfId="21142" xr:uid="{00000000-0005-0000-0000-00002E510000}"/>
    <cellStyle name="Note 5 6 2" xfId="22043" xr:uid="{4E3C82CA-6899-4FAF-84A6-0AD70E255A09}"/>
    <cellStyle name="Note 5 7" xfId="21682" xr:uid="{446ADD33-7ECE-47E9-AAA7-8FA2A9249E56}"/>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2 3 2" xfId="22038" xr:uid="{993B1B54-4BDD-44F1-B2E9-FC528776C4BA}"/>
    <cellStyle name="Note 6 2 4" xfId="21687" xr:uid="{9F4394CA-C603-4A95-A72B-498C9BD300DB}"/>
    <cellStyle name="Note 6 3" xfId="20512" xr:uid="{00000000-0005-0000-0000-000033510000}"/>
    <cellStyle name="Note 6 4" xfId="20513" xr:uid="{00000000-0005-0000-0000-000034510000}"/>
    <cellStyle name="Note 6 5" xfId="21138" xr:uid="{00000000-0005-0000-0000-000035510000}"/>
    <cellStyle name="Note 6 5 2" xfId="22039" xr:uid="{71F9124B-DD28-4FC3-BC77-DA5BF850ABB2}"/>
    <cellStyle name="Note 6 6" xfId="21686" xr:uid="{7FE9C24D-9794-4F85-9D7F-97093D3AD236}"/>
    <cellStyle name="Note 7" xfId="20514" xr:uid="{00000000-0005-0000-0000-000036510000}"/>
    <cellStyle name="Note 7 2" xfId="21136" xr:uid="{00000000-0005-0000-0000-000037510000}"/>
    <cellStyle name="Note 7 2 2" xfId="22037" xr:uid="{D5768B41-C2B1-4788-95A9-5529DE3E41DF}"/>
    <cellStyle name="Note 7 3" xfId="21688" xr:uid="{4001A463-D8FF-4DA7-A17E-28CC1DD52956}"/>
    <cellStyle name="Note 8" xfId="20515" xr:uid="{00000000-0005-0000-0000-000038510000}"/>
    <cellStyle name="Note 8 2" xfId="20516" xr:uid="{00000000-0005-0000-0000-000039510000}"/>
    <cellStyle name="Note 8 2 2" xfId="21134" xr:uid="{00000000-0005-0000-0000-00003A510000}"/>
    <cellStyle name="Note 8 2 2 2" xfId="22035" xr:uid="{779601F1-9CB9-4801-B725-1353B94DE30D}"/>
    <cellStyle name="Note 8 2 3" xfId="21690" xr:uid="{60ABF3F9-3D84-4514-A06C-60718B512FAE}"/>
    <cellStyle name="Note 8 3" xfId="21135" xr:uid="{00000000-0005-0000-0000-00003B510000}"/>
    <cellStyle name="Note 8 3 2" xfId="22036" xr:uid="{EDA35870-1370-456C-90B0-8B99C874C9B1}"/>
    <cellStyle name="Note 8 4" xfId="21689" xr:uid="{27973958-A4A3-4B1D-B701-A9419958A181}"/>
    <cellStyle name="Note 9" xfId="20517" xr:uid="{00000000-0005-0000-0000-00003C510000}"/>
    <cellStyle name="Note 9 2" xfId="21133" xr:uid="{00000000-0005-0000-0000-00003D510000}"/>
    <cellStyle name="Note 9 2 2" xfId="22034" xr:uid="{8065C665-62FE-4905-85F6-961A2B953732}"/>
    <cellStyle name="Note 9 3" xfId="21691" xr:uid="{5A215280-2723-459D-86B2-C5BE44D9B1ED}"/>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alExposure 2 2" xfId="22033" xr:uid="{1E7787D0-C4DC-4C01-98A9-F6D54026C6D0}"/>
    <cellStyle name="optionalExposure 3" xfId="21692" xr:uid="{B27E7DEC-4976-4712-BB77-FA311606304A}"/>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2 2 2" xfId="22031" xr:uid="{FB1B155F-E14B-4C2E-9A3E-19EF852F0AC0}"/>
    <cellStyle name="Output 2 10 2 3" xfId="21694" xr:uid="{D626805F-624F-4447-85AF-AF20D9B64F4E}"/>
    <cellStyle name="Output 2 10 3" xfId="20531" xr:uid="{00000000-0005-0000-0000-00004D510000}"/>
    <cellStyle name="Output 2 10 3 2" xfId="21129" xr:uid="{00000000-0005-0000-0000-00004E510000}"/>
    <cellStyle name="Output 2 10 3 2 2" xfId="22030" xr:uid="{F0A98FCD-C967-471A-9375-225EF582DB04}"/>
    <cellStyle name="Output 2 10 3 3" xfId="21695" xr:uid="{C1F30936-EC8E-42E3-9BCD-B6ECB8046AC7}"/>
    <cellStyle name="Output 2 10 4" xfId="20532" xr:uid="{00000000-0005-0000-0000-00004F510000}"/>
    <cellStyle name="Output 2 10 4 2" xfId="21128" xr:uid="{00000000-0005-0000-0000-000050510000}"/>
    <cellStyle name="Output 2 10 4 2 2" xfId="22029" xr:uid="{D8EA22B1-10BE-4E7B-9A77-54F66A39F4CB}"/>
    <cellStyle name="Output 2 10 4 3" xfId="21696" xr:uid="{C9CE068D-6C3A-4313-8D8A-52AF476BA844}"/>
    <cellStyle name="Output 2 10 5" xfId="20533" xr:uid="{00000000-0005-0000-0000-000051510000}"/>
    <cellStyle name="Output 2 10 5 2" xfId="21127" xr:uid="{00000000-0005-0000-0000-000052510000}"/>
    <cellStyle name="Output 2 10 5 2 2" xfId="22028" xr:uid="{39C27BB2-34D6-4CF8-AA2A-E7560D6A38EE}"/>
    <cellStyle name="Output 2 10 5 3" xfId="21697" xr:uid="{0A4E3F77-E09D-4397-858D-2324D87932BC}"/>
    <cellStyle name="Output 2 11" xfId="20534" xr:uid="{00000000-0005-0000-0000-000053510000}"/>
    <cellStyle name="Output 2 11 2" xfId="20535" xr:uid="{00000000-0005-0000-0000-000054510000}"/>
    <cellStyle name="Output 2 11 2 2" xfId="21125" xr:uid="{00000000-0005-0000-0000-000055510000}"/>
    <cellStyle name="Output 2 11 2 2 2" xfId="22026" xr:uid="{44171897-7B69-45D9-AEF1-4C50E57CEA0E}"/>
    <cellStyle name="Output 2 11 2 3" xfId="21699" xr:uid="{3807C086-2594-4E01-953C-5D9565319DE2}"/>
    <cellStyle name="Output 2 11 3" xfId="20536" xr:uid="{00000000-0005-0000-0000-000056510000}"/>
    <cellStyle name="Output 2 11 3 2" xfId="21124" xr:uid="{00000000-0005-0000-0000-000057510000}"/>
    <cellStyle name="Output 2 11 3 2 2" xfId="22025" xr:uid="{EBF5F690-0E14-46E6-B49E-F48AA269B2A8}"/>
    <cellStyle name="Output 2 11 3 3" xfId="21700" xr:uid="{BA3E6537-B33D-419B-9DD7-B8DCA27E11CE}"/>
    <cellStyle name="Output 2 11 4" xfId="20537" xr:uid="{00000000-0005-0000-0000-000058510000}"/>
    <cellStyle name="Output 2 11 4 2" xfId="21123" xr:uid="{00000000-0005-0000-0000-000059510000}"/>
    <cellStyle name="Output 2 11 4 2 2" xfId="22024" xr:uid="{D8155BFE-1069-4EA6-96FD-166DDD111357}"/>
    <cellStyle name="Output 2 11 4 3" xfId="21701" xr:uid="{22E76B20-F8D5-4837-BFE8-26AA383984F5}"/>
    <cellStyle name="Output 2 11 5" xfId="20538" xr:uid="{00000000-0005-0000-0000-00005A510000}"/>
    <cellStyle name="Output 2 11 5 2" xfId="21122" xr:uid="{00000000-0005-0000-0000-00005B510000}"/>
    <cellStyle name="Output 2 11 5 2 2" xfId="22023" xr:uid="{F638355A-191E-406A-B82D-6D294AE05C2E}"/>
    <cellStyle name="Output 2 11 5 3" xfId="21702" xr:uid="{6751358E-63C6-4E42-B60C-02328D738A93}"/>
    <cellStyle name="Output 2 11 6" xfId="21126" xr:uid="{00000000-0005-0000-0000-00005C510000}"/>
    <cellStyle name="Output 2 11 6 2" xfId="22027" xr:uid="{D7D29E8C-6A6A-4D1C-B47A-746FB5258B98}"/>
    <cellStyle name="Output 2 11 7" xfId="21698" xr:uid="{810A4D34-BECA-4C49-BB0A-F8CE055B4168}"/>
    <cellStyle name="Output 2 12" xfId="20539" xr:uid="{00000000-0005-0000-0000-00005D510000}"/>
    <cellStyle name="Output 2 12 2" xfId="20540" xr:uid="{00000000-0005-0000-0000-00005E510000}"/>
    <cellStyle name="Output 2 12 2 2" xfId="21120" xr:uid="{00000000-0005-0000-0000-00005F510000}"/>
    <cellStyle name="Output 2 12 2 2 2" xfId="22021" xr:uid="{FCF020A8-BCC0-44CE-AD06-A63F08146841}"/>
    <cellStyle name="Output 2 12 2 3" xfId="21704" xr:uid="{4198EEB0-CD80-44E3-863B-340779856670}"/>
    <cellStyle name="Output 2 12 3" xfId="20541" xr:uid="{00000000-0005-0000-0000-000060510000}"/>
    <cellStyle name="Output 2 12 3 2" xfId="21119" xr:uid="{00000000-0005-0000-0000-000061510000}"/>
    <cellStyle name="Output 2 12 3 2 2" xfId="22020" xr:uid="{6AF4B41D-7FD9-4C14-BE64-AB4DDDF39E4A}"/>
    <cellStyle name="Output 2 12 3 3" xfId="21705" xr:uid="{35B2EB01-1E5C-4F45-A1D2-13A91BE5C846}"/>
    <cellStyle name="Output 2 12 4" xfId="20542" xr:uid="{00000000-0005-0000-0000-000062510000}"/>
    <cellStyle name="Output 2 12 4 2" xfId="21118" xr:uid="{00000000-0005-0000-0000-000063510000}"/>
    <cellStyle name="Output 2 12 4 2 2" xfId="22019" xr:uid="{99C1FAEB-EBDE-4554-9BDC-74278F0661A8}"/>
    <cellStyle name="Output 2 12 4 3" xfId="21706" xr:uid="{10218380-375E-426C-A6EF-2D601D0EE9AE}"/>
    <cellStyle name="Output 2 12 5" xfId="20543" xr:uid="{00000000-0005-0000-0000-000064510000}"/>
    <cellStyle name="Output 2 12 5 2" xfId="21117" xr:uid="{00000000-0005-0000-0000-000065510000}"/>
    <cellStyle name="Output 2 12 5 2 2" xfId="22018" xr:uid="{FA3B260E-ABCA-4F72-AD5A-D8EACC2CDD29}"/>
    <cellStyle name="Output 2 12 5 3" xfId="21707" xr:uid="{D15EE47C-53B5-4B11-AD28-64A3CBB8502B}"/>
    <cellStyle name="Output 2 12 6" xfId="21121" xr:uid="{00000000-0005-0000-0000-000066510000}"/>
    <cellStyle name="Output 2 12 6 2" xfId="22022" xr:uid="{9524B6BD-59B8-4340-8C82-4E79B16991EB}"/>
    <cellStyle name="Output 2 12 7" xfId="21703" xr:uid="{71E5C3D6-CFCD-4432-964D-AF5DDAA46347}"/>
    <cellStyle name="Output 2 13" xfId="20544" xr:uid="{00000000-0005-0000-0000-000067510000}"/>
    <cellStyle name="Output 2 13 2" xfId="20545" xr:uid="{00000000-0005-0000-0000-000068510000}"/>
    <cellStyle name="Output 2 13 2 2" xfId="21115" xr:uid="{00000000-0005-0000-0000-000069510000}"/>
    <cellStyle name="Output 2 13 2 2 2" xfId="22016" xr:uid="{AA6CB243-3DCD-4988-9AE9-02EE9EE52447}"/>
    <cellStyle name="Output 2 13 2 3" xfId="21709" xr:uid="{A3AE5112-5FC2-410C-8416-B7CD3A139737}"/>
    <cellStyle name="Output 2 13 3" xfId="20546" xr:uid="{00000000-0005-0000-0000-00006A510000}"/>
    <cellStyle name="Output 2 13 3 2" xfId="21114" xr:uid="{00000000-0005-0000-0000-00006B510000}"/>
    <cellStyle name="Output 2 13 3 2 2" xfId="22015" xr:uid="{E32A53A0-29A6-430A-8A8B-9E120E567C1E}"/>
    <cellStyle name="Output 2 13 3 3" xfId="21710" xr:uid="{4E7ED8E0-D63F-416F-9C6F-2B225823438F}"/>
    <cellStyle name="Output 2 13 4" xfId="20547" xr:uid="{00000000-0005-0000-0000-00006C510000}"/>
    <cellStyle name="Output 2 13 4 2" xfId="21113" xr:uid="{00000000-0005-0000-0000-00006D510000}"/>
    <cellStyle name="Output 2 13 4 2 2" xfId="22014" xr:uid="{EFB80F52-943A-4C55-A489-CE634C4C89FD}"/>
    <cellStyle name="Output 2 13 4 3" xfId="21711" xr:uid="{E84C26DB-FB93-4F44-9D9C-CF166671AD91}"/>
    <cellStyle name="Output 2 13 5" xfId="21116" xr:uid="{00000000-0005-0000-0000-00006E510000}"/>
    <cellStyle name="Output 2 13 5 2" xfId="22017" xr:uid="{6DCCC942-5190-404C-84FA-254284A6DD1E}"/>
    <cellStyle name="Output 2 13 6" xfId="21708" xr:uid="{CD23A0AA-1C99-4DC1-82C5-165C82DF389A}"/>
    <cellStyle name="Output 2 14" xfId="20548" xr:uid="{00000000-0005-0000-0000-00006F510000}"/>
    <cellStyle name="Output 2 14 2" xfId="21112" xr:uid="{00000000-0005-0000-0000-000070510000}"/>
    <cellStyle name="Output 2 14 2 2" xfId="22013" xr:uid="{387E5C95-B41E-4FA2-9DB9-6A0C2F73629C}"/>
    <cellStyle name="Output 2 14 3" xfId="21712" xr:uid="{4D2FFB77-936D-40E1-96AA-DAF02A577801}"/>
    <cellStyle name="Output 2 15" xfId="20549" xr:uid="{00000000-0005-0000-0000-000071510000}"/>
    <cellStyle name="Output 2 15 2" xfId="21111" xr:uid="{00000000-0005-0000-0000-000072510000}"/>
    <cellStyle name="Output 2 15 2 2" xfId="22012" xr:uid="{46F25BD4-6FA0-4708-9623-0ED1FBC10883}"/>
    <cellStyle name="Output 2 15 3" xfId="21713" xr:uid="{5B214870-AD7E-437D-93DB-66CBB9473B15}"/>
    <cellStyle name="Output 2 16" xfId="20550" xr:uid="{00000000-0005-0000-0000-000073510000}"/>
    <cellStyle name="Output 2 16 2" xfId="21110" xr:uid="{00000000-0005-0000-0000-000074510000}"/>
    <cellStyle name="Output 2 16 2 2" xfId="22011" xr:uid="{E7A2A296-F5EF-4653-9EA8-245F4ACB5A24}"/>
    <cellStyle name="Output 2 16 3" xfId="21714" xr:uid="{962D91AE-0126-496F-B589-D2DE1F61FDEE}"/>
    <cellStyle name="Output 2 17" xfId="21131" xr:uid="{00000000-0005-0000-0000-000075510000}"/>
    <cellStyle name="Output 2 17 2" xfId="22032" xr:uid="{E5CC3B28-412F-4407-A007-2F6FA2A427F6}"/>
    <cellStyle name="Output 2 18" xfId="21693" xr:uid="{733EA2E2-A3E6-4F57-8BE6-5DA5B7BE53FC}"/>
    <cellStyle name="Output 2 2" xfId="20551" xr:uid="{00000000-0005-0000-0000-000076510000}"/>
    <cellStyle name="Output 2 2 10" xfId="21109" xr:uid="{00000000-0005-0000-0000-000077510000}"/>
    <cellStyle name="Output 2 2 10 2" xfId="22010" xr:uid="{6940F794-419E-4068-A136-1E33AC6EF3C9}"/>
    <cellStyle name="Output 2 2 11" xfId="21715" xr:uid="{DBF81114-D4AB-4510-B277-555044DE30E0}"/>
    <cellStyle name="Output 2 2 2" xfId="20552" xr:uid="{00000000-0005-0000-0000-000078510000}"/>
    <cellStyle name="Output 2 2 2 2" xfId="20553" xr:uid="{00000000-0005-0000-0000-000079510000}"/>
    <cellStyle name="Output 2 2 2 2 2" xfId="21107" xr:uid="{00000000-0005-0000-0000-00007A510000}"/>
    <cellStyle name="Output 2 2 2 2 2 2" xfId="22008" xr:uid="{7856D5A2-E919-4F31-AFD6-61A2B7B8F4C9}"/>
    <cellStyle name="Output 2 2 2 2 3" xfId="21717" xr:uid="{D4B8DCAD-5D04-4C78-AB84-0A3123BEAFBD}"/>
    <cellStyle name="Output 2 2 2 3" xfId="20554" xr:uid="{00000000-0005-0000-0000-00007B510000}"/>
    <cellStyle name="Output 2 2 2 3 2" xfId="21106" xr:uid="{00000000-0005-0000-0000-00007C510000}"/>
    <cellStyle name="Output 2 2 2 3 2 2" xfId="22007" xr:uid="{AEE2E400-FA72-420D-A7F6-E1A6316D1674}"/>
    <cellStyle name="Output 2 2 2 3 3" xfId="21718" xr:uid="{6038D6F1-3C9E-4C25-A032-2049CEEAD157}"/>
    <cellStyle name="Output 2 2 2 4" xfId="20555" xr:uid="{00000000-0005-0000-0000-00007D510000}"/>
    <cellStyle name="Output 2 2 2 4 2" xfId="21105" xr:uid="{00000000-0005-0000-0000-00007E510000}"/>
    <cellStyle name="Output 2 2 2 4 2 2" xfId="22006" xr:uid="{C13FBBD7-6B63-457E-8BA6-BE86F77F28C5}"/>
    <cellStyle name="Output 2 2 2 4 3" xfId="21719" xr:uid="{45971D63-3F1E-42A9-9296-7C491D2DCBBA}"/>
    <cellStyle name="Output 2 2 2 5" xfId="21108" xr:uid="{00000000-0005-0000-0000-00007F510000}"/>
    <cellStyle name="Output 2 2 2 5 2" xfId="22009" xr:uid="{FAF329BA-AFFF-458A-A7E8-370C8D1FD922}"/>
    <cellStyle name="Output 2 2 2 6" xfId="21716" xr:uid="{7E20C4E3-210F-46BC-A844-BD631E2B7613}"/>
    <cellStyle name="Output 2 2 3" xfId="20556" xr:uid="{00000000-0005-0000-0000-000080510000}"/>
    <cellStyle name="Output 2 2 3 2" xfId="20557" xr:uid="{00000000-0005-0000-0000-000081510000}"/>
    <cellStyle name="Output 2 2 3 2 2" xfId="21103" xr:uid="{00000000-0005-0000-0000-000082510000}"/>
    <cellStyle name="Output 2 2 3 2 2 2" xfId="22004" xr:uid="{47885F45-63C3-495D-AF22-76C0DF994542}"/>
    <cellStyle name="Output 2 2 3 2 3" xfId="21721" xr:uid="{3AA5B81A-941B-4194-AFBA-184FCAAE8E55}"/>
    <cellStyle name="Output 2 2 3 3" xfId="20558" xr:uid="{00000000-0005-0000-0000-000083510000}"/>
    <cellStyle name="Output 2 2 3 3 2" xfId="21102" xr:uid="{00000000-0005-0000-0000-000084510000}"/>
    <cellStyle name="Output 2 2 3 3 2 2" xfId="22003" xr:uid="{8A42D81E-8C79-4461-A93C-32A620DC488A}"/>
    <cellStyle name="Output 2 2 3 3 3" xfId="21722" xr:uid="{3D277E40-FCAC-4087-BA4B-B20A71877224}"/>
    <cellStyle name="Output 2 2 3 4" xfId="20559" xr:uid="{00000000-0005-0000-0000-000085510000}"/>
    <cellStyle name="Output 2 2 3 4 2" xfId="21101" xr:uid="{00000000-0005-0000-0000-000086510000}"/>
    <cellStyle name="Output 2 2 3 4 2 2" xfId="22002" xr:uid="{7D4548BB-EF73-47EE-B4A9-A2057492164B}"/>
    <cellStyle name="Output 2 2 3 4 3" xfId="21723" xr:uid="{3A92D077-8E88-4184-882B-E00861962897}"/>
    <cellStyle name="Output 2 2 3 5" xfId="21104" xr:uid="{00000000-0005-0000-0000-000087510000}"/>
    <cellStyle name="Output 2 2 3 5 2" xfId="22005" xr:uid="{1D7F0737-39D2-4A02-BB4A-D881934F28CD}"/>
    <cellStyle name="Output 2 2 3 6" xfId="21720" xr:uid="{8A4EAE9C-56A1-49F5-ACA0-9D8F808D3860}"/>
    <cellStyle name="Output 2 2 4" xfId="20560" xr:uid="{00000000-0005-0000-0000-000088510000}"/>
    <cellStyle name="Output 2 2 4 2" xfId="20561" xr:uid="{00000000-0005-0000-0000-000089510000}"/>
    <cellStyle name="Output 2 2 4 2 2" xfId="21099" xr:uid="{00000000-0005-0000-0000-00008A510000}"/>
    <cellStyle name="Output 2 2 4 2 2 2" xfId="22000" xr:uid="{BE6A615F-C5A5-4796-BAFC-774C126DFF62}"/>
    <cellStyle name="Output 2 2 4 2 3" xfId="21725" xr:uid="{804265FF-4A29-478E-B96A-18F633B9DC2B}"/>
    <cellStyle name="Output 2 2 4 3" xfId="20562" xr:uid="{00000000-0005-0000-0000-00008B510000}"/>
    <cellStyle name="Output 2 2 4 3 2" xfId="21098" xr:uid="{00000000-0005-0000-0000-00008C510000}"/>
    <cellStyle name="Output 2 2 4 3 2 2" xfId="21999" xr:uid="{8135DBD7-D3E4-4396-9C50-0945E67A3F1B}"/>
    <cellStyle name="Output 2 2 4 3 3" xfId="21726" xr:uid="{27188CA9-C622-4614-A9B4-B1C109ED3D88}"/>
    <cellStyle name="Output 2 2 4 4" xfId="20563" xr:uid="{00000000-0005-0000-0000-00008D510000}"/>
    <cellStyle name="Output 2 2 4 4 2" xfId="21097" xr:uid="{00000000-0005-0000-0000-00008E510000}"/>
    <cellStyle name="Output 2 2 4 4 2 2" xfId="21998" xr:uid="{52AA3D66-99B1-43C6-B833-1AE7690886F7}"/>
    <cellStyle name="Output 2 2 4 4 3" xfId="21727" xr:uid="{72108721-30C1-4F92-95A9-A06498C96B71}"/>
    <cellStyle name="Output 2 2 4 5" xfId="21100" xr:uid="{00000000-0005-0000-0000-00008F510000}"/>
    <cellStyle name="Output 2 2 4 5 2" xfId="22001" xr:uid="{8B049315-97C2-471B-B576-6894C5583DF0}"/>
    <cellStyle name="Output 2 2 4 6" xfId="21724" xr:uid="{17281085-C972-44A9-86E8-ECCC88C12557}"/>
    <cellStyle name="Output 2 2 5" xfId="20564" xr:uid="{00000000-0005-0000-0000-000090510000}"/>
    <cellStyle name="Output 2 2 5 2" xfId="20565" xr:uid="{00000000-0005-0000-0000-000091510000}"/>
    <cellStyle name="Output 2 2 5 2 2" xfId="21095" xr:uid="{00000000-0005-0000-0000-000092510000}"/>
    <cellStyle name="Output 2 2 5 2 2 2" xfId="21996" xr:uid="{E071B6F1-6921-42B9-9BF3-BD91F2E44716}"/>
    <cellStyle name="Output 2 2 5 2 3" xfId="21729" xr:uid="{7C368724-02F1-4CE6-94ED-3723593F403C}"/>
    <cellStyle name="Output 2 2 5 3" xfId="20566" xr:uid="{00000000-0005-0000-0000-000093510000}"/>
    <cellStyle name="Output 2 2 5 3 2" xfId="21094" xr:uid="{00000000-0005-0000-0000-000094510000}"/>
    <cellStyle name="Output 2 2 5 3 2 2" xfId="21995" xr:uid="{5F05FBF2-BCA1-42C2-AAF0-0F2D78255E5A}"/>
    <cellStyle name="Output 2 2 5 3 3" xfId="21730" xr:uid="{BE2B780B-A7AD-46C0-A75B-AB8D64B3EBAD}"/>
    <cellStyle name="Output 2 2 5 4" xfId="20567" xr:uid="{00000000-0005-0000-0000-000095510000}"/>
    <cellStyle name="Output 2 2 5 4 2" xfId="21093" xr:uid="{00000000-0005-0000-0000-000096510000}"/>
    <cellStyle name="Output 2 2 5 4 2 2" xfId="21994" xr:uid="{726D7BA1-53E6-46E9-AA2A-36D73B206276}"/>
    <cellStyle name="Output 2 2 5 4 3" xfId="21731" xr:uid="{DCEFD96E-3E61-4FD0-AB08-B19A04B61739}"/>
    <cellStyle name="Output 2 2 5 5" xfId="21096" xr:uid="{00000000-0005-0000-0000-000097510000}"/>
    <cellStyle name="Output 2 2 5 5 2" xfId="21997" xr:uid="{5E3A7B8B-F23E-4377-98FC-0C523D217A1D}"/>
    <cellStyle name="Output 2 2 5 6" xfId="21728" xr:uid="{13AC5489-1E1E-4785-9A09-2F26670E51B8}"/>
    <cellStyle name="Output 2 2 6" xfId="20568" xr:uid="{00000000-0005-0000-0000-000098510000}"/>
    <cellStyle name="Output 2 2 6 2" xfId="21092" xr:uid="{00000000-0005-0000-0000-000099510000}"/>
    <cellStyle name="Output 2 2 6 2 2" xfId="21993" xr:uid="{5F83A3D3-4E8D-478E-A0CF-496B252067D5}"/>
    <cellStyle name="Output 2 2 6 3" xfId="21732" xr:uid="{B06AD543-D152-482D-99DC-40A55BE5D523}"/>
    <cellStyle name="Output 2 2 7" xfId="20569" xr:uid="{00000000-0005-0000-0000-00009A510000}"/>
    <cellStyle name="Output 2 2 7 2" xfId="21091" xr:uid="{00000000-0005-0000-0000-00009B510000}"/>
    <cellStyle name="Output 2 2 7 2 2" xfId="21992" xr:uid="{8BF1A02F-4639-4A39-BF49-764739961F0E}"/>
    <cellStyle name="Output 2 2 7 3" xfId="21733" xr:uid="{2E8059EA-4B8A-42D7-BA73-6F16F5729227}"/>
    <cellStyle name="Output 2 2 8" xfId="20570" xr:uid="{00000000-0005-0000-0000-00009C510000}"/>
    <cellStyle name="Output 2 2 8 2" xfId="21090" xr:uid="{00000000-0005-0000-0000-00009D510000}"/>
    <cellStyle name="Output 2 2 8 2 2" xfId="21991" xr:uid="{CE1E7459-DB39-451C-B1B3-97F16528D214}"/>
    <cellStyle name="Output 2 2 8 3" xfId="21734" xr:uid="{A5871DBB-BF8B-4AAD-8283-0DC7D511E7DC}"/>
    <cellStyle name="Output 2 2 9" xfId="20571" xr:uid="{00000000-0005-0000-0000-00009E510000}"/>
    <cellStyle name="Output 2 2 9 2" xfId="21089" xr:uid="{00000000-0005-0000-0000-00009F510000}"/>
    <cellStyle name="Output 2 2 9 2 2" xfId="21990" xr:uid="{08A7CCB7-0D1A-4DE5-A507-961A058CB88E}"/>
    <cellStyle name="Output 2 2 9 3" xfId="21735" xr:uid="{8683467A-80D9-49D3-9103-8E69C951D696}"/>
    <cellStyle name="Output 2 3" xfId="20572" xr:uid="{00000000-0005-0000-0000-0000A0510000}"/>
    <cellStyle name="Output 2 3 2" xfId="20573" xr:uid="{00000000-0005-0000-0000-0000A1510000}"/>
    <cellStyle name="Output 2 3 2 2" xfId="21088" xr:uid="{00000000-0005-0000-0000-0000A2510000}"/>
    <cellStyle name="Output 2 3 2 2 2" xfId="21989" xr:uid="{B4423E0D-4F35-4F93-9A10-11FCD743D527}"/>
    <cellStyle name="Output 2 3 2 3" xfId="21736" xr:uid="{311666C7-9812-4966-AC92-90569DBC2F56}"/>
    <cellStyle name="Output 2 3 3" xfId="20574" xr:uid="{00000000-0005-0000-0000-0000A3510000}"/>
    <cellStyle name="Output 2 3 3 2" xfId="21087" xr:uid="{00000000-0005-0000-0000-0000A4510000}"/>
    <cellStyle name="Output 2 3 3 2 2" xfId="21988" xr:uid="{0F22B737-0C60-4BEF-B8F5-D5AA6C84A1F3}"/>
    <cellStyle name="Output 2 3 3 3" xfId="21737" xr:uid="{3798EAC7-701C-46D8-B7A6-8B17299A9556}"/>
    <cellStyle name="Output 2 3 4" xfId="20575" xr:uid="{00000000-0005-0000-0000-0000A5510000}"/>
    <cellStyle name="Output 2 3 4 2" xfId="21086" xr:uid="{00000000-0005-0000-0000-0000A6510000}"/>
    <cellStyle name="Output 2 3 4 2 2" xfId="21987" xr:uid="{84E0F5BC-C1E8-4BE6-BFB3-F308F7E7D8E9}"/>
    <cellStyle name="Output 2 3 4 3" xfId="21738" xr:uid="{2B54DF66-F75C-48D9-A9D2-516B7E48AA80}"/>
    <cellStyle name="Output 2 3 5" xfId="20576" xr:uid="{00000000-0005-0000-0000-0000A7510000}"/>
    <cellStyle name="Output 2 3 5 2" xfId="21085" xr:uid="{00000000-0005-0000-0000-0000A8510000}"/>
    <cellStyle name="Output 2 3 5 2 2" xfId="21986" xr:uid="{3967B7F6-A9CA-4867-9362-B0FE2428A664}"/>
    <cellStyle name="Output 2 3 5 3" xfId="21739" xr:uid="{216F06D4-9AA0-4AF8-A017-417158564D04}"/>
    <cellStyle name="Output 2 4" xfId="20577" xr:uid="{00000000-0005-0000-0000-0000A9510000}"/>
    <cellStyle name="Output 2 4 2" xfId="20578" xr:uid="{00000000-0005-0000-0000-0000AA510000}"/>
    <cellStyle name="Output 2 4 2 2" xfId="21084" xr:uid="{00000000-0005-0000-0000-0000AB510000}"/>
    <cellStyle name="Output 2 4 2 2 2" xfId="21985" xr:uid="{401572CF-A3B2-44EB-920C-C0F860B03725}"/>
    <cellStyle name="Output 2 4 2 3" xfId="21740" xr:uid="{BA16E6BA-0EB9-42B5-8856-F59BE7E22676}"/>
    <cellStyle name="Output 2 4 3" xfId="20579" xr:uid="{00000000-0005-0000-0000-0000AC510000}"/>
    <cellStyle name="Output 2 4 3 2" xfId="21083" xr:uid="{00000000-0005-0000-0000-0000AD510000}"/>
    <cellStyle name="Output 2 4 3 2 2" xfId="21984" xr:uid="{799744D7-FC38-4A98-9D18-2902570815A3}"/>
    <cellStyle name="Output 2 4 3 3" xfId="21741" xr:uid="{8199AB71-2FF1-4BCC-AA64-5DE5D31EBB13}"/>
    <cellStyle name="Output 2 4 4" xfId="20580" xr:uid="{00000000-0005-0000-0000-0000AE510000}"/>
    <cellStyle name="Output 2 4 4 2" xfId="21082" xr:uid="{00000000-0005-0000-0000-0000AF510000}"/>
    <cellStyle name="Output 2 4 4 2 2" xfId="21983" xr:uid="{61B87E80-48E0-426C-850E-0DB97B12F040}"/>
    <cellStyle name="Output 2 4 4 3" xfId="21742" xr:uid="{B063BBC3-5AE1-47BF-A64C-AC9E6E0BDA2B}"/>
    <cellStyle name="Output 2 4 5" xfId="20581" xr:uid="{00000000-0005-0000-0000-0000B0510000}"/>
    <cellStyle name="Output 2 4 5 2" xfId="21081" xr:uid="{00000000-0005-0000-0000-0000B1510000}"/>
    <cellStyle name="Output 2 4 5 2 2" xfId="21982" xr:uid="{9E78DCDD-565F-45C4-9118-DEA48EEDA6F7}"/>
    <cellStyle name="Output 2 4 5 3" xfId="21743" xr:uid="{0220AB6B-54ED-496C-ACCD-E0167BBFCFDA}"/>
    <cellStyle name="Output 2 5" xfId="20582" xr:uid="{00000000-0005-0000-0000-0000B2510000}"/>
    <cellStyle name="Output 2 5 2" xfId="20583" xr:uid="{00000000-0005-0000-0000-0000B3510000}"/>
    <cellStyle name="Output 2 5 2 2" xfId="21080" xr:uid="{00000000-0005-0000-0000-0000B4510000}"/>
    <cellStyle name="Output 2 5 2 2 2" xfId="21981" xr:uid="{CC5554C6-786C-4A61-9D4E-718C228D6ED7}"/>
    <cellStyle name="Output 2 5 2 3" xfId="21744" xr:uid="{5E7D6EC5-0B97-4302-B2D1-6146517685B3}"/>
    <cellStyle name="Output 2 5 3" xfId="20584" xr:uid="{00000000-0005-0000-0000-0000B5510000}"/>
    <cellStyle name="Output 2 5 3 2" xfId="21079" xr:uid="{00000000-0005-0000-0000-0000B6510000}"/>
    <cellStyle name="Output 2 5 3 2 2" xfId="21980" xr:uid="{487069D2-7FFD-4C07-9A7E-6855D275E38F}"/>
    <cellStyle name="Output 2 5 3 3" xfId="21745" xr:uid="{A0B368F4-3506-4CB7-B75B-CD575B5B15FE}"/>
    <cellStyle name="Output 2 5 4" xfId="20585" xr:uid="{00000000-0005-0000-0000-0000B7510000}"/>
    <cellStyle name="Output 2 5 4 2" xfId="21078" xr:uid="{00000000-0005-0000-0000-0000B8510000}"/>
    <cellStyle name="Output 2 5 4 2 2" xfId="21979" xr:uid="{440E365E-4015-42B7-9DAD-3561EC51541B}"/>
    <cellStyle name="Output 2 5 4 3" xfId="21746" xr:uid="{ACF84F7D-035B-4480-B7E6-736544DA87E7}"/>
    <cellStyle name="Output 2 5 5" xfId="20586" xr:uid="{00000000-0005-0000-0000-0000B9510000}"/>
    <cellStyle name="Output 2 5 5 2" xfId="21077" xr:uid="{00000000-0005-0000-0000-0000BA510000}"/>
    <cellStyle name="Output 2 5 5 2 2" xfId="21978" xr:uid="{FB5EDC2D-0CB3-460F-8D2B-524F560B8D48}"/>
    <cellStyle name="Output 2 5 5 3" xfId="21747" xr:uid="{ED232F9A-4BBF-49EB-A8B1-768F2CE7F7F2}"/>
    <cellStyle name="Output 2 6" xfId="20587" xr:uid="{00000000-0005-0000-0000-0000BB510000}"/>
    <cellStyle name="Output 2 6 2" xfId="20588" xr:uid="{00000000-0005-0000-0000-0000BC510000}"/>
    <cellStyle name="Output 2 6 2 2" xfId="21076" xr:uid="{00000000-0005-0000-0000-0000BD510000}"/>
    <cellStyle name="Output 2 6 2 2 2" xfId="21977" xr:uid="{0636A858-BEB6-4FFA-B050-7D67788D25CE}"/>
    <cellStyle name="Output 2 6 2 3" xfId="21748" xr:uid="{5687D356-3A32-46D0-A664-ADAB92C39DC9}"/>
    <cellStyle name="Output 2 6 3" xfId="20589" xr:uid="{00000000-0005-0000-0000-0000BE510000}"/>
    <cellStyle name="Output 2 6 3 2" xfId="21075" xr:uid="{00000000-0005-0000-0000-0000BF510000}"/>
    <cellStyle name="Output 2 6 3 2 2" xfId="21976" xr:uid="{2FD7CACA-E538-43E9-9886-D340F1724FA0}"/>
    <cellStyle name="Output 2 6 3 3" xfId="21749" xr:uid="{23EF8137-31BB-4AC6-B7D5-1D99BE9EC5B9}"/>
    <cellStyle name="Output 2 6 4" xfId="20590" xr:uid="{00000000-0005-0000-0000-0000C0510000}"/>
    <cellStyle name="Output 2 6 4 2" xfId="21074" xr:uid="{00000000-0005-0000-0000-0000C1510000}"/>
    <cellStyle name="Output 2 6 4 2 2" xfId="21975" xr:uid="{6FC349D0-9A40-4A14-8E10-FAE73C075BA8}"/>
    <cellStyle name="Output 2 6 4 3" xfId="21750" xr:uid="{DBD004D6-6709-4438-9B35-C0CF75397555}"/>
    <cellStyle name="Output 2 6 5" xfId="20591" xr:uid="{00000000-0005-0000-0000-0000C2510000}"/>
    <cellStyle name="Output 2 6 5 2" xfId="21073" xr:uid="{00000000-0005-0000-0000-0000C3510000}"/>
    <cellStyle name="Output 2 6 5 2 2" xfId="21974" xr:uid="{B69EE2C5-E133-4A09-9EDE-1A28A2E075A1}"/>
    <cellStyle name="Output 2 6 5 3" xfId="21751" xr:uid="{5905144D-E0F0-4988-8E4E-D6664B2A4BAB}"/>
    <cellStyle name="Output 2 7" xfId="20592" xr:uid="{00000000-0005-0000-0000-0000C4510000}"/>
    <cellStyle name="Output 2 7 2" xfId="20593" xr:uid="{00000000-0005-0000-0000-0000C5510000}"/>
    <cellStyle name="Output 2 7 2 2" xfId="21072" xr:uid="{00000000-0005-0000-0000-0000C6510000}"/>
    <cellStyle name="Output 2 7 2 2 2" xfId="21973" xr:uid="{02F7F3AB-97FD-4EA7-BD62-EC3C8E719FDA}"/>
    <cellStyle name="Output 2 7 2 3" xfId="21752" xr:uid="{564BFBD5-06C0-44A2-9A88-B36D5C81897B}"/>
    <cellStyle name="Output 2 7 3" xfId="20594" xr:uid="{00000000-0005-0000-0000-0000C7510000}"/>
    <cellStyle name="Output 2 7 3 2" xfId="21071" xr:uid="{00000000-0005-0000-0000-0000C8510000}"/>
    <cellStyle name="Output 2 7 3 2 2" xfId="21972" xr:uid="{8EE8543D-FD29-44AC-ABA0-D3633DCE6ACC}"/>
    <cellStyle name="Output 2 7 3 3" xfId="21753" xr:uid="{C1EE0BD3-8BF5-4C1D-9C38-ED0E4C2DE47C}"/>
    <cellStyle name="Output 2 7 4" xfId="20595" xr:uid="{00000000-0005-0000-0000-0000C9510000}"/>
    <cellStyle name="Output 2 7 4 2" xfId="21070" xr:uid="{00000000-0005-0000-0000-0000CA510000}"/>
    <cellStyle name="Output 2 7 4 2 2" xfId="21971" xr:uid="{AE1EF12A-CF29-451A-B3B6-4E127CD50FC5}"/>
    <cellStyle name="Output 2 7 4 3" xfId="21754" xr:uid="{A877A90B-CCF8-4089-A1E5-627267E3CEED}"/>
    <cellStyle name="Output 2 7 5" xfId="20596" xr:uid="{00000000-0005-0000-0000-0000CB510000}"/>
    <cellStyle name="Output 2 7 5 2" xfId="21069" xr:uid="{00000000-0005-0000-0000-0000CC510000}"/>
    <cellStyle name="Output 2 7 5 2 2" xfId="21970" xr:uid="{62A1E277-ABE5-4E9E-9301-655D040291D9}"/>
    <cellStyle name="Output 2 7 5 3" xfId="21755" xr:uid="{DEC3AA7B-9827-4D19-8666-E68E2DF45FC4}"/>
    <cellStyle name="Output 2 8" xfId="20597" xr:uid="{00000000-0005-0000-0000-0000CD510000}"/>
    <cellStyle name="Output 2 8 2" xfId="20598" xr:uid="{00000000-0005-0000-0000-0000CE510000}"/>
    <cellStyle name="Output 2 8 2 2" xfId="21068" xr:uid="{00000000-0005-0000-0000-0000CF510000}"/>
    <cellStyle name="Output 2 8 2 2 2" xfId="21969" xr:uid="{EB561168-E2EF-4ED7-9142-48BB10BF03AD}"/>
    <cellStyle name="Output 2 8 2 3" xfId="21756" xr:uid="{1DA53EB0-64AA-46D1-A140-1F623F58040A}"/>
    <cellStyle name="Output 2 8 3" xfId="20599" xr:uid="{00000000-0005-0000-0000-0000D0510000}"/>
    <cellStyle name="Output 2 8 3 2" xfId="21067" xr:uid="{00000000-0005-0000-0000-0000D1510000}"/>
    <cellStyle name="Output 2 8 3 2 2" xfId="21968" xr:uid="{A698354C-0371-4C3E-A41C-F35DBA69491A}"/>
    <cellStyle name="Output 2 8 3 3" xfId="21757" xr:uid="{67937181-5C8C-44AA-B401-2E9B994028D8}"/>
    <cellStyle name="Output 2 8 4" xfId="20600" xr:uid="{00000000-0005-0000-0000-0000D2510000}"/>
    <cellStyle name="Output 2 8 4 2" xfId="21066" xr:uid="{00000000-0005-0000-0000-0000D3510000}"/>
    <cellStyle name="Output 2 8 4 2 2" xfId="21967" xr:uid="{288524B9-5C8B-40A0-A986-08AB5175CC3D}"/>
    <cellStyle name="Output 2 8 4 3" xfId="21758" xr:uid="{72C40A1E-8571-4FC7-BFFC-C99B469D4BB2}"/>
    <cellStyle name="Output 2 8 5" xfId="20601" xr:uid="{00000000-0005-0000-0000-0000D4510000}"/>
    <cellStyle name="Output 2 8 5 2" xfId="21065" xr:uid="{00000000-0005-0000-0000-0000D5510000}"/>
    <cellStyle name="Output 2 8 5 2 2" xfId="21966" xr:uid="{FB389031-A485-48CE-85B0-A62BAD74AF7D}"/>
    <cellStyle name="Output 2 8 5 3" xfId="21759" xr:uid="{42942B4D-504D-4044-9465-947E9253E93F}"/>
    <cellStyle name="Output 2 9" xfId="20602" xr:uid="{00000000-0005-0000-0000-0000D6510000}"/>
    <cellStyle name="Output 2 9 2" xfId="20603" xr:uid="{00000000-0005-0000-0000-0000D7510000}"/>
    <cellStyle name="Output 2 9 2 2" xfId="21064" xr:uid="{00000000-0005-0000-0000-0000D8510000}"/>
    <cellStyle name="Output 2 9 2 2 2" xfId="21965" xr:uid="{240372F1-2991-4BF0-ADDD-C1FD8C5064C4}"/>
    <cellStyle name="Output 2 9 2 3" xfId="21760" xr:uid="{A73F702F-D890-4838-BF71-E0C9A57A1D32}"/>
    <cellStyle name="Output 2 9 3" xfId="20604" xr:uid="{00000000-0005-0000-0000-0000D9510000}"/>
    <cellStyle name="Output 2 9 3 2" xfId="21063" xr:uid="{00000000-0005-0000-0000-0000DA510000}"/>
    <cellStyle name="Output 2 9 3 2 2" xfId="21964" xr:uid="{6E177BD9-55E5-4AEE-9B6C-F1B564FFA58B}"/>
    <cellStyle name="Output 2 9 3 3" xfId="21761" xr:uid="{011B9E83-A305-4A4D-B526-349BFEF57376}"/>
    <cellStyle name="Output 2 9 4" xfId="20605" xr:uid="{00000000-0005-0000-0000-0000DB510000}"/>
    <cellStyle name="Output 2 9 4 2" xfId="21062" xr:uid="{00000000-0005-0000-0000-0000DC510000}"/>
    <cellStyle name="Output 2 9 4 2 2" xfId="21963" xr:uid="{B6AF8CF7-F4BF-41EB-85C1-3A7C55329832}"/>
    <cellStyle name="Output 2 9 4 3" xfId="21762" xr:uid="{82DE9423-3750-4CAF-BC22-1C5A5F50D554}"/>
    <cellStyle name="Output 2 9 5" xfId="20606" xr:uid="{00000000-0005-0000-0000-0000DD510000}"/>
    <cellStyle name="Output 2 9 5 2" xfId="21061" xr:uid="{00000000-0005-0000-0000-0000DE510000}"/>
    <cellStyle name="Output 2 9 5 2 2" xfId="21962" xr:uid="{A2B199C2-66D6-4D29-B79E-958C0A98E5E8}"/>
    <cellStyle name="Output 2 9 5 3" xfId="21763" xr:uid="{B1E3A488-AEF8-4682-B820-4DF88F324495}"/>
    <cellStyle name="Output 3" xfId="20607" xr:uid="{00000000-0005-0000-0000-0000DF510000}"/>
    <cellStyle name="Output 3 2" xfId="20608" xr:uid="{00000000-0005-0000-0000-0000E0510000}"/>
    <cellStyle name="Output 3 2 2" xfId="21059" xr:uid="{00000000-0005-0000-0000-0000E1510000}"/>
    <cellStyle name="Output 3 2 2 2" xfId="21960" xr:uid="{0C15CB3F-6800-4E10-88F5-77DEFA8E1ECF}"/>
    <cellStyle name="Output 3 2 3" xfId="21765" xr:uid="{1319E1BE-B110-448C-AAE4-199270CCC0E8}"/>
    <cellStyle name="Output 3 3" xfId="20609" xr:uid="{00000000-0005-0000-0000-0000E2510000}"/>
    <cellStyle name="Output 3 3 2" xfId="21058" xr:uid="{00000000-0005-0000-0000-0000E3510000}"/>
    <cellStyle name="Output 3 3 2 2" xfId="21959" xr:uid="{0B369068-95AD-42D9-8908-ED799AD0CAE1}"/>
    <cellStyle name="Output 3 3 3" xfId="21766" xr:uid="{525F8289-3FB6-4669-8B8D-6FB847F98D3B}"/>
    <cellStyle name="Output 3 4" xfId="21060" xr:uid="{00000000-0005-0000-0000-0000E4510000}"/>
    <cellStyle name="Output 3 4 2" xfId="21961" xr:uid="{A6439733-302B-4EAD-8121-A0AF1B51250B}"/>
    <cellStyle name="Output 3 5" xfId="21764" xr:uid="{ABF9EA2E-19FB-451C-A6A4-34C94FBDF5FC}"/>
    <cellStyle name="Output 4" xfId="20610" xr:uid="{00000000-0005-0000-0000-0000E5510000}"/>
    <cellStyle name="Output 4 2" xfId="20611" xr:uid="{00000000-0005-0000-0000-0000E6510000}"/>
    <cellStyle name="Output 4 2 2" xfId="21056" xr:uid="{00000000-0005-0000-0000-0000E7510000}"/>
    <cellStyle name="Output 4 2 2 2" xfId="21957" xr:uid="{22B7B99E-AE2F-4A54-A8A0-78C297A6A641}"/>
    <cellStyle name="Output 4 2 3" xfId="21768" xr:uid="{1E0D5683-7E23-474C-BCBB-F73505336DAC}"/>
    <cellStyle name="Output 4 3" xfId="20612" xr:uid="{00000000-0005-0000-0000-0000E8510000}"/>
    <cellStyle name="Output 4 3 2" xfId="21055" xr:uid="{00000000-0005-0000-0000-0000E9510000}"/>
    <cellStyle name="Output 4 3 2 2" xfId="21956" xr:uid="{535DF519-43D7-4323-A616-BB22C85B0CFE}"/>
    <cellStyle name="Output 4 3 3" xfId="21769" xr:uid="{EEB73B73-0B80-4992-B075-08F465140E83}"/>
    <cellStyle name="Output 4 4" xfId="21057" xr:uid="{00000000-0005-0000-0000-0000EA510000}"/>
    <cellStyle name="Output 4 4 2" xfId="21958" xr:uid="{D1C1F7FD-83F1-4AB4-8B0B-F09CB9EBDF5D}"/>
    <cellStyle name="Output 4 5" xfId="21767" xr:uid="{C4F58074-A98E-48D5-BF16-E529B6EEB431}"/>
    <cellStyle name="Output 5" xfId="20613" xr:uid="{00000000-0005-0000-0000-0000EB510000}"/>
    <cellStyle name="Output 5 2" xfId="20614" xr:uid="{00000000-0005-0000-0000-0000EC510000}"/>
    <cellStyle name="Output 5 2 2" xfId="21053" xr:uid="{00000000-0005-0000-0000-0000ED510000}"/>
    <cellStyle name="Output 5 2 2 2" xfId="21954" xr:uid="{70C88EE0-ABD2-431C-9881-E93B38C8206D}"/>
    <cellStyle name="Output 5 2 3" xfId="21771" xr:uid="{C4ADE9CE-AE9D-4CE7-ACE8-24B5730E2238}"/>
    <cellStyle name="Output 5 3" xfId="20615" xr:uid="{00000000-0005-0000-0000-0000EE510000}"/>
    <cellStyle name="Output 5 3 2" xfId="21052" xr:uid="{00000000-0005-0000-0000-0000EF510000}"/>
    <cellStyle name="Output 5 3 2 2" xfId="21953" xr:uid="{915F0D56-6ED9-49E4-B843-E1612094083B}"/>
    <cellStyle name="Output 5 3 3" xfId="21772" xr:uid="{C17B6F94-9A3E-4C05-93E1-D3FC6CF265B9}"/>
    <cellStyle name="Output 5 4" xfId="21054" xr:uid="{00000000-0005-0000-0000-0000F0510000}"/>
    <cellStyle name="Output 5 4 2" xfId="21955" xr:uid="{698A43E2-D90D-4739-BD3A-4532288358B1}"/>
    <cellStyle name="Output 5 5" xfId="21770" xr:uid="{4924BAE1-2BCD-4A3D-9BE0-4C2800DB55E5}"/>
    <cellStyle name="Output 6" xfId="20616" xr:uid="{00000000-0005-0000-0000-0000F1510000}"/>
    <cellStyle name="Output 6 2" xfId="20617" xr:uid="{00000000-0005-0000-0000-0000F2510000}"/>
    <cellStyle name="Output 6 2 2" xfId="21050" xr:uid="{00000000-0005-0000-0000-0000F3510000}"/>
    <cellStyle name="Output 6 2 2 2" xfId="21951" xr:uid="{422DB8F8-A821-41EC-AC3F-7078003DE1B4}"/>
    <cellStyle name="Output 6 2 3" xfId="21774" xr:uid="{1ED9265C-CA30-4D3D-A9FE-B622CBC00046}"/>
    <cellStyle name="Output 6 3" xfId="20618" xr:uid="{00000000-0005-0000-0000-0000F4510000}"/>
    <cellStyle name="Output 6 3 2" xfId="21049" xr:uid="{00000000-0005-0000-0000-0000F5510000}"/>
    <cellStyle name="Output 6 3 2 2" xfId="21950" xr:uid="{24CA62ED-66FD-495F-976D-E531CCF2F488}"/>
    <cellStyle name="Output 6 3 3" xfId="21775" xr:uid="{998C99A5-0004-45B5-A5BE-B15A2B2E2867}"/>
    <cellStyle name="Output 6 4" xfId="21051" xr:uid="{00000000-0005-0000-0000-0000F6510000}"/>
    <cellStyle name="Output 6 4 2" xfId="21952" xr:uid="{53A647E4-0C06-4904-87CA-6783DFEB2CEC}"/>
    <cellStyle name="Output 6 5" xfId="21773" xr:uid="{97C27F80-4BB8-47EE-A6E0-00EDDA44554C}"/>
    <cellStyle name="Output 7" xfId="20619" xr:uid="{00000000-0005-0000-0000-0000F7510000}"/>
    <cellStyle name="Output 7 2" xfId="21048" xr:uid="{00000000-0005-0000-0000-0000F8510000}"/>
    <cellStyle name="Output 7 2 2" xfId="21949" xr:uid="{69C4994B-979D-486E-B130-354A02B8A1ED}"/>
    <cellStyle name="Output 7 3" xfId="21776" xr:uid="{6D917781-86A3-4F09-82A3-C1F86770CA29}"/>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Exposure 2 2" xfId="21948" xr:uid="{6AC7FE96-9200-4A21-A065-FA871C89667D}"/>
    <cellStyle name="showExposure 3" xfId="21777" xr:uid="{CBBF9A1D-FC89-4336-9E86-58F7CFF13CA3}"/>
    <cellStyle name="showParameterE" xfId="20787" xr:uid="{00000000-0005-0000-0000-0000A4520000}"/>
    <cellStyle name="showParameterE 2" xfId="21046" xr:uid="{00000000-0005-0000-0000-0000A5520000}"/>
    <cellStyle name="showParameterE 2 2" xfId="21947" xr:uid="{4E86264F-BE65-4703-8995-F13F09545E2C}"/>
    <cellStyle name="showParameterE 3" xfId="21778" xr:uid="{8404E715-8A22-47EA-B89A-93A2F8ACA804}"/>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2 2 2" xfId="21945" xr:uid="{44D8462D-4523-4B1B-B86D-29E479CC84BD}"/>
    <cellStyle name="Total 2 10 2 3" xfId="21780" xr:uid="{A07BC5EA-770A-45A0-A219-0F618E1F4648}"/>
    <cellStyle name="Total 2 10 3" xfId="20826" xr:uid="{00000000-0005-0000-0000-0000CE520000}"/>
    <cellStyle name="Total 2 10 3 2" xfId="21043" xr:uid="{00000000-0005-0000-0000-0000CF520000}"/>
    <cellStyle name="Total 2 10 3 2 2" xfId="21944" xr:uid="{84F23C51-2197-4088-9FAE-58FE0FF91EA7}"/>
    <cellStyle name="Total 2 10 3 3" xfId="21781" xr:uid="{3187FD47-C6B1-49B8-A67C-7C9A2DA5F958}"/>
    <cellStyle name="Total 2 10 4" xfId="20827" xr:uid="{00000000-0005-0000-0000-0000D0520000}"/>
    <cellStyle name="Total 2 10 4 2" xfId="21042" xr:uid="{00000000-0005-0000-0000-0000D1520000}"/>
    <cellStyle name="Total 2 10 4 2 2" xfId="21943" xr:uid="{0668B64B-AAB1-4540-950C-A7782BF0D47A}"/>
    <cellStyle name="Total 2 10 4 3" xfId="21782" xr:uid="{BE9775CD-8D2C-4452-B63F-E9E4F06B8093}"/>
    <cellStyle name="Total 2 10 5" xfId="20828" xr:uid="{00000000-0005-0000-0000-0000D2520000}"/>
    <cellStyle name="Total 2 10 5 2" xfId="21041" xr:uid="{00000000-0005-0000-0000-0000D3520000}"/>
    <cellStyle name="Total 2 10 5 2 2" xfId="21942" xr:uid="{D0C1C98D-8404-41EF-A212-73D8B8AC4536}"/>
    <cellStyle name="Total 2 10 5 3" xfId="21783" xr:uid="{9D7AF108-6877-4355-92E8-9B2592193FE7}"/>
    <cellStyle name="Total 2 11" xfId="20829" xr:uid="{00000000-0005-0000-0000-0000D4520000}"/>
    <cellStyle name="Total 2 11 2" xfId="20830" xr:uid="{00000000-0005-0000-0000-0000D5520000}"/>
    <cellStyle name="Total 2 11 2 2" xfId="21039" xr:uid="{00000000-0005-0000-0000-0000D6520000}"/>
    <cellStyle name="Total 2 11 2 2 2" xfId="21940" xr:uid="{CF41A16B-A600-409D-BF94-5AF9029EDD37}"/>
    <cellStyle name="Total 2 11 2 3" xfId="21785" xr:uid="{7D4232FF-9DA1-40BE-B293-19DA90EBFD4F}"/>
    <cellStyle name="Total 2 11 3" xfId="20831" xr:uid="{00000000-0005-0000-0000-0000D7520000}"/>
    <cellStyle name="Total 2 11 3 2" xfId="21038" xr:uid="{00000000-0005-0000-0000-0000D8520000}"/>
    <cellStyle name="Total 2 11 3 2 2" xfId="21939" xr:uid="{FF0FDF0F-0BDF-44BD-9ABB-DC1D29E0EDFC}"/>
    <cellStyle name="Total 2 11 3 3" xfId="21786" xr:uid="{32FF28B7-CB0A-4D6C-873C-CC83F22CF921}"/>
    <cellStyle name="Total 2 11 4" xfId="20832" xr:uid="{00000000-0005-0000-0000-0000D9520000}"/>
    <cellStyle name="Total 2 11 4 2" xfId="21037" xr:uid="{00000000-0005-0000-0000-0000DA520000}"/>
    <cellStyle name="Total 2 11 4 2 2" xfId="21938" xr:uid="{F697F228-7260-45E2-8009-D618388A2361}"/>
    <cellStyle name="Total 2 11 4 3" xfId="21787" xr:uid="{9230C79E-7D88-4405-AF06-68A748E6FE74}"/>
    <cellStyle name="Total 2 11 5" xfId="20833" xr:uid="{00000000-0005-0000-0000-0000DB520000}"/>
    <cellStyle name="Total 2 11 5 2" xfId="21036" xr:uid="{00000000-0005-0000-0000-0000DC520000}"/>
    <cellStyle name="Total 2 11 5 2 2" xfId="21937" xr:uid="{AD75E0D3-6D70-4818-9C0C-A3C18EB96AF5}"/>
    <cellStyle name="Total 2 11 5 3" xfId="21788" xr:uid="{F803E1E2-2FC6-4871-A385-75ABF593C770}"/>
    <cellStyle name="Total 2 11 6" xfId="21040" xr:uid="{00000000-0005-0000-0000-0000DD520000}"/>
    <cellStyle name="Total 2 11 6 2" xfId="21941" xr:uid="{9DF97C38-83C1-47C6-BA96-4988A622A7B5}"/>
    <cellStyle name="Total 2 11 7" xfId="21784" xr:uid="{7710A475-8829-42B9-A67D-14713224F945}"/>
    <cellStyle name="Total 2 12" xfId="20834" xr:uid="{00000000-0005-0000-0000-0000DE520000}"/>
    <cellStyle name="Total 2 12 2" xfId="20835" xr:uid="{00000000-0005-0000-0000-0000DF520000}"/>
    <cellStyle name="Total 2 12 2 2" xfId="21034" xr:uid="{00000000-0005-0000-0000-0000E0520000}"/>
    <cellStyle name="Total 2 12 2 2 2" xfId="21935" xr:uid="{91799106-A6BA-4C16-8A4E-DAA018DE9EC6}"/>
    <cellStyle name="Total 2 12 2 3" xfId="21790" xr:uid="{368027D4-219A-49D1-AE22-803E2792685C}"/>
    <cellStyle name="Total 2 12 3" xfId="20836" xr:uid="{00000000-0005-0000-0000-0000E1520000}"/>
    <cellStyle name="Total 2 12 3 2" xfId="21033" xr:uid="{00000000-0005-0000-0000-0000E2520000}"/>
    <cellStyle name="Total 2 12 3 2 2" xfId="21934" xr:uid="{466774FC-1B84-4995-A2F8-51513ADB28D6}"/>
    <cellStyle name="Total 2 12 3 3" xfId="21791" xr:uid="{6E2835A9-84AF-48A2-9021-8C0BCD5AA291}"/>
    <cellStyle name="Total 2 12 4" xfId="20837" xr:uid="{00000000-0005-0000-0000-0000E3520000}"/>
    <cellStyle name="Total 2 12 4 2" xfId="21032" xr:uid="{00000000-0005-0000-0000-0000E4520000}"/>
    <cellStyle name="Total 2 12 4 2 2" xfId="21933" xr:uid="{81EB503E-9875-4709-8780-FB2FDB22B9B5}"/>
    <cellStyle name="Total 2 12 4 3" xfId="21792" xr:uid="{FD949262-66FB-4E2B-BA78-EEBE9E00E20F}"/>
    <cellStyle name="Total 2 12 5" xfId="20838" xr:uid="{00000000-0005-0000-0000-0000E5520000}"/>
    <cellStyle name="Total 2 12 5 2" xfId="21031" xr:uid="{00000000-0005-0000-0000-0000E6520000}"/>
    <cellStyle name="Total 2 12 5 2 2" xfId="21932" xr:uid="{E1AB5FB2-7564-4AC9-A45C-CF2C6AD0F617}"/>
    <cellStyle name="Total 2 12 5 3" xfId="21793" xr:uid="{DB9572C8-6824-4B93-B39F-9A6278A8C1F3}"/>
    <cellStyle name="Total 2 12 6" xfId="21035" xr:uid="{00000000-0005-0000-0000-0000E7520000}"/>
    <cellStyle name="Total 2 12 6 2" xfId="21936" xr:uid="{A7C8AA2E-2B3B-4101-A851-CCD45BA16FE6}"/>
    <cellStyle name="Total 2 12 7" xfId="21789" xr:uid="{997E20C1-2048-4AE3-9F6A-EF0A4D394D36}"/>
    <cellStyle name="Total 2 13" xfId="20839" xr:uid="{00000000-0005-0000-0000-0000E8520000}"/>
    <cellStyle name="Total 2 13 2" xfId="20840" xr:uid="{00000000-0005-0000-0000-0000E9520000}"/>
    <cellStyle name="Total 2 13 2 2" xfId="21029" xr:uid="{00000000-0005-0000-0000-0000EA520000}"/>
    <cellStyle name="Total 2 13 2 2 2" xfId="21930" xr:uid="{63BE45D9-5674-40AC-AE80-B4D8B2094CD1}"/>
    <cellStyle name="Total 2 13 2 3" xfId="21795" xr:uid="{EC81EFE1-DD51-4174-9708-D1AFE735322C}"/>
    <cellStyle name="Total 2 13 3" xfId="20841" xr:uid="{00000000-0005-0000-0000-0000EB520000}"/>
    <cellStyle name="Total 2 13 3 2" xfId="21028" xr:uid="{00000000-0005-0000-0000-0000EC520000}"/>
    <cellStyle name="Total 2 13 3 2 2" xfId="21929" xr:uid="{1286CB5C-CCF2-4AE3-BE93-D749834D1875}"/>
    <cellStyle name="Total 2 13 3 3" xfId="21796" xr:uid="{91BCF828-A681-4361-9C94-AB6C9A1DE370}"/>
    <cellStyle name="Total 2 13 4" xfId="20842" xr:uid="{00000000-0005-0000-0000-0000ED520000}"/>
    <cellStyle name="Total 2 13 4 2" xfId="21027" xr:uid="{00000000-0005-0000-0000-0000EE520000}"/>
    <cellStyle name="Total 2 13 4 2 2" xfId="21928" xr:uid="{278E5E1C-CCAF-4CD3-A539-D3626E5C69FA}"/>
    <cellStyle name="Total 2 13 4 3" xfId="21797" xr:uid="{C745DA52-77AA-49A9-9C98-B66D5F3FEC7B}"/>
    <cellStyle name="Total 2 13 5" xfId="21030" xr:uid="{00000000-0005-0000-0000-0000EF520000}"/>
    <cellStyle name="Total 2 13 5 2" xfId="21931" xr:uid="{7E90ED83-B6FD-44B9-B38A-987C0D5E9225}"/>
    <cellStyle name="Total 2 13 6" xfId="21794" xr:uid="{FF98AF77-6A2E-4666-9CC8-8EF7DA7A0992}"/>
    <cellStyle name="Total 2 14" xfId="20843" xr:uid="{00000000-0005-0000-0000-0000F0520000}"/>
    <cellStyle name="Total 2 14 2" xfId="21026" xr:uid="{00000000-0005-0000-0000-0000F1520000}"/>
    <cellStyle name="Total 2 14 2 2" xfId="21927" xr:uid="{C86E1967-9D4D-4529-AD48-BD1C615F277D}"/>
    <cellStyle name="Total 2 14 3" xfId="21798" xr:uid="{62BBC23C-42BC-4E53-9107-0974737B1FBF}"/>
    <cellStyle name="Total 2 15" xfId="20844" xr:uid="{00000000-0005-0000-0000-0000F2520000}"/>
    <cellStyle name="Total 2 15 2" xfId="21025" xr:uid="{00000000-0005-0000-0000-0000F3520000}"/>
    <cellStyle name="Total 2 15 2 2" xfId="21926" xr:uid="{E0FBF08F-4950-487B-8DC3-D6B88C9AF106}"/>
    <cellStyle name="Total 2 15 3" xfId="21799" xr:uid="{A4BA05FF-A49D-43A3-AAB5-2D21FB2F5EEE}"/>
    <cellStyle name="Total 2 16" xfId="20845" xr:uid="{00000000-0005-0000-0000-0000F4520000}"/>
    <cellStyle name="Total 2 16 2" xfId="21024" xr:uid="{00000000-0005-0000-0000-0000F5520000}"/>
    <cellStyle name="Total 2 16 2 2" xfId="21925" xr:uid="{5565CB48-446E-4409-95D4-EA2CDB05D39C}"/>
    <cellStyle name="Total 2 16 3" xfId="21800" xr:uid="{3B8343F8-2B55-4030-B4AE-CD837DC6D7A9}"/>
    <cellStyle name="Total 2 17" xfId="21045" xr:uid="{00000000-0005-0000-0000-0000F6520000}"/>
    <cellStyle name="Total 2 17 2" xfId="21946" xr:uid="{7553FF06-C64A-492D-84DC-11D905D537E8}"/>
    <cellStyle name="Total 2 18" xfId="21779" xr:uid="{D6E58433-9D86-49F7-84D8-593843C8BE1A}"/>
    <cellStyle name="Total 2 2" xfId="20846" xr:uid="{00000000-0005-0000-0000-0000F7520000}"/>
    <cellStyle name="Total 2 2 10" xfId="21023" xr:uid="{00000000-0005-0000-0000-0000F8520000}"/>
    <cellStyle name="Total 2 2 10 2" xfId="21924" xr:uid="{BAEEFD91-CB37-463B-A9C1-031F235E295D}"/>
    <cellStyle name="Total 2 2 11" xfId="21801" xr:uid="{B6CB1EB7-C48B-4B70-ACA5-A656EDDC8CCE}"/>
    <cellStyle name="Total 2 2 2" xfId="20847" xr:uid="{00000000-0005-0000-0000-0000F9520000}"/>
    <cellStyle name="Total 2 2 2 2" xfId="20848" xr:uid="{00000000-0005-0000-0000-0000FA520000}"/>
    <cellStyle name="Total 2 2 2 2 2" xfId="21021" xr:uid="{00000000-0005-0000-0000-0000FB520000}"/>
    <cellStyle name="Total 2 2 2 2 2 2" xfId="21922" xr:uid="{9FD5F43B-E9E8-42B2-B2FD-496314EB593F}"/>
    <cellStyle name="Total 2 2 2 2 3" xfId="21803" xr:uid="{9D9E8889-003B-45F3-B1C3-37BD9AF649B1}"/>
    <cellStyle name="Total 2 2 2 3" xfId="20849" xr:uid="{00000000-0005-0000-0000-0000FC520000}"/>
    <cellStyle name="Total 2 2 2 3 2" xfId="21020" xr:uid="{00000000-0005-0000-0000-0000FD520000}"/>
    <cellStyle name="Total 2 2 2 3 2 2" xfId="21921" xr:uid="{07D06F6E-A072-44EC-B5DC-3511FEA12E0F}"/>
    <cellStyle name="Total 2 2 2 3 3" xfId="21804" xr:uid="{FCD841BE-AE99-4887-93B9-406AB24B79FA}"/>
    <cellStyle name="Total 2 2 2 4" xfId="20850" xr:uid="{00000000-0005-0000-0000-0000FE520000}"/>
    <cellStyle name="Total 2 2 2 4 2" xfId="21019" xr:uid="{00000000-0005-0000-0000-0000FF520000}"/>
    <cellStyle name="Total 2 2 2 4 2 2" xfId="21920" xr:uid="{D18EA03B-EE72-4CD1-AE5B-1AD17B507669}"/>
    <cellStyle name="Total 2 2 2 4 3" xfId="21805" xr:uid="{9350A116-385E-4D5F-8B42-E040D4091798}"/>
    <cellStyle name="Total 2 2 2 5" xfId="21022" xr:uid="{00000000-0005-0000-0000-000000530000}"/>
    <cellStyle name="Total 2 2 2 5 2" xfId="21923" xr:uid="{B80F4B4E-9042-48D8-92A0-86CF6663B99D}"/>
    <cellStyle name="Total 2 2 2 6" xfId="21802" xr:uid="{6FB90880-E613-4F97-8CC0-9B0CE6DE2D0E}"/>
    <cellStyle name="Total 2 2 3" xfId="20851" xr:uid="{00000000-0005-0000-0000-000001530000}"/>
    <cellStyle name="Total 2 2 3 2" xfId="20852" xr:uid="{00000000-0005-0000-0000-000002530000}"/>
    <cellStyle name="Total 2 2 3 2 2" xfId="21017" xr:uid="{00000000-0005-0000-0000-000003530000}"/>
    <cellStyle name="Total 2 2 3 2 2 2" xfId="21918" xr:uid="{8BD00CAD-A96A-4885-BEBC-9D73831A52E3}"/>
    <cellStyle name="Total 2 2 3 2 3" xfId="21807" xr:uid="{066CDE38-9661-4B2A-AFB9-F75CFEF4D9B6}"/>
    <cellStyle name="Total 2 2 3 3" xfId="20853" xr:uid="{00000000-0005-0000-0000-000004530000}"/>
    <cellStyle name="Total 2 2 3 3 2" xfId="21016" xr:uid="{00000000-0005-0000-0000-000005530000}"/>
    <cellStyle name="Total 2 2 3 3 2 2" xfId="21917" xr:uid="{89AE896B-E8F5-483B-888A-EAACFA1C506B}"/>
    <cellStyle name="Total 2 2 3 3 3" xfId="21808" xr:uid="{3A4CD2AB-5E2F-45E9-8FED-12E0B8AE4ACB}"/>
    <cellStyle name="Total 2 2 3 4" xfId="20854" xr:uid="{00000000-0005-0000-0000-000006530000}"/>
    <cellStyle name="Total 2 2 3 4 2" xfId="21015" xr:uid="{00000000-0005-0000-0000-000007530000}"/>
    <cellStyle name="Total 2 2 3 4 2 2" xfId="21916" xr:uid="{7B49BDF1-CA06-4E6B-AAFC-ABBC6ADA56CE}"/>
    <cellStyle name="Total 2 2 3 4 3" xfId="21809" xr:uid="{8049D601-EAB4-4738-A14E-5F1680A684CE}"/>
    <cellStyle name="Total 2 2 3 5" xfId="21018" xr:uid="{00000000-0005-0000-0000-000008530000}"/>
    <cellStyle name="Total 2 2 3 5 2" xfId="21919" xr:uid="{731DA081-8351-48BC-9E0C-CCEB2380D028}"/>
    <cellStyle name="Total 2 2 3 6" xfId="21806" xr:uid="{142BB36A-71D0-40FC-A151-C27BD9400D9C}"/>
    <cellStyle name="Total 2 2 4" xfId="20855" xr:uid="{00000000-0005-0000-0000-000009530000}"/>
    <cellStyle name="Total 2 2 4 2" xfId="20856" xr:uid="{00000000-0005-0000-0000-00000A530000}"/>
    <cellStyle name="Total 2 2 4 2 2" xfId="21013" xr:uid="{00000000-0005-0000-0000-00000B530000}"/>
    <cellStyle name="Total 2 2 4 2 2 2" xfId="21914" xr:uid="{06872D88-8461-4670-A397-EFDC0279BE0A}"/>
    <cellStyle name="Total 2 2 4 2 3" xfId="21811" xr:uid="{F7E56C0F-BED7-40FE-B088-746BEC22DB78}"/>
    <cellStyle name="Total 2 2 4 3" xfId="20857" xr:uid="{00000000-0005-0000-0000-00000C530000}"/>
    <cellStyle name="Total 2 2 4 3 2" xfId="21012" xr:uid="{00000000-0005-0000-0000-00000D530000}"/>
    <cellStyle name="Total 2 2 4 3 2 2" xfId="21913" xr:uid="{4004D2AF-061C-4E62-AE8B-4CB2B1C0CE49}"/>
    <cellStyle name="Total 2 2 4 3 3" xfId="21812" xr:uid="{2667C161-E8D3-4E21-9C16-FFDAAEE7D552}"/>
    <cellStyle name="Total 2 2 4 4" xfId="20858" xr:uid="{00000000-0005-0000-0000-00000E530000}"/>
    <cellStyle name="Total 2 2 4 4 2" xfId="21011" xr:uid="{00000000-0005-0000-0000-00000F530000}"/>
    <cellStyle name="Total 2 2 4 4 2 2" xfId="21912" xr:uid="{E66B3AF4-FCA8-4899-B2E1-5154070F5F69}"/>
    <cellStyle name="Total 2 2 4 4 3" xfId="21813" xr:uid="{3229ADB0-5025-4122-9D3A-76BB53A6ECDF}"/>
    <cellStyle name="Total 2 2 4 5" xfId="21014" xr:uid="{00000000-0005-0000-0000-000010530000}"/>
    <cellStyle name="Total 2 2 4 5 2" xfId="21915" xr:uid="{95C3FD1F-5BB9-48CB-A597-E2802F9B00D7}"/>
    <cellStyle name="Total 2 2 4 6" xfId="21810" xr:uid="{808AE5D4-B4B0-4688-AF4E-93229A75EFC9}"/>
    <cellStyle name="Total 2 2 5" xfId="20859" xr:uid="{00000000-0005-0000-0000-000011530000}"/>
    <cellStyle name="Total 2 2 5 2" xfId="20860" xr:uid="{00000000-0005-0000-0000-000012530000}"/>
    <cellStyle name="Total 2 2 5 2 2" xfId="21009" xr:uid="{00000000-0005-0000-0000-000013530000}"/>
    <cellStyle name="Total 2 2 5 2 2 2" xfId="21910" xr:uid="{72724CED-E859-4624-BE42-549FF1007029}"/>
    <cellStyle name="Total 2 2 5 2 3" xfId="21815" xr:uid="{A81C7311-CF1A-48B8-8D7F-CB40CCAB3524}"/>
    <cellStyle name="Total 2 2 5 3" xfId="20861" xr:uid="{00000000-0005-0000-0000-000014530000}"/>
    <cellStyle name="Total 2 2 5 3 2" xfId="21008" xr:uid="{00000000-0005-0000-0000-000015530000}"/>
    <cellStyle name="Total 2 2 5 3 2 2" xfId="21909" xr:uid="{A8DAE0E1-907A-4C62-BF0A-F0970E1F2FCD}"/>
    <cellStyle name="Total 2 2 5 3 3" xfId="21816" xr:uid="{5AB2FC8C-5749-46D2-904D-B86D16E9041F}"/>
    <cellStyle name="Total 2 2 5 4" xfId="20862" xr:uid="{00000000-0005-0000-0000-000016530000}"/>
    <cellStyle name="Total 2 2 5 4 2" xfId="21007" xr:uid="{00000000-0005-0000-0000-000017530000}"/>
    <cellStyle name="Total 2 2 5 4 2 2" xfId="21908" xr:uid="{8A1BEB3B-05EA-4B73-91F2-BC55F06309E5}"/>
    <cellStyle name="Total 2 2 5 4 3" xfId="21817" xr:uid="{D83D02F8-4FDD-4EBD-97B5-7E16341DFB6A}"/>
    <cellStyle name="Total 2 2 5 5" xfId="21010" xr:uid="{00000000-0005-0000-0000-000018530000}"/>
    <cellStyle name="Total 2 2 5 5 2" xfId="21911" xr:uid="{F3386BCB-6274-46F8-9139-E1C04BF3323B}"/>
    <cellStyle name="Total 2 2 5 6" xfId="21814" xr:uid="{882D4467-21D1-4ED9-9D6F-503610A8CAE0}"/>
    <cellStyle name="Total 2 2 6" xfId="20863" xr:uid="{00000000-0005-0000-0000-000019530000}"/>
    <cellStyle name="Total 2 2 6 2" xfId="21006" xr:uid="{00000000-0005-0000-0000-00001A530000}"/>
    <cellStyle name="Total 2 2 6 2 2" xfId="21907" xr:uid="{18969106-1700-4794-8C9E-01734CAA8AC4}"/>
    <cellStyle name="Total 2 2 6 3" xfId="21818" xr:uid="{04CE3271-2473-4CF1-B20A-D3C7D4D21E34}"/>
    <cellStyle name="Total 2 2 7" xfId="20864" xr:uid="{00000000-0005-0000-0000-00001B530000}"/>
    <cellStyle name="Total 2 2 7 2" xfId="21005" xr:uid="{00000000-0005-0000-0000-00001C530000}"/>
    <cellStyle name="Total 2 2 7 2 2" xfId="21906" xr:uid="{21696FF7-5538-4804-AFAA-160028BDD559}"/>
    <cellStyle name="Total 2 2 7 3" xfId="21819" xr:uid="{7E01DCB1-8875-46CF-8CF9-35A1BEA08CD5}"/>
    <cellStyle name="Total 2 2 8" xfId="20865" xr:uid="{00000000-0005-0000-0000-00001D530000}"/>
    <cellStyle name="Total 2 2 8 2" xfId="21004" xr:uid="{00000000-0005-0000-0000-00001E530000}"/>
    <cellStyle name="Total 2 2 8 2 2" xfId="21905" xr:uid="{21781214-8D94-4CEF-9317-5CE2089724CE}"/>
    <cellStyle name="Total 2 2 8 3" xfId="21820" xr:uid="{143AF200-3BAC-4B62-BFBC-BD54AE2207C3}"/>
    <cellStyle name="Total 2 2 9" xfId="20866" xr:uid="{00000000-0005-0000-0000-00001F530000}"/>
    <cellStyle name="Total 2 2 9 2" xfId="21003" xr:uid="{00000000-0005-0000-0000-000020530000}"/>
    <cellStyle name="Total 2 2 9 2 2" xfId="21904" xr:uid="{47C9A157-83E7-4117-8F3C-F0600D9875BA}"/>
    <cellStyle name="Total 2 2 9 3" xfId="21821" xr:uid="{860FC8A9-211B-4162-9664-395B94985564}"/>
    <cellStyle name="Total 2 3" xfId="20867" xr:uid="{00000000-0005-0000-0000-000021530000}"/>
    <cellStyle name="Total 2 3 2" xfId="20868" xr:uid="{00000000-0005-0000-0000-000022530000}"/>
    <cellStyle name="Total 2 3 2 2" xfId="21002" xr:uid="{00000000-0005-0000-0000-000023530000}"/>
    <cellStyle name="Total 2 3 2 2 2" xfId="21903" xr:uid="{1C7FAFD6-DCE5-41DD-831A-4646007EC1B0}"/>
    <cellStyle name="Total 2 3 2 3" xfId="21822" xr:uid="{1BA29AEF-5862-48D0-ADE0-B47D200AFFDC}"/>
    <cellStyle name="Total 2 3 3" xfId="20869" xr:uid="{00000000-0005-0000-0000-000024530000}"/>
    <cellStyle name="Total 2 3 3 2" xfId="21001" xr:uid="{00000000-0005-0000-0000-000025530000}"/>
    <cellStyle name="Total 2 3 3 2 2" xfId="21902" xr:uid="{A585FA29-10DC-4420-A0A5-8F2EFD22FF92}"/>
    <cellStyle name="Total 2 3 3 3" xfId="21823" xr:uid="{9C9CF70E-3364-4AAA-BB86-B2838FEC4D3A}"/>
    <cellStyle name="Total 2 3 4" xfId="20870" xr:uid="{00000000-0005-0000-0000-000026530000}"/>
    <cellStyle name="Total 2 3 4 2" xfId="21000" xr:uid="{00000000-0005-0000-0000-000027530000}"/>
    <cellStyle name="Total 2 3 4 2 2" xfId="21901" xr:uid="{38ED1C63-BF71-4A8B-AD4F-3E2EC062921C}"/>
    <cellStyle name="Total 2 3 4 3" xfId="21824" xr:uid="{804E5E67-7C2D-4919-9B15-743F0BDE63B8}"/>
    <cellStyle name="Total 2 3 5" xfId="20871" xr:uid="{00000000-0005-0000-0000-000028530000}"/>
    <cellStyle name="Total 2 3 5 2" xfId="20999" xr:uid="{00000000-0005-0000-0000-000029530000}"/>
    <cellStyle name="Total 2 3 5 2 2" xfId="21900" xr:uid="{9789214D-0AAC-448F-895A-A31DF602A46E}"/>
    <cellStyle name="Total 2 3 5 3" xfId="21825" xr:uid="{A450BD0E-5BCD-4952-8523-51E79A2065F6}"/>
    <cellStyle name="Total 2 4" xfId="20872" xr:uid="{00000000-0005-0000-0000-00002A530000}"/>
    <cellStyle name="Total 2 4 2" xfId="20873" xr:uid="{00000000-0005-0000-0000-00002B530000}"/>
    <cellStyle name="Total 2 4 2 2" xfId="20998" xr:uid="{00000000-0005-0000-0000-00002C530000}"/>
    <cellStyle name="Total 2 4 2 2 2" xfId="21899" xr:uid="{904ED218-1965-463D-8C36-79FF089F5415}"/>
    <cellStyle name="Total 2 4 2 3" xfId="21826" xr:uid="{984457C7-CE66-4D67-8C9A-D9DE062CE208}"/>
    <cellStyle name="Total 2 4 3" xfId="20874" xr:uid="{00000000-0005-0000-0000-00002D530000}"/>
    <cellStyle name="Total 2 4 3 2" xfId="20997" xr:uid="{00000000-0005-0000-0000-00002E530000}"/>
    <cellStyle name="Total 2 4 3 2 2" xfId="21898" xr:uid="{E75FBF58-D31F-41CD-A4B2-9C47D5FBEF1D}"/>
    <cellStyle name="Total 2 4 3 3" xfId="21827" xr:uid="{C8A7C610-7073-469D-B35E-5EDAEE59F757}"/>
    <cellStyle name="Total 2 4 4" xfId="20875" xr:uid="{00000000-0005-0000-0000-00002F530000}"/>
    <cellStyle name="Total 2 4 4 2" xfId="20996" xr:uid="{00000000-0005-0000-0000-000030530000}"/>
    <cellStyle name="Total 2 4 4 2 2" xfId="21897" xr:uid="{7E950091-B7DD-492E-B575-A54AC02FD20E}"/>
    <cellStyle name="Total 2 4 4 3" xfId="21828" xr:uid="{A4E29347-3497-4F81-AA2B-E030D19A5305}"/>
    <cellStyle name="Total 2 4 5" xfId="20876" xr:uid="{00000000-0005-0000-0000-000031530000}"/>
    <cellStyle name="Total 2 4 5 2" xfId="20995" xr:uid="{00000000-0005-0000-0000-000032530000}"/>
    <cellStyle name="Total 2 4 5 2 2" xfId="21896" xr:uid="{5882C7AE-BAB2-47FE-AEF3-431E6E104029}"/>
    <cellStyle name="Total 2 4 5 3" xfId="21829" xr:uid="{87959164-38B9-4B48-8E30-2FB793C3CD8B}"/>
    <cellStyle name="Total 2 5" xfId="20877" xr:uid="{00000000-0005-0000-0000-000033530000}"/>
    <cellStyle name="Total 2 5 2" xfId="20878" xr:uid="{00000000-0005-0000-0000-000034530000}"/>
    <cellStyle name="Total 2 5 2 2" xfId="20994" xr:uid="{00000000-0005-0000-0000-000035530000}"/>
    <cellStyle name="Total 2 5 2 2 2" xfId="21895" xr:uid="{B5E5D981-5EDC-4B66-80AA-85196E9AB9FA}"/>
    <cellStyle name="Total 2 5 2 3" xfId="21830" xr:uid="{558BA376-29A2-4616-8263-1AA57556CE49}"/>
    <cellStyle name="Total 2 5 3" xfId="20879" xr:uid="{00000000-0005-0000-0000-000036530000}"/>
    <cellStyle name="Total 2 5 3 2" xfId="20993" xr:uid="{00000000-0005-0000-0000-000037530000}"/>
    <cellStyle name="Total 2 5 3 2 2" xfId="21894" xr:uid="{97D7F695-9F9B-4B70-83CE-3608BB6400A4}"/>
    <cellStyle name="Total 2 5 3 3" xfId="21831" xr:uid="{C2585E11-C5B6-48A5-BB44-B402F4DC2714}"/>
    <cellStyle name="Total 2 5 4" xfId="20880" xr:uid="{00000000-0005-0000-0000-000038530000}"/>
    <cellStyle name="Total 2 5 4 2" xfId="20992" xr:uid="{00000000-0005-0000-0000-000039530000}"/>
    <cellStyle name="Total 2 5 4 2 2" xfId="21893" xr:uid="{38E0C6F5-BA5D-4E78-ABDE-9DC03AD616A8}"/>
    <cellStyle name="Total 2 5 4 3" xfId="21832" xr:uid="{52CC7DEE-691E-4870-8E55-531422FE85FB}"/>
    <cellStyle name="Total 2 5 5" xfId="20881" xr:uid="{00000000-0005-0000-0000-00003A530000}"/>
    <cellStyle name="Total 2 5 5 2" xfId="20991" xr:uid="{00000000-0005-0000-0000-00003B530000}"/>
    <cellStyle name="Total 2 5 5 2 2" xfId="21892" xr:uid="{6F618D23-6703-44EA-835B-7554F58C51C9}"/>
    <cellStyle name="Total 2 5 5 3" xfId="21833" xr:uid="{46D85355-95E4-4755-B155-BE66504CD469}"/>
    <cellStyle name="Total 2 6" xfId="20882" xr:uid="{00000000-0005-0000-0000-00003C530000}"/>
    <cellStyle name="Total 2 6 2" xfId="20883" xr:uid="{00000000-0005-0000-0000-00003D530000}"/>
    <cellStyle name="Total 2 6 2 2" xfId="20990" xr:uid="{00000000-0005-0000-0000-00003E530000}"/>
    <cellStyle name="Total 2 6 2 2 2" xfId="21891" xr:uid="{F910B810-CE65-4619-B686-735E4A9A6503}"/>
    <cellStyle name="Total 2 6 2 3" xfId="21834" xr:uid="{2596C4E6-623F-4EDC-BEE7-DA98410D5184}"/>
    <cellStyle name="Total 2 6 3" xfId="20884" xr:uid="{00000000-0005-0000-0000-00003F530000}"/>
    <cellStyle name="Total 2 6 3 2" xfId="20989" xr:uid="{00000000-0005-0000-0000-000040530000}"/>
    <cellStyle name="Total 2 6 3 2 2" xfId="21890" xr:uid="{CC204884-31FA-4F96-A42E-E7EAAC6B2F42}"/>
    <cellStyle name="Total 2 6 3 3" xfId="21835" xr:uid="{73A93CB9-6F30-4E72-B781-F2606348AF5B}"/>
    <cellStyle name="Total 2 6 4" xfId="20885" xr:uid="{00000000-0005-0000-0000-000041530000}"/>
    <cellStyle name="Total 2 6 4 2" xfId="20988" xr:uid="{00000000-0005-0000-0000-000042530000}"/>
    <cellStyle name="Total 2 6 4 2 2" xfId="21889" xr:uid="{F4949FFB-FEBB-451E-BB0C-0C197017BADC}"/>
    <cellStyle name="Total 2 6 4 3" xfId="21836" xr:uid="{96653702-A32C-4F0E-84E9-2BD1C793E734}"/>
    <cellStyle name="Total 2 6 5" xfId="20886" xr:uid="{00000000-0005-0000-0000-000043530000}"/>
    <cellStyle name="Total 2 6 5 2" xfId="20987" xr:uid="{00000000-0005-0000-0000-000044530000}"/>
    <cellStyle name="Total 2 6 5 2 2" xfId="21888" xr:uid="{035C38FB-39BA-4B3D-9A88-BD3194992325}"/>
    <cellStyle name="Total 2 6 5 3" xfId="21837" xr:uid="{F1A2F972-8E21-402B-858E-EBBA41FB6213}"/>
    <cellStyle name="Total 2 7" xfId="20887" xr:uid="{00000000-0005-0000-0000-000045530000}"/>
    <cellStyle name="Total 2 7 2" xfId="20888" xr:uid="{00000000-0005-0000-0000-000046530000}"/>
    <cellStyle name="Total 2 7 2 2" xfId="20986" xr:uid="{00000000-0005-0000-0000-000047530000}"/>
    <cellStyle name="Total 2 7 2 2 2" xfId="21887" xr:uid="{9AE972DD-E4EB-4906-85DE-819237FCA467}"/>
    <cellStyle name="Total 2 7 2 3" xfId="21838" xr:uid="{873558A1-55A9-47FE-877F-675C20D58B03}"/>
    <cellStyle name="Total 2 7 3" xfId="20889" xr:uid="{00000000-0005-0000-0000-000048530000}"/>
    <cellStyle name="Total 2 7 3 2" xfId="20985" xr:uid="{00000000-0005-0000-0000-000049530000}"/>
    <cellStyle name="Total 2 7 3 2 2" xfId="21886" xr:uid="{FA7CE3E6-5F6B-484F-B7AE-73D05A739BD8}"/>
    <cellStyle name="Total 2 7 3 3" xfId="21839" xr:uid="{0A96A080-D1B8-4A5D-A1F4-7DC6CA895B11}"/>
    <cellStyle name="Total 2 7 4" xfId="20890" xr:uid="{00000000-0005-0000-0000-00004A530000}"/>
    <cellStyle name="Total 2 7 4 2" xfId="20984" xr:uid="{00000000-0005-0000-0000-00004B530000}"/>
    <cellStyle name="Total 2 7 4 2 2" xfId="21885" xr:uid="{3D713CE4-3D4D-48C8-9B03-FB66CCFB680D}"/>
    <cellStyle name="Total 2 7 4 3" xfId="21840" xr:uid="{1C703DFC-1152-4189-9E89-2C94F08F18E6}"/>
    <cellStyle name="Total 2 7 5" xfId="20891" xr:uid="{00000000-0005-0000-0000-00004C530000}"/>
    <cellStyle name="Total 2 7 5 2" xfId="20983" xr:uid="{00000000-0005-0000-0000-00004D530000}"/>
    <cellStyle name="Total 2 7 5 2 2" xfId="21884" xr:uid="{EA218862-CD2C-4C10-93DD-11DF87CF2159}"/>
    <cellStyle name="Total 2 7 5 3" xfId="21841" xr:uid="{9162850C-D0C9-4376-B2E7-CFB1FCC6BC93}"/>
    <cellStyle name="Total 2 8" xfId="20892" xr:uid="{00000000-0005-0000-0000-00004E530000}"/>
    <cellStyle name="Total 2 8 2" xfId="20893" xr:uid="{00000000-0005-0000-0000-00004F530000}"/>
    <cellStyle name="Total 2 8 2 2" xfId="20982" xr:uid="{00000000-0005-0000-0000-000050530000}"/>
    <cellStyle name="Total 2 8 2 2 2" xfId="21883" xr:uid="{D07D8C05-8C69-47BE-A540-E61EEF0B079C}"/>
    <cellStyle name="Total 2 8 2 3" xfId="21842" xr:uid="{4657E844-3FB6-4751-8498-E30402A7F8CE}"/>
    <cellStyle name="Total 2 8 3" xfId="20894" xr:uid="{00000000-0005-0000-0000-000051530000}"/>
    <cellStyle name="Total 2 8 3 2" xfId="20981" xr:uid="{00000000-0005-0000-0000-000052530000}"/>
    <cellStyle name="Total 2 8 3 2 2" xfId="21882" xr:uid="{D748420C-0992-40BD-ADDE-EEFE135B52BA}"/>
    <cellStyle name="Total 2 8 3 3" xfId="21843" xr:uid="{2B622550-6BE3-4154-8AF9-2ABCFB66A026}"/>
    <cellStyle name="Total 2 8 4" xfId="20895" xr:uid="{00000000-0005-0000-0000-000053530000}"/>
    <cellStyle name="Total 2 8 4 2" xfId="20980" xr:uid="{00000000-0005-0000-0000-000054530000}"/>
    <cellStyle name="Total 2 8 4 2 2" xfId="21881" xr:uid="{23A98549-EE1A-4020-8849-452E9AC7B5FF}"/>
    <cellStyle name="Total 2 8 4 3" xfId="21844" xr:uid="{1A675E4C-1DD4-477C-B93C-EF8E1FBDE566}"/>
    <cellStyle name="Total 2 8 5" xfId="20896" xr:uid="{00000000-0005-0000-0000-000055530000}"/>
    <cellStyle name="Total 2 8 5 2" xfId="20979" xr:uid="{00000000-0005-0000-0000-000056530000}"/>
    <cellStyle name="Total 2 8 5 2 2" xfId="21880" xr:uid="{FB723C53-D817-4DC9-8C4A-391B6D9D0E1D}"/>
    <cellStyle name="Total 2 8 5 3" xfId="21845" xr:uid="{5670CE40-BCC2-4E57-AA5C-8F7B27C8D6AA}"/>
    <cellStyle name="Total 2 9" xfId="20897" xr:uid="{00000000-0005-0000-0000-000057530000}"/>
    <cellStyle name="Total 2 9 2" xfId="20898" xr:uid="{00000000-0005-0000-0000-000058530000}"/>
    <cellStyle name="Total 2 9 2 2" xfId="20978" xr:uid="{00000000-0005-0000-0000-000059530000}"/>
    <cellStyle name="Total 2 9 2 2 2" xfId="21879" xr:uid="{60BFBD2A-CF13-4DA4-9810-F6FA87759199}"/>
    <cellStyle name="Total 2 9 2 3" xfId="21846" xr:uid="{7F70638B-561E-4E1A-A12D-AAFB1E876653}"/>
    <cellStyle name="Total 2 9 3" xfId="20899" xr:uid="{00000000-0005-0000-0000-00005A530000}"/>
    <cellStyle name="Total 2 9 3 2" xfId="20977" xr:uid="{00000000-0005-0000-0000-00005B530000}"/>
    <cellStyle name="Total 2 9 3 2 2" xfId="21878" xr:uid="{132CC957-E2DC-42C9-BD1D-FA14E7305FAF}"/>
    <cellStyle name="Total 2 9 3 3" xfId="21847" xr:uid="{2BA11137-0488-4118-8F7E-64A7A50B75F5}"/>
    <cellStyle name="Total 2 9 4" xfId="20900" xr:uid="{00000000-0005-0000-0000-00005C530000}"/>
    <cellStyle name="Total 2 9 4 2" xfId="20976" xr:uid="{00000000-0005-0000-0000-00005D530000}"/>
    <cellStyle name="Total 2 9 4 2 2" xfId="21877" xr:uid="{98196B77-8E22-4957-A1C9-8A3D116AE0C7}"/>
    <cellStyle name="Total 2 9 4 3" xfId="21848" xr:uid="{F6E49A92-AD1D-4E7F-9B82-48FFB775CDDB}"/>
    <cellStyle name="Total 2 9 5" xfId="20901" xr:uid="{00000000-0005-0000-0000-00005E530000}"/>
    <cellStyle name="Total 2 9 5 2" xfId="20975" xr:uid="{00000000-0005-0000-0000-00005F530000}"/>
    <cellStyle name="Total 2 9 5 2 2" xfId="21876" xr:uid="{79774F6D-D8D7-4601-A2EE-DA3C5F063A0A}"/>
    <cellStyle name="Total 2 9 5 3" xfId="21849" xr:uid="{34F75BAD-7402-4095-A555-E59E0EA65ADA}"/>
    <cellStyle name="Total 3" xfId="20902" xr:uid="{00000000-0005-0000-0000-000060530000}"/>
    <cellStyle name="Total 3 2" xfId="20903" xr:uid="{00000000-0005-0000-0000-000061530000}"/>
    <cellStyle name="Total 3 2 2" xfId="20973" xr:uid="{00000000-0005-0000-0000-000062530000}"/>
    <cellStyle name="Total 3 2 2 2" xfId="21874" xr:uid="{66EBEE97-36D0-43A7-99C0-BBE5591CA608}"/>
    <cellStyle name="Total 3 2 3" xfId="21851" xr:uid="{C8B82D7A-F59B-4C12-A58F-94D9C24E3A5A}"/>
    <cellStyle name="Total 3 3" xfId="20904" xr:uid="{00000000-0005-0000-0000-000063530000}"/>
    <cellStyle name="Total 3 3 2" xfId="20972" xr:uid="{00000000-0005-0000-0000-000064530000}"/>
    <cellStyle name="Total 3 3 2 2" xfId="21873" xr:uid="{3074AE2F-419D-41E0-A480-E41858B04492}"/>
    <cellStyle name="Total 3 3 3" xfId="21852" xr:uid="{1DCAC2AE-53D0-4D08-A460-E16768CEBF4A}"/>
    <cellStyle name="Total 3 4" xfId="20974" xr:uid="{00000000-0005-0000-0000-000065530000}"/>
    <cellStyle name="Total 3 4 2" xfId="21875" xr:uid="{E170D11C-C90A-456D-8E74-BEA4D7997276}"/>
    <cellStyle name="Total 3 5" xfId="21850" xr:uid="{3947BFC5-159D-414D-A421-9826B0E37A4C}"/>
    <cellStyle name="Total 4" xfId="20905" xr:uid="{00000000-0005-0000-0000-000066530000}"/>
    <cellStyle name="Total 4 2" xfId="20906" xr:uid="{00000000-0005-0000-0000-000067530000}"/>
    <cellStyle name="Total 4 2 2" xfId="20970" xr:uid="{00000000-0005-0000-0000-000068530000}"/>
    <cellStyle name="Total 4 2 2 2" xfId="21871" xr:uid="{47DCCDC1-FC8F-4FCF-97AF-C8D7066DA5D7}"/>
    <cellStyle name="Total 4 2 3" xfId="21854" xr:uid="{6B530921-402A-4DA6-9267-67E0D4B80140}"/>
    <cellStyle name="Total 4 3" xfId="20907" xr:uid="{00000000-0005-0000-0000-000069530000}"/>
    <cellStyle name="Total 4 3 2" xfId="20969" xr:uid="{00000000-0005-0000-0000-00006A530000}"/>
    <cellStyle name="Total 4 3 2 2" xfId="21870" xr:uid="{CB65BFEF-2F6B-47B7-B676-F642E8E4FF02}"/>
    <cellStyle name="Total 4 3 3" xfId="21855" xr:uid="{A2339368-ECD8-475A-9F26-829F6A4F4ED5}"/>
    <cellStyle name="Total 4 4" xfId="20971" xr:uid="{00000000-0005-0000-0000-00006B530000}"/>
    <cellStyle name="Total 4 4 2" xfId="21872" xr:uid="{9BA80790-6E7A-4CAE-B46E-3CC156F7A7F1}"/>
    <cellStyle name="Total 4 5" xfId="21853" xr:uid="{D5C8F14F-35B6-497A-9109-9B78F1463989}"/>
    <cellStyle name="Total 5" xfId="20908" xr:uid="{00000000-0005-0000-0000-00006C530000}"/>
    <cellStyle name="Total 5 2" xfId="20909" xr:uid="{00000000-0005-0000-0000-00006D530000}"/>
    <cellStyle name="Total 5 2 2" xfId="20967" xr:uid="{00000000-0005-0000-0000-00006E530000}"/>
    <cellStyle name="Total 5 2 2 2" xfId="21868" xr:uid="{4C1EE473-D5D1-436B-8826-77300F234ABA}"/>
    <cellStyle name="Total 5 2 3" xfId="21857" xr:uid="{38DA252C-D843-45D5-B676-609E7E973C97}"/>
    <cellStyle name="Total 5 3" xfId="20910" xr:uid="{00000000-0005-0000-0000-00006F530000}"/>
    <cellStyle name="Total 5 3 2" xfId="20966" xr:uid="{00000000-0005-0000-0000-000070530000}"/>
    <cellStyle name="Total 5 3 2 2" xfId="21867" xr:uid="{04A02C46-53C7-4471-A51E-46A4D2C22A68}"/>
    <cellStyle name="Total 5 3 3" xfId="21858" xr:uid="{8F74BD5F-35EA-47DB-A9EF-59372021BC67}"/>
    <cellStyle name="Total 5 4" xfId="20968" xr:uid="{00000000-0005-0000-0000-000071530000}"/>
    <cellStyle name="Total 5 4 2" xfId="21869" xr:uid="{CBC958E9-C996-4081-8C07-70EA6FAA7475}"/>
    <cellStyle name="Total 5 5" xfId="21856" xr:uid="{58651534-5882-43AE-98D3-14716A103C5D}"/>
    <cellStyle name="Total 6" xfId="20911" xr:uid="{00000000-0005-0000-0000-000072530000}"/>
    <cellStyle name="Total 6 2" xfId="20912" xr:uid="{00000000-0005-0000-0000-000073530000}"/>
    <cellStyle name="Total 6 2 2" xfId="20964" xr:uid="{00000000-0005-0000-0000-000074530000}"/>
    <cellStyle name="Total 6 2 2 2" xfId="21865" xr:uid="{DCC66BC8-D06A-4AD0-93A1-22670D3D708D}"/>
    <cellStyle name="Total 6 2 3" xfId="21860" xr:uid="{2D4EF30E-8E71-417F-B506-EEC977406F4A}"/>
    <cellStyle name="Total 6 3" xfId="20913" xr:uid="{00000000-0005-0000-0000-000075530000}"/>
    <cellStyle name="Total 6 3 2" xfId="20963" xr:uid="{00000000-0005-0000-0000-000076530000}"/>
    <cellStyle name="Total 6 3 2 2" xfId="21864" xr:uid="{FADEA5CC-2515-4A19-8406-0A8BEF7A3978}"/>
    <cellStyle name="Total 6 3 3" xfId="21861" xr:uid="{BB8331FB-D22A-43F5-BCD6-DC3410EF59FD}"/>
    <cellStyle name="Total 6 4" xfId="20965" xr:uid="{00000000-0005-0000-0000-000077530000}"/>
    <cellStyle name="Total 6 4 2" xfId="21866" xr:uid="{B39A7523-C5FB-48BE-94E5-7A92EB3A654A}"/>
    <cellStyle name="Total 6 5" xfId="21859" xr:uid="{8E1E96D9-DFF8-4C78-88C8-812C6C3CD68D}"/>
    <cellStyle name="Total 7" xfId="20914" xr:uid="{00000000-0005-0000-0000-000078530000}"/>
    <cellStyle name="Total 7 2" xfId="20962" xr:uid="{00000000-0005-0000-0000-000079530000}"/>
    <cellStyle name="Total 7 2 2" xfId="21863" xr:uid="{E5360696-53CF-4B6C-BC68-72CA0DF6E924}"/>
    <cellStyle name="Total 7 3" xfId="21862" xr:uid="{DC98227C-37B3-4DA6-B6CB-4A7E1C54A0C7}"/>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28515625" style="1" customWidth="1"/>
    <col min="2" max="2" width="153" bestFit="1" customWidth="1"/>
    <col min="3" max="3" width="39.42578125" customWidth="1"/>
    <col min="7" max="7" width="25" customWidth="1"/>
  </cols>
  <sheetData>
    <row r="1" spans="1:3" ht="15.75">
      <c r="A1" s="6"/>
      <c r="B1" s="116" t="s">
        <v>159</v>
      </c>
      <c r="C1" s="46"/>
    </row>
    <row r="2" spans="1:3" s="113" customFormat="1" ht="15.75">
      <c r="A2" s="157">
        <v>1</v>
      </c>
      <c r="B2" s="114" t="s">
        <v>160</v>
      </c>
      <c r="C2" s="686" t="s">
        <v>960</v>
      </c>
    </row>
    <row r="3" spans="1:3" s="113" customFormat="1" ht="15.75">
      <c r="A3" s="157">
        <v>2</v>
      </c>
      <c r="B3" s="115" t="s">
        <v>161</v>
      </c>
      <c r="C3" s="686" t="s">
        <v>961</v>
      </c>
    </row>
    <row r="4" spans="1:3" s="113" customFormat="1" ht="15.75">
      <c r="A4" s="157">
        <v>3</v>
      </c>
      <c r="B4" s="115" t="s">
        <v>162</v>
      </c>
      <c r="C4" s="686" t="s">
        <v>962</v>
      </c>
    </row>
    <row r="5" spans="1:3" s="113" customFormat="1" ht="15.75">
      <c r="A5" s="158">
        <v>4</v>
      </c>
      <c r="B5" s="118" t="s">
        <v>163</v>
      </c>
      <c r="C5" s="687" t="s">
        <v>963</v>
      </c>
    </row>
    <row r="6" spans="1:3" s="117" customFormat="1" ht="65.25" customHeight="1">
      <c r="A6" s="749" t="s">
        <v>321</v>
      </c>
      <c r="B6" s="750"/>
      <c r="C6" s="750"/>
    </row>
    <row r="7" spans="1:3">
      <c r="A7" s="251" t="s">
        <v>251</v>
      </c>
      <c r="B7" s="252" t="s">
        <v>164</v>
      </c>
    </row>
    <row r="8" spans="1:3">
      <c r="A8" s="253">
        <v>1</v>
      </c>
      <c r="B8" s="249" t="s">
        <v>139</v>
      </c>
    </row>
    <row r="9" spans="1:3">
      <c r="A9" s="253">
        <v>2</v>
      </c>
      <c r="B9" s="249" t="s">
        <v>165</v>
      </c>
    </row>
    <row r="10" spans="1:3">
      <c r="A10" s="253">
        <v>3</v>
      </c>
      <c r="B10" s="249" t="s">
        <v>166</v>
      </c>
    </row>
    <row r="11" spans="1:3">
      <c r="A11" s="253">
        <v>4</v>
      </c>
      <c r="B11" s="249" t="s">
        <v>167</v>
      </c>
    </row>
    <row r="12" spans="1:3">
      <c r="A12" s="253">
        <v>5</v>
      </c>
      <c r="B12" s="249" t="s">
        <v>107</v>
      </c>
    </row>
    <row r="13" spans="1:3">
      <c r="A13" s="253">
        <v>6</v>
      </c>
      <c r="B13" s="254" t="s">
        <v>91</v>
      </c>
    </row>
    <row r="14" spans="1:3">
      <c r="A14" s="253">
        <v>7</v>
      </c>
      <c r="B14" s="249" t="s">
        <v>168</v>
      </c>
    </row>
    <row r="15" spans="1:3">
      <c r="A15" s="253">
        <v>8</v>
      </c>
      <c r="B15" s="249" t="s">
        <v>171</v>
      </c>
    </row>
    <row r="16" spans="1:3">
      <c r="A16" s="253">
        <v>9</v>
      </c>
      <c r="B16" s="249" t="s">
        <v>85</v>
      </c>
    </row>
    <row r="17" spans="1:2">
      <c r="A17" s="255" t="s">
        <v>378</v>
      </c>
      <c r="B17" s="249" t="s">
        <v>358</v>
      </c>
    </row>
    <row r="18" spans="1:2">
      <c r="A18" s="253">
        <v>10</v>
      </c>
      <c r="B18" s="249" t="s">
        <v>172</v>
      </c>
    </row>
    <row r="19" spans="1:2">
      <c r="A19" s="253">
        <v>11</v>
      </c>
      <c r="B19" s="254" t="s">
        <v>155</v>
      </c>
    </row>
    <row r="20" spans="1:2">
      <c r="A20" s="253">
        <v>12</v>
      </c>
      <c r="B20" s="254" t="s">
        <v>152</v>
      </c>
    </row>
    <row r="21" spans="1:2">
      <c r="A21" s="253">
        <v>13</v>
      </c>
      <c r="B21" s="256" t="s">
        <v>297</v>
      </c>
    </row>
    <row r="22" spans="1:2">
      <c r="A22" s="253">
        <v>14</v>
      </c>
      <c r="B22" s="249" t="s">
        <v>351</v>
      </c>
    </row>
    <row r="23" spans="1:2">
      <c r="A23" s="253">
        <v>15</v>
      </c>
      <c r="B23" s="249" t="s">
        <v>74</v>
      </c>
    </row>
    <row r="24" spans="1:2">
      <c r="A24" s="253">
        <v>15.1</v>
      </c>
      <c r="B24" s="249" t="s">
        <v>387</v>
      </c>
    </row>
    <row r="25" spans="1:2">
      <c r="A25" s="253">
        <v>16</v>
      </c>
      <c r="B25" s="249" t="s">
        <v>453</v>
      </c>
    </row>
    <row r="26" spans="1:2">
      <c r="A26" s="253">
        <v>17</v>
      </c>
      <c r="B26" s="249" t="s">
        <v>677</v>
      </c>
    </row>
    <row r="27" spans="1:2">
      <c r="A27" s="253">
        <v>18</v>
      </c>
      <c r="B27" s="249" t="s">
        <v>939</v>
      </c>
    </row>
    <row r="28" spans="1:2">
      <c r="A28" s="253">
        <v>19</v>
      </c>
      <c r="B28" s="249" t="s">
        <v>940</v>
      </c>
    </row>
    <row r="29" spans="1:2">
      <c r="A29" s="253">
        <v>20</v>
      </c>
      <c r="B29" s="249" t="s">
        <v>941</v>
      </c>
    </row>
    <row r="30" spans="1:2">
      <c r="A30" s="253">
        <v>21</v>
      </c>
      <c r="B30" s="249" t="s">
        <v>546</v>
      </c>
    </row>
    <row r="31" spans="1:2">
      <c r="A31" s="253">
        <v>22</v>
      </c>
      <c r="B31" s="249" t="s">
        <v>942</v>
      </c>
    </row>
    <row r="32" spans="1:2" ht="25.5">
      <c r="A32" s="253">
        <v>23</v>
      </c>
      <c r="B32" s="588" t="s">
        <v>938</v>
      </c>
    </row>
    <row r="33" spans="1:2">
      <c r="A33" s="253">
        <v>24</v>
      </c>
      <c r="B33" s="249" t="s">
        <v>943</v>
      </c>
    </row>
    <row r="34" spans="1:2">
      <c r="A34" s="253">
        <v>25</v>
      </c>
      <c r="B34" s="249" t="s">
        <v>944</v>
      </c>
    </row>
    <row r="35" spans="1:2">
      <c r="A35" s="253">
        <v>26</v>
      </c>
      <c r="B35" s="249"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56"/>
  <sheetViews>
    <sheetView zoomScaleNormal="100" workbookViewId="0">
      <pane xSplit="1" ySplit="5" topLeftCell="B6" activePane="bottomRight" state="frozen"/>
      <selection pane="topRight" activeCell="B1" sqref="B1"/>
      <selection pane="bottomLeft" activeCell="A5" sqref="A5"/>
      <selection pane="bottomRight"/>
    </sheetView>
  </sheetViews>
  <sheetFormatPr defaultRowHeight="15"/>
  <cols>
    <col min="1" max="1" width="9.5703125" style="1" bestFit="1" customWidth="1"/>
    <col min="2" max="2" width="132.42578125" style="1" customWidth="1"/>
    <col min="3" max="3" width="18.42578125" style="697" customWidth="1"/>
  </cols>
  <sheetData>
    <row r="1" spans="1:6" ht="15.75">
      <c r="A1" s="13" t="s">
        <v>108</v>
      </c>
      <c r="B1" s="12" t="str">
        <f>Info!C2</f>
        <v>სს "ბანკი ქართუ"</v>
      </c>
      <c r="D1" s="1"/>
      <c r="E1" s="1"/>
      <c r="F1" s="1"/>
    </row>
    <row r="2" spans="1:6" s="13" customFormat="1" ht="15.75" customHeight="1">
      <c r="A2" s="13" t="s">
        <v>109</v>
      </c>
      <c r="B2" s="688">
        <f>'1. key ratios'!B2</f>
        <v>45107</v>
      </c>
      <c r="C2" s="707"/>
    </row>
    <row r="3" spans="1:6" s="13" customFormat="1" ht="15.75" customHeight="1">
      <c r="C3" s="707"/>
    </row>
    <row r="4" spans="1:6" ht="15.75" thickBot="1">
      <c r="A4" s="1" t="s">
        <v>257</v>
      </c>
      <c r="B4" s="23" t="s">
        <v>85</v>
      </c>
    </row>
    <row r="5" spans="1:6">
      <c r="A5" s="77" t="s">
        <v>25</v>
      </c>
      <c r="B5" s="78"/>
      <c r="C5" s="659" t="s">
        <v>26</v>
      </c>
    </row>
    <row r="6" spans="1:6">
      <c r="A6" s="79">
        <v>1</v>
      </c>
      <c r="B6" s="42" t="s">
        <v>27</v>
      </c>
      <c r="C6" s="658">
        <f>SUM(C7:C11)</f>
        <v>368828949.31040263</v>
      </c>
      <c r="E6" s="696"/>
      <c r="F6" s="667"/>
    </row>
    <row r="7" spans="1:6">
      <c r="A7" s="79">
        <v>2</v>
      </c>
      <c r="B7" s="39" t="s">
        <v>28</v>
      </c>
      <c r="C7" s="657">
        <v>114430000</v>
      </c>
      <c r="E7" s="696"/>
      <c r="F7" s="667"/>
    </row>
    <row r="8" spans="1:6">
      <c r="A8" s="79">
        <v>3</v>
      </c>
      <c r="B8" s="34" t="s">
        <v>29</v>
      </c>
      <c r="C8" s="657">
        <v>0</v>
      </c>
      <c r="E8" s="696"/>
      <c r="F8" s="667"/>
    </row>
    <row r="9" spans="1:6">
      <c r="A9" s="79">
        <v>4</v>
      </c>
      <c r="B9" s="34" t="s">
        <v>30</v>
      </c>
      <c r="C9" s="657">
        <v>0</v>
      </c>
      <c r="E9" s="696"/>
      <c r="F9" s="667"/>
    </row>
    <row r="10" spans="1:6">
      <c r="A10" s="79">
        <v>5</v>
      </c>
      <c r="B10" s="34" t="s">
        <v>31</v>
      </c>
      <c r="C10" s="657">
        <v>7438034.3799999999</v>
      </c>
      <c r="E10" s="696"/>
      <c r="F10" s="667"/>
    </row>
    <row r="11" spans="1:6">
      <c r="A11" s="79">
        <v>6</v>
      </c>
      <c r="B11" s="40" t="s">
        <v>32</v>
      </c>
      <c r="C11" s="657">
        <v>246960914.93040267</v>
      </c>
      <c r="E11" s="696"/>
      <c r="F11" s="667"/>
    </row>
    <row r="12" spans="1:6" s="2" customFormat="1">
      <c r="A12" s="79">
        <v>7</v>
      </c>
      <c r="B12" s="42" t="s">
        <v>33</v>
      </c>
      <c r="C12" s="656">
        <f>SUM(C13:C28)</f>
        <v>5486734.5799999991</v>
      </c>
      <c r="E12" s="696"/>
      <c r="F12" s="667"/>
    </row>
    <row r="13" spans="1:6" s="2" customFormat="1">
      <c r="A13" s="79">
        <v>8</v>
      </c>
      <c r="B13" s="41" t="s">
        <v>34</v>
      </c>
      <c r="C13" s="655">
        <v>-12880</v>
      </c>
      <c r="E13" s="696"/>
      <c r="F13" s="667"/>
    </row>
    <row r="14" spans="1:6" s="2" customFormat="1" ht="25.5">
      <c r="A14" s="79">
        <v>9</v>
      </c>
      <c r="B14" s="35" t="s">
        <v>35</v>
      </c>
      <c r="C14" s="655">
        <v>0</v>
      </c>
      <c r="E14" s="696"/>
      <c r="F14" s="667"/>
    </row>
    <row r="15" spans="1:6" s="2" customFormat="1">
      <c r="A15" s="79">
        <v>10</v>
      </c>
      <c r="B15" s="36" t="s">
        <v>36</v>
      </c>
      <c r="C15" s="655">
        <v>5499614.5799999991</v>
      </c>
      <c r="E15" s="696"/>
      <c r="F15" s="667"/>
    </row>
    <row r="16" spans="1:6" s="2" customFormat="1">
      <c r="A16" s="79">
        <v>11</v>
      </c>
      <c r="B16" s="37" t="s">
        <v>37</v>
      </c>
      <c r="C16" s="655">
        <v>0</v>
      </c>
      <c r="E16" s="696"/>
      <c r="F16" s="667"/>
    </row>
    <row r="17" spans="1:6" s="2" customFormat="1">
      <c r="A17" s="79">
        <v>12</v>
      </c>
      <c r="B17" s="36" t="s">
        <v>38</v>
      </c>
      <c r="C17" s="655">
        <v>0</v>
      </c>
      <c r="E17" s="696"/>
      <c r="F17" s="667"/>
    </row>
    <row r="18" spans="1:6" s="2" customFormat="1">
      <c r="A18" s="79">
        <v>13</v>
      </c>
      <c r="B18" s="36" t="s">
        <v>39</v>
      </c>
      <c r="C18" s="655">
        <v>0</v>
      </c>
      <c r="E18" s="696"/>
      <c r="F18" s="667"/>
    </row>
    <row r="19" spans="1:6" s="2" customFormat="1">
      <c r="A19" s="79">
        <v>14</v>
      </c>
      <c r="B19" s="36" t="s">
        <v>40</v>
      </c>
      <c r="C19" s="655">
        <v>0</v>
      </c>
      <c r="E19" s="696"/>
      <c r="F19" s="667"/>
    </row>
    <row r="20" spans="1:6" s="2" customFormat="1" ht="25.5">
      <c r="A20" s="79">
        <v>15</v>
      </c>
      <c r="B20" s="36" t="s">
        <v>41</v>
      </c>
      <c r="C20" s="655">
        <v>0</v>
      </c>
      <c r="E20" s="696"/>
      <c r="F20" s="667"/>
    </row>
    <row r="21" spans="1:6" s="2" customFormat="1" ht="25.5">
      <c r="A21" s="79">
        <v>16</v>
      </c>
      <c r="B21" s="35" t="s">
        <v>42</v>
      </c>
      <c r="C21" s="655">
        <v>0</v>
      </c>
      <c r="E21" s="696"/>
      <c r="F21" s="667"/>
    </row>
    <row r="22" spans="1:6" s="2" customFormat="1">
      <c r="A22" s="79">
        <v>17</v>
      </c>
      <c r="B22" s="80" t="s">
        <v>43</v>
      </c>
      <c r="C22" s="655">
        <v>0</v>
      </c>
      <c r="E22" s="696"/>
      <c r="F22" s="667"/>
    </row>
    <row r="23" spans="1:6" s="2" customFormat="1">
      <c r="A23" s="79">
        <v>18</v>
      </c>
      <c r="B23" s="589" t="s">
        <v>726</v>
      </c>
      <c r="C23" s="654">
        <v>0</v>
      </c>
      <c r="E23" s="696"/>
      <c r="F23" s="667"/>
    </row>
    <row r="24" spans="1:6" s="2" customFormat="1" ht="25.5">
      <c r="A24" s="79">
        <v>19</v>
      </c>
      <c r="B24" s="35" t="s">
        <v>44</v>
      </c>
      <c r="C24" s="655">
        <v>0</v>
      </c>
      <c r="E24" s="696"/>
      <c r="F24" s="667"/>
    </row>
    <row r="25" spans="1:6" s="2" customFormat="1" ht="25.5">
      <c r="A25" s="79">
        <v>20</v>
      </c>
      <c r="B25" s="35" t="s">
        <v>45</v>
      </c>
      <c r="C25" s="655">
        <v>0</v>
      </c>
      <c r="E25" s="696"/>
      <c r="F25" s="667"/>
    </row>
    <row r="26" spans="1:6" s="2" customFormat="1" ht="25.5">
      <c r="A26" s="79">
        <v>21</v>
      </c>
      <c r="B26" s="37" t="s">
        <v>46</v>
      </c>
      <c r="C26" s="655">
        <v>0</v>
      </c>
      <c r="E26" s="696"/>
      <c r="F26" s="667"/>
    </row>
    <row r="27" spans="1:6" s="2" customFormat="1">
      <c r="A27" s="79">
        <v>22</v>
      </c>
      <c r="B27" s="37" t="s">
        <v>47</v>
      </c>
      <c r="C27" s="655">
        <v>0</v>
      </c>
      <c r="E27" s="696"/>
      <c r="F27" s="667"/>
    </row>
    <row r="28" spans="1:6" s="2" customFormat="1" ht="25.5">
      <c r="A28" s="79">
        <v>23</v>
      </c>
      <c r="B28" s="37" t="s">
        <v>48</v>
      </c>
      <c r="C28" s="655">
        <v>0</v>
      </c>
      <c r="E28" s="696"/>
      <c r="F28" s="667"/>
    </row>
    <row r="29" spans="1:6" s="2" customFormat="1">
      <c r="A29" s="79">
        <v>24</v>
      </c>
      <c r="B29" s="43" t="s">
        <v>22</v>
      </c>
      <c r="C29" s="656">
        <f>C6-C12</f>
        <v>363342214.73040265</v>
      </c>
      <c r="E29" s="696"/>
      <c r="F29" s="667"/>
    </row>
    <row r="30" spans="1:6" s="2" customFormat="1">
      <c r="A30" s="81"/>
      <c r="B30" s="38"/>
      <c r="C30" s="655"/>
      <c r="E30" s="696"/>
      <c r="F30" s="667"/>
    </row>
    <row r="31" spans="1:6" s="2" customFormat="1">
      <c r="A31" s="81">
        <v>25</v>
      </c>
      <c r="B31" s="43" t="s">
        <v>49</v>
      </c>
      <c r="C31" s="656">
        <f>C32+C35</f>
        <v>72596163.527281225</v>
      </c>
      <c r="E31" s="696"/>
      <c r="F31" s="667"/>
    </row>
    <row r="32" spans="1:6" s="2" customFormat="1">
      <c r="A32" s="81">
        <v>26</v>
      </c>
      <c r="B32" s="34" t="s">
        <v>50</v>
      </c>
      <c r="C32" s="653">
        <f>C33+C34</f>
        <v>72596163.527281225</v>
      </c>
      <c r="E32" s="696"/>
      <c r="F32" s="667"/>
    </row>
    <row r="33" spans="1:6" s="2" customFormat="1">
      <c r="A33" s="81">
        <v>27</v>
      </c>
      <c r="B33" s="111" t="s">
        <v>51</v>
      </c>
      <c r="C33" s="655">
        <v>25763611.367281228</v>
      </c>
      <c r="E33" s="696"/>
      <c r="F33" s="667"/>
    </row>
    <row r="34" spans="1:6" s="2" customFormat="1">
      <c r="A34" s="81">
        <v>28</v>
      </c>
      <c r="B34" s="111" t="s">
        <v>52</v>
      </c>
      <c r="C34" s="655">
        <v>46832552.159999996</v>
      </c>
      <c r="E34" s="696"/>
      <c r="F34" s="667"/>
    </row>
    <row r="35" spans="1:6" s="2" customFormat="1">
      <c r="A35" s="81">
        <v>29</v>
      </c>
      <c r="B35" s="34" t="s">
        <v>53</v>
      </c>
      <c r="C35" s="655">
        <v>0</v>
      </c>
      <c r="E35" s="696"/>
      <c r="F35" s="667"/>
    </row>
    <row r="36" spans="1:6" s="2" customFormat="1">
      <c r="A36" s="81">
        <v>30</v>
      </c>
      <c r="B36" s="43" t="s">
        <v>54</v>
      </c>
      <c r="C36" s="656">
        <f>SUM(C37:C41)</f>
        <v>0</v>
      </c>
      <c r="E36" s="696"/>
      <c r="F36" s="667"/>
    </row>
    <row r="37" spans="1:6" s="2" customFormat="1">
      <c r="A37" s="81">
        <v>31</v>
      </c>
      <c r="B37" s="35" t="s">
        <v>55</v>
      </c>
      <c r="C37" s="655"/>
      <c r="E37" s="696"/>
      <c r="F37" s="667"/>
    </row>
    <row r="38" spans="1:6" s="2" customFormat="1">
      <c r="A38" s="81">
        <v>32</v>
      </c>
      <c r="B38" s="36" t="s">
        <v>56</v>
      </c>
      <c r="C38" s="655"/>
      <c r="E38" s="696"/>
      <c r="F38" s="667"/>
    </row>
    <row r="39" spans="1:6" s="2" customFormat="1" ht="25.5">
      <c r="A39" s="81">
        <v>33</v>
      </c>
      <c r="B39" s="35" t="s">
        <v>57</v>
      </c>
      <c r="C39" s="655"/>
      <c r="E39" s="696"/>
      <c r="F39" s="667"/>
    </row>
    <row r="40" spans="1:6" s="2" customFormat="1" ht="25.5">
      <c r="A40" s="81">
        <v>34</v>
      </c>
      <c r="B40" s="35" t="s">
        <v>45</v>
      </c>
      <c r="C40" s="655"/>
      <c r="E40" s="696"/>
      <c r="F40" s="667"/>
    </row>
    <row r="41" spans="1:6" s="2" customFormat="1" ht="25.5">
      <c r="A41" s="81">
        <v>35</v>
      </c>
      <c r="B41" s="37" t="s">
        <v>58</v>
      </c>
      <c r="C41" s="655"/>
      <c r="E41" s="696"/>
      <c r="F41" s="667"/>
    </row>
    <row r="42" spans="1:6" s="2" customFormat="1">
      <c r="A42" s="81">
        <v>36</v>
      </c>
      <c r="B42" s="43" t="s">
        <v>23</v>
      </c>
      <c r="C42" s="656">
        <f>C31-C36</f>
        <v>72596163.527281225</v>
      </c>
      <c r="E42" s="696"/>
      <c r="F42" s="667"/>
    </row>
    <row r="43" spans="1:6" s="2" customFormat="1">
      <c r="A43" s="81"/>
      <c r="B43" s="38"/>
      <c r="C43" s="655"/>
      <c r="E43" s="696"/>
      <c r="F43" s="667"/>
    </row>
    <row r="44" spans="1:6" s="2" customFormat="1">
      <c r="A44" s="81">
        <v>37</v>
      </c>
      <c r="B44" s="44" t="s">
        <v>59</v>
      </c>
      <c r="C44" s="656">
        <f>SUM(C45:C47)</f>
        <v>25129920</v>
      </c>
      <c r="E44" s="696"/>
      <c r="F44" s="667"/>
    </row>
    <row r="45" spans="1:6" s="2" customFormat="1">
      <c r="A45" s="81">
        <v>38</v>
      </c>
      <c r="B45" s="34" t="s">
        <v>60</v>
      </c>
      <c r="C45" s="655">
        <v>25129920</v>
      </c>
      <c r="E45" s="696"/>
      <c r="F45" s="667"/>
    </row>
    <row r="46" spans="1:6" s="2" customFormat="1">
      <c r="A46" s="81">
        <v>39</v>
      </c>
      <c r="B46" s="34" t="s">
        <v>61</v>
      </c>
      <c r="C46" s="655"/>
      <c r="E46" s="696"/>
      <c r="F46" s="667"/>
    </row>
    <row r="47" spans="1:6" s="2" customFormat="1">
      <c r="A47" s="81">
        <v>40</v>
      </c>
      <c r="B47" s="590" t="s">
        <v>725</v>
      </c>
      <c r="C47" s="655"/>
      <c r="E47" s="696"/>
      <c r="F47" s="667"/>
    </row>
    <row r="48" spans="1:6" s="2" customFormat="1">
      <c r="A48" s="81">
        <v>41</v>
      </c>
      <c r="B48" s="44" t="s">
        <v>62</v>
      </c>
      <c r="C48" s="656">
        <f>SUM(C49:C52)</f>
        <v>0</v>
      </c>
      <c r="E48" s="696"/>
      <c r="F48" s="667"/>
    </row>
    <row r="49" spans="1:6" s="2" customFormat="1">
      <c r="A49" s="81">
        <v>42</v>
      </c>
      <c r="B49" s="35" t="s">
        <v>63</v>
      </c>
      <c r="C49" s="655"/>
      <c r="E49" s="696"/>
      <c r="F49" s="667"/>
    </row>
    <row r="50" spans="1:6" s="2" customFormat="1">
      <c r="A50" s="81">
        <v>43</v>
      </c>
      <c r="B50" s="36" t="s">
        <v>64</v>
      </c>
      <c r="C50" s="655"/>
      <c r="E50" s="696"/>
      <c r="F50" s="667"/>
    </row>
    <row r="51" spans="1:6" s="2" customFormat="1" ht="25.5">
      <c r="A51" s="81">
        <v>44</v>
      </c>
      <c r="B51" s="35" t="s">
        <v>65</v>
      </c>
      <c r="C51" s="655"/>
      <c r="E51" s="696"/>
      <c r="F51" s="667"/>
    </row>
    <row r="52" spans="1:6" s="2" customFormat="1" ht="25.5">
      <c r="A52" s="81">
        <v>45</v>
      </c>
      <c r="B52" s="35" t="s">
        <v>45</v>
      </c>
      <c r="C52" s="655"/>
      <c r="E52" s="696"/>
      <c r="F52" s="667"/>
    </row>
    <row r="53" spans="1:6" s="2" customFormat="1" ht="15.75" thickBot="1">
      <c r="A53" s="81">
        <v>46</v>
      </c>
      <c r="B53" s="82" t="s">
        <v>24</v>
      </c>
      <c r="C53" s="652">
        <f>C44-C48</f>
        <v>25129920</v>
      </c>
      <c r="E53" s="696"/>
      <c r="F53" s="667"/>
    </row>
    <row r="56" spans="1:6">
      <c r="B56" s="1" t="s">
        <v>141</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G23"/>
  <sheetViews>
    <sheetView workbookViewId="0"/>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7" ht="15">
      <c r="A1" s="13" t="s">
        <v>108</v>
      </c>
      <c r="B1" s="12" t="str">
        <f>Info!C2</f>
        <v>სს "ბანკი ქართუ"</v>
      </c>
    </row>
    <row r="2" spans="1:7" s="13" customFormat="1" ht="15.75" customHeight="1">
      <c r="A2" s="13" t="s">
        <v>109</v>
      </c>
      <c r="B2" s="688">
        <f>'1. key ratios'!B2</f>
        <v>45107</v>
      </c>
    </row>
    <row r="3" spans="1:7" s="13" customFormat="1" ht="15.75" customHeight="1"/>
    <row r="4" spans="1:7" ht="13.5" thickBot="1">
      <c r="A4" s="1" t="s">
        <v>357</v>
      </c>
      <c r="B4" s="241" t="s">
        <v>358</v>
      </c>
    </row>
    <row r="5" spans="1:7" s="31" customFormat="1">
      <c r="A5" s="782" t="s">
        <v>359</v>
      </c>
      <c r="B5" s="783"/>
      <c r="C5" s="231" t="s">
        <v>360</v>
      </c>
      <c r="D5" s="232" t="s">
        <v>361</v>
      </c>
    </row>
    <row r="6" spans="1:7" s="242" customFormat="1">
      <c r="A6" s="233">
        <v>1</v>
      </c>
      <c r="B6" s="234" t="s">
        <v>362</v>
      </c>
      <c r="C6" s="234"/>
      <c r="D6" s="235"/>
    </row>
    <row r="7" spans="1:7" s="242" customFormat="1">
      <c r="A7" s="236" t="s">
        <v>363</v>
      </c>
      <c r="B7" s="237" t="s">
        <v>364</v>
      </c>
      <c r="C7" s="282">
        <v>4.4999999999999998E-2</v>
      </c>
      <c r="D7" s="651">
        <f>C7*'5. RWA'!$C$13</f>
        <v>65188953.808493555</v>
      </c>
      <c r="F7" s="705"/>
      <c r="G7" s="705"/>
    </row>
    <row r="8" spans="1:7" s="242" customFormat="1">
      <c r="A8" s="236" t="s">
        <v>365</v>
      </c>
      <c r="B8" s="237" t="s">
        <v>366</v>
      </c>
      <c r="C8" s="283">
        <v>0.06</v>
      </c>
      <c r="D8" s="651">
        <f>C8*'5. RWA'!$C$13</f>
        <v>86918605.077991396</v>
      </c>
      <c r="F8" s="705"/>
      <c r="G8" s="705"/>
    </row>
    <row r="9" spans="1:7" s="242" customFormat="1">
      <c r="A9" s="236" t="s">
        <v>367</v>
      </c>
      <c r="B9" s="237" t="s">
        <v>368</v>
      </c>
      <c r="C9" s="283">
        <v>0.08</v>
      </c>
      <c r="D9" s="651">
        <f>C9*'5. RWA'!$C$13</f>
        <v>115891473.43732187</v>
      </c>
      <c r="F9" s="705"/>
      <c r="G9" s="705"/>
    </row>
    <row r="10" spans="1:7" s="242" customFormat="1">
      <c r="A10" s="233" t="s">
        <v>369</v>
      </c>
      <c r="B10" s="234" t="s">
        <v>370</v>
      </c>
      <c r="C10" s="284"/>
      <c r="D10" s="650"/>
      <c r="F10" s="705"/>
      <c r="G10" s="705"/>
    </row>
    <row r="11" spans="1:7" s="243" customFormat="1">
      <c r="A11" s="238" t="s">
        <v>371</v>
      </c>
      <c r="B11" s="239" t="s">
        <v>433</v>
      </c>
      <c r="C11" s="285">
        <v>2.5000000000000001E-2</v>
      </c>
      <c r="D11" s="649">
        <f>C11*'5. RWA'!$C$13</f>
        <v>36216085.449163087</v>
      </c>
      <c r="F11" s="705"/>
      <c r="G11" s="705"/>
    </row>
    <row r="12" spans="1:7" s="243" customFormat="1">
      <c r="A12" s="238" t="s">
        <v>372</v>
      </c>
      <c r="B12" s="239" t="s">
        <v>373</v>
      </c>
      <c r="C12" s="285">
        <v>0</v>
      </c>
      <c r="D12" s="649">
        <f>C12*'5. RWA'!$C$13</f>
        <v>0</v>
      </c>
      <c r="F12" s="705"/>
      <c r="G12" s="705"/>
    </row>
    <row r="13" spans="1:7" s="243" customFormat="1">
      <c r="A13" s="238" t="s">
        <v>374</v>
      </c>
      <c r="B13" s="239" t="s">
        <v>375</v>
      </c>
      <c r="C13" s="285"/>
      <c r="D13" s="649">
        <f>C13*'5. RWA'!$C$13</f>
        <v>0</v>
      </c>
      <c r="F13" s="705"/>
      <c r="G13" s="705"/>
    </row>
    <row r="14" spans="1:7" s="242" customFormat="1">
      <c r="A14" s="233" t="s">
        <v>376</v>
      </c>
      <c r="B14" s="234" t="s">
        <v>431</v>
      </c>
      <c r="C14" s="286"/>
      <c r="D14" s="650"/>
      <c r="F14" s="705"/>
      <c r="G14" s="705"/>
    </row>
    <row r="15" spans="1:7" s="242" customFormat="1">
      <c r="A15" s="250" t="s">
        <v>379</v>
      </c>
      <c r="B15" s="239" t="s">
        <v>432</v>
      </c>
      <c r="C15" s="285">
        <v>0.12199984233244501</v>
      </c>
      <c r="D15" s="649">
        <f>C15*'5. RWA'!$C$13</f>
        <v>176734268.58785009</v>
      </c>
      <c r="F15" s="705"/>
      <c r="G15" s="705"/>
    </row>
    <row r="16" spans="1:7" s="242" customFormat="1">
      <c r="A16" s="250" t="s">
        <v>380</v>
      </c>
      <c r="B16" s="239" t="s">
        <v>382</v>
      </c>
      <c r="C16" s="285">
        <v>0.14098200097528829</v>
      </c>
      <c r="D16" s="649">
        <f>C16*'5. RWA'!$C$13</f>
        <v>204232647.76460138</v>
      </c>
      <c r="F16" s="705"/>
      <c r="G16" s="705"/>
    </row>
    <row r="17" spans="1:7" s="242" customFormat="1">
      <c r="A17" s="250" t="s">
        <v>381</v>
      </c>
      <c r="B17" s="239" t="s">
        <v>429</v>
      </c>
      <c r="C17" s="285">
        <v>0.16595852550534523</v>
      </c>
      <c r="D17" s="649">
        <f>C17*'5. RWA'!$C$13</f>
        <v>240414725.62874776</v>
      </c>
      <c r="F17" s="705"/>
      <c r="G17" s="705"/>
    </row>
    <row r="18" spans="1:7" s="31" customFormat="1">
      <c r="A18" s="784" t="s">
        <v>430</v>
      </c>
      <c r="B18" s="785"/>
      <c r="C18" s="287" t="s">
        <v>360</v>
      </c>
      <c r="D18" s="648" t="s">
        <v>361</v>
      </c>
      <c r="F18" s="705"/>
      <c r="G18" s="705"/>
    </row>
    <row r="19" spans="1:7" s="242" customFormat="1">
      <c r="A19" s="240">
        <v>4</v>
      </c>
      <c r="B19" s="239" t="s">
        <v>22</v>
      </c>
      <c r="C19" s="285">
        <f>C7+C11+C12+C13+C15</f>
        <v>0.19199984233244502</v>
      </c>
      <c r="D19" s="651">
        <f>C19*'5. RWA'!$C$13</f>
        <v>278139307.84550673</v>
      </c>
      <c r="F19" s="705"/>
      <c r="G19" s="705"/>
    </row>
    <row r="20" spans="1:7" s="242" customFormat="1">
      <c r="A20" s="240">
        <v>5</v>
      </c>
      <c r="B20" s="239" t="s">
        <v>86</v>
      </c>
      <c r="C20" s="285">
        <f>C8+C11+C12+C13+C16</f>
        <v>0.22598200097528828</v>
      </c>
      <c r="D20" s="651">
        <f>C20*'5. RWA'!$C$13</f>
        <v>327367338.29175586</v>
      </c>
      <c r="F20" s="705"/>
      <c r="G20" s="705"/>
    </row>
    <row r="21" spans="1:7" s="242" customFormat="1" ht="13.5" thickBot="1">
      <c r="A21" s="244" t="s">
        <v>377</v>
      </c>
      <c r="B21" s="245" t="s">
        <v>85</v>
      </c>
      <c r="C21" s="288">
        <f>C9+C11+C12+C13+C17</f>
        <v>0.27095852550534527</v>
      </c>
      <c r="D21" s="647">
        <f>C21*'5. RWA'!$C$13</f>
        <v>392522284.5152328</v>
      </c>
      <c r="F21" s="705"/>
      <c r="G21" s="705"/>
    </row>
    <row r="23" spans="1:7" ht="63.75">
      <c r="B23" s="17"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G68"/>
  <sheetViews>
    <sheetView zoomScaleNormal="100" workbookViewId="0">
      <pane xSplit="1" ySplit="5" topLeftCell="B6" activePane="bottomRight" state="frozen"/>
      <selection pane="topRight" activeCell="B1" sqref="B1"/>
      <selection pane="bottomLeft" activeCell="A5" sqref="A5"/>
      <selection pane="bottomRight"/>
    </sheetView>
  </sheetViews>
  <sheetFormatPr defaultRowHeight="15.75"/>
  <cols>
    <col min="1" max="1" width="10.7109375" style="32" customWidth="1"/>
    <col min="2" max="2" width="91.85546875" style="32" customWidth="1"/>
    <col min="3" max="3" width="53.140625" style="706" customWidth="1"/>
    <col min="4" max="4" width="32.28515625" style="32" customWidth="1"/>
    <col min="5" max="5" width="9.42578125" customWidth="1"/>
  </cols>
  <sheetData>
    <row r="1" spans="1:7">
      <c r="A1" s="13" t="s">
        <v>108</v>
      </c>
      <c r="B1" s="14" t="str">
        <f>Info!C2</f>
        <v>სს "ბანკი ქართუ"</v>
      </c>
      <c r="E1" s="1"/>
      <c r="F1" s="1"/>
    </row>
    <row r="2" spans="1:7" s="13" customFormat="1" ht="15.75" customHeight="1">
      <c r="A2" s="13" t="s">
        <v>109</v>
      </c>
      <c r="B2" s="688">
        <f>'1. key ratios'!B2</f>
        <v>45107</v>
      </c>
      <c r="C2" s="707"/>
    </row>
    <row r="3" spans="1:7" s="13" customFormat="1" ht="15.75" customHeight="1">
      <c r="A3" s="20"/>
      <c r="C3" s="707"/>
    </row>
    <row r="4" spans="1:7" s="13" customFormat="1" ht="15.75" customHeight="1" thickBot="1">
      <c r="A4" s="13" t="s">
        <v>258</v>
      </c>
      <c r="B4" s="133" t="s">
        <v>172</v>
      </c>
      <c r="C4" s="707"/>
      <c r="D4" s="135" t="s">
        <v>87</v>
      </c>
    </row>
    <row r="5" spans="1:7" ht="25.5">
      <c r="A5" s="88" t="s">
        <v>25</v>
      </c>
      <c r="B5" s="89" t="s">
        <v>144</v>
      </c>
      <c r="C5" s="708" t="s">
        <v>858</v>
      </c>
      <c r="D5" s="134" t="s">
        <v>173</v>
      </c>
    </row>
    <row r="6" spans="1:7">
      <c r="A6" s="425">
        <v>1</v>
      </c>
      <c r="B6" s="386" t="s">
        <v>843</v>
      </c>
      <c r="C6" s="646">
        <f>SUM(C7:C9)</f>
        <v>660779736.64304566</v>
      </c>
      <c r="D6" s="83"/>
      <c r="E6" s="4"/>
      <c r="G6" s="696"/>
    </row>
    <row r="7" spans="1:7">
      <c r="A7" s="425">
        <v>1.1000000000000001</v>
      </c>
      <c r="B7" s="387" t="s">
        <v>96</v>
      </c>
      <c r="C7" s="709">
        <v>31787406.777100004</v>
      </c>
      <c r="D7" s="84"/>
      <c r="E7" s="4"/>
      <c r="G7" s="696"/>
    </row>
    <row r="8" spans="1:7">
      <c r="A8" s="425">
        <v>1.2</v>
      </c>
      <c r="B8" s="387" t="s">
        <v>97</v>
      </c>
      <c r="C8" s="709">
        <v>245964649.28573731</v>
      </c>
      <c r="D8" s="84"/>
      <c r="E8" s="4"/>
      <c r="G8" s="696"/>
    </row>
    <row r="9" spans="1:7">
      <c r="A9" s="425">
        <v>1.3</v>
      </c>
      <c r="B9" s="387" t="s">
        <v>98</v>
      </c>
      <c r="C9" s="709">
        <v>383027680.58020836</v>
      </c>
      <c r="D9" s="84"/>
      <c r="E9" s="4"/>
      <c r="G9" s="696"/>
    </row>
    <row r="10" spans="1:7">
      <c r="A10" s="425">
        <v>2</v>
      </c>
      <c r="B10" s="388" t="s">
        <v>730</v>
      </c>
      <c r="C10" s="710">
        <v>0</v>
      </c>
      <c r="D10" s="84"/>
      <c r="E10" s="4"/>
      <c r="G10" s="696"/>
    </row>
    <row r="11" spans="1:7">
      <c r="A11" s="425">
        <v>2.1</v>
      </c>
      <c r="B11" s="389" t="s">
        <v>731</v>
      </c>
      <c r="C11" s="711">
        <v>0</v>
      </c>
      <c r="D11" s="85"/>
      <c r="E11" s="5"/>
      <c r="G11" s="696"/>
    </row>
    <row r="12" spans="1:7" ht="23.45" customHeight="1">
      <c r="A12" s="425">
        <v>3</v>
      </c>
      <c r="B12" s="390" t="s">
        <v>732</v>
      </c>
      <c r="C12" s="712">
        <v>0</v>
      </c>
      <c r="D12" s="85"/>
      <c r="E12" s="5"/>
      <c r="G12" s="696"/>
    </row>
    <row r="13" spans="1:7" ht="23.1" customHeight="1">
      <c r="A13" s="425">
        <v>4</v>
      </c>
      <c r="B13" s="391" t="s">
        <v>733</v>
      </c>
      <c r="C13" s="712">
        <v>0</v>
      </c>
      <c r="D13" s="85"/>
      <c r="E13" s="5"/>
      <c r="G13" s="696"/>
    </row>
    <row r="14" spans="1:7">
      <c r="A14" s="425">
        <v>5</v>
      </c>
      <c r="B14" s="391" t="s">
        <v>734</v>
      </c>
      <c r="C14" s="712">
        <f>SUM(C15:C17)</f>
        <v>7234737.6699999999</v>
      </c>
      <c r="D14" s="85"/>
      <c r="E14" s="5"/>
      <c r="G14" s="696"/>
    </row>
    <row r="15" spans="1:7">
      <c r="A15" s="425">
        <v>5.0999999999999996</v>
      </c>
      <c r="B15" s="392" t="s">
        <v>735</v>
      </c>
      <c r="C15" s="709">
        <v>168050</v>
      </c>
      <c r="D15" s="85"/>
      <c r="E15" s="4"/>
      <c r="G15" s="696"/>
    </row>
    <row r="16" spans="1:7">
      <c r="A16" s="425">
        <v>5.2</v>
      </c>
      <c r="B16" s="392" t="s">
        <v>569</v>
      </c>
      <c r="C16" s="709">
        <v>7066687.6699999999</v>
      </c>
      <c r="D16" s="84"/>
      <c r="E16" s="4"/>
      <c r="G16" s="696"/>
    </row>
    <row r="17" spans="1:7">
      <c r="A17" s="425">
        <v>5.3</v>
      </c>
      <c r="B17" s="392" t="s">
        <v>736</v>
      </c>
      <c r="C17" s="709">
        <v>0</v>
      </c>
      <c r="D17" s="84"/>
      <c r="E17" s="4"/>
      <c r="G17" s="696"/>
    </row>
    <row r="18" spans="1:7">
      <c r="A18" s="425">
        <v>6</v>
      </c>
      <c r="B18" s="390" t="s">
        <v>737</v>
      </c>
      <c r="C18" s="710">
        <f>SUM(C19:C20)</f>
        <v>804604895.39199758</v>
      </c>
      <c r="D18" s="84"/>
      <c r="E18" s="4"/>
      <c r="G18" s="696"/>
    </row>
    <row r="19" spans="1:7">
      <c r="A19" s="425">
        <v>6.1</v>
      </c>
      <c r="B19" s="392" t="s">
        <v>569</v>
      </c>
      <c r="C19" s="711">
        <v>50723652.916073769</v>
      </c>
      <c r="D19" s="84"/>
      <c r="E19" s="4"/>
      <c r="G19" s="696"/>
    </row>
    <row r="20" spans="1:7">
      <c r="A20" s="425">
        <v>6.2</v>
      </c>
      <c r="B20" s="392" t="s">
        <v>736</v>
      </c>
      <c r="C20" s="711">
        <v>753881242.47592378</v>
      </c>
      <c r="D20" s="84"/>
      <c r="E20" s="4"/>
      <c r="G20" s="696"/>
    </row>
    <row r="21" spans="1:7">
      <c r="A21" s="425">
        <v>7</v>
      </c>
      <c r="B21" s="393" t="s">
        <v>738</v>
      </c>
      <c r="C21" s="712">
        <v>9372300</v>
      </c>
      <c r="D21" s="84"/>
      <c r="E21" s="4"/>
      <c r="G21" s="696"/>
    </row>
    <row r="22" spans="1:7">
      <c r="A22" s="425">
        <v>8</v>
      </c>
      <c r="B22" s="394" t="s">
        <v>739</v>
      </c>
      <c r="C22" s="710">
        <v>108050736.29584004</v>
      </c>
      <c r="D22" s="84"/>
      <c r="E22" s="4"/>
      <c r="G22" s="696"/>
    </row>
    <row r="23" spans="1:7">
      <c r="A23" s="425">
        <v>9</v>
      </c>
      <c r="B23" s="391" t="s">
        <v>740</v>
      </c>
      <c r="C23" s="710">
        <f>SUM(C24:C25)</f>
        <v>14881728.141529512</v>
      </c>
      <c r="D23" s="448"/>
      <c r="E23" s="4"/>
      <c r="G23" s="696"/>
    </row>
    <row r="24" spans="1:7">
      <c r="A24" s="425">
        <v>9.1</v>
      </c>
      <c r="B24" s="395" t="s">
        <v>741</v>
      </c>
      <c r="C24" s="713">
        <v>14881728.141529512</v>
      </c>
      <c r="D24" s="86"/>
      <c r="E24" s="4"/>
      <c r="G24" s="696"/>
    </row>
    <row r="25" spans="1:7">
      <c r="A25" s="425">
        <v>9.1999999999999993</v>
      </c>
      <c r="B25" s="395" t="s">
        <v>742</v>
      </c>
      <c r="C25" s="714">
        <v>0</v>
      </c>
      <c r="D25" s="447"/>
      <c r="E25" s="3"/>
      <c r="G25" s="696"/>
    </row>
    <row r="26" spans="1:7">
      <c r="A26" s="425">
        <v>10</v>
      </c>
      <c r="B26" s="391" t="s">
        <v>36</v>
      </c>
      <c r="C26" s="715">
        <f>SUM(C27:C28)</f>
        <v>5499614.5799999991</v>
      </c>
      <c r="D26" s="572" t="s">
        <v>935</v>
      </c>
      <c r="E26" s="4"/>
      <c r="G26" s="696"/>
    </row>
    <row r="27" spans="1:7">
      <c r="A27" s="425">
        <v>10.1</v>
      </c>
      <c r="B27" s="395" t="s">
        <v>743</v>
      </c>
      <c r="C27" s="709">
        <v>0</v>
      </c>
      <c r="D27" s="84"/>
      <c r="E27" s="4"/>
      <c r="G27" s="696"/>
    </row>
    <row r="28" spans="1:7">
      <c r="A28" s="425">
        <v>10.199999999999999</v>
      </c>
      <c r="B28" s="395" t="s">
        <v>744</v>
      </c>
      <c r="C28" s="709">
        <v>5499614.5799999991</v>
      </c>
      <c r="D28" s="84"/>
      <c r="E28" s="4"/>
      <c r="G28" s="696"/>
    </row>
    <row r="29" spans="1:7">
      <c r="A29" s="425">
        <v>11</v>
      </c>
      <c r="B29" s="391" t="s">
        <v>745</v>
      </c>
      <c r="C29" s="710">
        <f>SUM(C30:C31)</f>
        <v>0</v>
      </c>
      <c r="D29" s="84"/>
      <c r="E29" s="4"/>
      <c r="G29" s="696"/>
    </row>
    <row r="30" spans="1:7">
      <c r="A30" s="425">
        <v>11.1</v>
      </c>
      <c r="B30" s="395" t="s">
        <v>746</v>
      </c>
      <c r="C30" s="709">
        <v>0</v>
      </c>
      <c r="D30" s="84"/>
      <c r="E30" s="4"/>
      <c r="G30" s="696"/>
    </row>
    <row r="31" spans="1:7">
      <c r="A31" s="425">
        <v>11.2</v>
      </c>
      <c r="B31" s="395" t="s">
        <v>747</v>
      </c>
      <c r="C31" s="709">
        <v>0</v>
      </c>
      <c r="D31" s="84"/>
      <c r="E31" s="4"/>
      <c r="G31" s="696"/>
    </row>
    <row r="32" spans="1:7">
      <c r="A32" s="425">
        <v>13</v>
      </c>
      <c r="B32" s="391" t="s">
        <v>99</v>
      </c>
      <c r="C32" s="710">
        <v>4495186.3362999996</v>
      </c>
      <c r="D32" s="84"/>
      <c r="E32" s="4"/>
      <c r="G32" s="696"/>
    </row>
    <row r="33" spans="1:7">
      <c r="A33" s="425">
        <v>13.1</v>
      </c>
      <c r="B33" s="396" t="s">
        <v>748</v>
      </c>
      <c r="C33" s="709">
        <v>0</v>
      </c>
      <c r="D33" s="84"/>
      <c r="E33" s="4"/>
      <c r="G33" s="696"/>
    </row>
    <row r="34" spans="1:7">
      <c r="A34" s="425">
        <v>13.2</v>
      </c>
      <c r="B34" s="396" t="s">
        <v>749</v>
      </c>
      <c r="C34" s="713">
        <v>0</v>
      </c>
      <c r="D34" s="86"/>
      <c r="E34" s="4"/>
      <c r="G34" s="696"/>
    </row>
    <row r="35" spans="1:7">
      <c r="A35" s="425">
        <v>14</v>
      </c>
      <c r="B35" s="397" t="s">
        <v>750</v>
      </c>
      <c r="C35" s="716">
        <f>SUM(C6,C10,C12,C13,C14,C18,C21,C22,C23,C26,C29,C32)</f>
        <v>1614918935.0587127</v>
      </c>
      <c r="D35" s="86"/>
      <c r="E35" s="4"/>
      <c r="G35" s="696"/>
    </row>
    <row r="36" spans="1:7">
      <c r="A36" s="425"/>
      <c r="B36" s="398" t="s">
        <v>104</v>
      </c>
      <c r="C36" s="717"/>
      <c r="D36" s="87"/>
      <c r="E36" s="4"/>
      <c r="G36" s="696"/>
    </row>
    <row r="37" spans="1:7">
      <c r="A37" s="425">
        <v>15</v>
      </c>
      <c r="B37" s="399" t="s">
        <v>751</v>
      </c>
      <c r="C37" s="714">
        <v>0</v>
      </c>
      <c r="D37" s="447"/>
      <c r="E37" s="3"/>
      <c r="G37" s="696"/>
    </row>
    <row r="38" spans="1:7">
      <c r="A38" s="425">
        <v>15.1</v>
      </c>
      <c r="B38" s="400" t="s">
        <v>731</v>
      </c>
      <c r="C38" s="709">
        <v>0</v>
      </c>
      <c r="D38" s="84"/>
      <c r="E38" s="4"/>
      <c r="G38" s="696"/>
    </row>
    <row r="39" spans="1:7" ht="21">
      <c r="A39" s="425">
        <v>16</v>
      </c>
      <c r="B39" s="393" t="s">
        <v>752</v>
      </c>
      <c r="C39" s="710">
        <v>0</v>
      </c>
      <c r="D39" s="84"/>
      <c r="E39" s="4"/>
      <c r="G39" s="696"/>
    </row>
    <row r="40" spans="1:7">
      <c r="A40" s="425">
        <v>17</v>
      </c>
      <c r="B40" s="393" t="s">
        <v>753</v>
      </c>
      <c r="C40" s="710">
        <f>SUM(C41:C44)</f>
        <v>1131293060.305438</v>
      </c>
      <c r="D40" s="84"/>
      <c r="E40" s="4"/>
      <c r="G40" s="696"/>
    </row>
    <row r="41" spans="1:7">
      <c r="A41" s="425">
        <v>17.100000000000001</v>
      </c>
      <c r="B41" s="401" t="s">
        <v>754</v>
      </c>
      <c r="C41" s="709">
        <v>1129260597.2498</v>
      </c>
      <c r="D41" s="84"/>
      <c r="E41" s="4"/>
      <c r="G41" s="696"/>
    </row>
    <row r="42" spans="1:7">
      <c r="A42" s="441">
        <v>17.2</v>
      </c>
      <c r="B42" s="442" t="s">
        <v>100</v>
      </c>
      <c r="C42" s="713">
        <v>0</v>
      </c>
      <c r="D42" s="86"/>
      <c r="E42" s="4"/>
      <c r="G42" s="696"/>
    </row>
    <row r="43" spans="1:7">
      <c r="A43" s="425">
        <v>17.3</v>
      </c>
      <c r="B43" s="443" t="s">
        <v>755</v>
      </c>
      <c r="C43" s="645">
        <v>0</v>
      </c>
      <c r="D43" s="86"/>
      <c r="E43" s="4"/>
      <c r="G43" s="696"/>
    </row>
    <row r="44" spans="1:7">
      <c r="A44" s="425">
        <v>17.399999999999999</v>
      </c>
      <c r="B44" s="443" t="s">
        <v>756</v>
      </c>
      <c r="C44" s="645">
        <v>2032463.0556380092</v>
      </c>
      <c r="D44" s="86"/>
      <c r="E44" s="4"/>
      <c r="G44" s="696"/>
    </row>
    <row r="45" spans="1:7">
      <c r="A45" s="425">
        <v>18</v>
      </c>
      <c r="B45" s="409" t="s">
        <v>757</v>
      </c>
      <c r="C45" s="644">
        <v>270003.46847978223</v>
      </c>
      <c r="D45" s="86"/>
      <c r="E45" s="3"/>
      <c r="G45" s="696"/>
    </row>
    <row r="46" spans="1:7">
      <c r="A46" s="425">
        <v>19</v>
      </c>
      <c r="B46" s="409" t="s">
        <v>758</v>
      </c>
      <c r="C46" s="643">
        <f>SUM(C47:C48)</f>
        <v>9446056.2293110881</v>
      </c>
      <c r="D46" s="86"/>
      <c r="G46" s="696"/>
    </row>
    <row r="47" spans="1:7">
      <c r="A47" s="425">
        <v>19.100000000000001</v>
      </c>
      <c r="B47" s="444" t="s">
        <v>759</v>
      </c>
      <c r="C47" s="642">
        <v>8839511.3066509664</v>
      </c>
      <c r="D47" s="86"/>
      <c r="G47" s="696"/>
    </row>
    <row r="48" spans="1:7">
      <c r="A48" s="425">
        <v>19.2</v>
      </c>
      <c r="B48" s="444" t="s">
        <v>760</v>
      </c>
      <c r="C48" s="642">
        <v>606544.92266012123</v>
      </c>
      <c r="D48" s="86"/>
      <c r="G48" s="696"/>
    </row>
    <row r="49" spans="1:7">
      <c r="A49" s="425">
        <v>20</v>
      </c>
      <c r="B49" s="405" t="s">
        <v>101</v>
      </c>
      <c r="C49" s="643">
        <v>78258757.831299767</v>
      </c>
      <c r="D49" s="572" t="s">
        <v>986</v>
      </c>
      <c r="G49" s="696"/>
    </row>
    <row r="50" spans="1:7">
      <c r="A50" s="425">
        <v>21</v>
      </c>
      <c r="B50" s="406" t="s">
        <v>89</v>
      </c>
      <c r="C50" s="643">
        <v>1045619.1218999999</v>
      </c>
      <c r="D50" s="86"/>
      <c r="G50" s="696"/>
    </row>
    <row r="51" spans="1:7">
      <c r="A51" s="425">
        <v>21.1</v>
      </c>
      <c r="B51" s="402" t="s">
        <v>761</v>
      </c>
      <c r="C51" s="642">
        <v>0</v>
      </c>
      <c r="D51" s="86"/>
      <c r="G51" s="696"/>
    </row>
    <row r="52" spans="1:7">
      <c r="A52" s="425">
        <v>22</v>
      </c>
      <c r="B52" s="405" t="s">
        <v>762</v>
      </c>
      <c r="C52" s="643">
        <f>SUM(C37,C39,C40,C45,C46,C49,C50)</f>
        <v>1220313496.9564288</v>
      </c>
      <c r="D52" s="86"/>
      <c r="G52" s="696"/>
    </row>
    <row r="53" spans="1:7">
      <c r="A53" s="425"/>
      <c r="B53" s="407" t="s">
        <v>763</v>
      </c>
      <c r="C53" s="641"/>
      <c r="D53" s="86"/>
      <c r="G53" s="696"/>
    </row>
    <row r="54" spans="1:7">
      <c r="A54" s="425">
        <v>23</v>
      </c>
      <c r="B54" s="405" t="s">
        <v>105</v>
      </c>
      <c r="C54" s="644">
        <v>114430000</v>
      </c>
      <c r="D54" s="572" t="s">
        <v>987</v>
      </c>
      <c r="G54" s="696"/>
    </row>
    <row r="55" spans="1:7">
      <c r="A55" s="425">
        <v>24</v>
      </c>
      <c r="B55" s="405" t="s">
        <v>764</v>
      </c>
      <c r="C55" s="644">
        <v>0</v>
      </c>
      <c r="D55" s="86"/>
      <c r="G55" s="696"/>
    </row>
    <row r="56" spans="1:7">
      <c r="A56" s="425">
        <v>25</v>
      </c>
      <c r="B56" s="405" t="s">
        <v>102</v>
      </c>
      <c r="C56" s="644">
        <v>0</v>
      </c>
      <c r="D56" s="86"/>
      <c r="G56" s="696"/>
    </row>
    <row r="57" spans="1:7">
      <c r="A57" s="425">
        <v>26</v>
      </c>
      <c r="B57" s="409" t="s">
        <v>765</v>
      </c>
      <c r="C57" s="644">
        <v>0</v>
      </c>
      <c r="D57" s="86"/>
      <c r="G57" s="696"/>
    </row>
    <row r="58" spans="1:7">
      <c r="A58" s="425">
        <v>27</v>
      </c>
      <c r="B58" s="409" t="s">
        <v>766</v>
      </c>
      <c r="C58" s="644">
        <f>SUM(C59:C60)</f>
        <v>25763611.367281228</v>
      </c>
      <c r="D58" s="86"/>
      <c r="G58" s="696"/>
    </row>
    <row r="59" spans="1:7">
      <c r="A59" s="425">
        <v>27.1</v>
      </c>
      <c r="B59" s="444" t="s">
        <v>767</v>
      </c>
      <c r="C59" s="645">
        <v>25763611.367281228</v>
      </c>
      <c r="D59" s="572" t="s">
        <v>988</v>
      </c>
      <c r="G59" s="696"/>
    </row>
    <row r="60" spans="1:7">
      <c r="A60" s="425">
        <v>27.2</v>
      </c>
      <c r="B60" s="443" t="s">
        <v>768</v>
      </c>
      <c r="C60" s="645">
        <v>0</v>
      </c>
      <c r="D60" s="86"/>
      <c r="G60" s="696"/>
    </row>
    <row r="61" spans="1:7">
      <c r="A61" s="425">
        <v>28</v>
      </c>
      <c r="B61" s="406" t="s">
        <v>769</v>
      </c>
      <c r="C61" s="644">
        <v>0</v>
      </c>
      <c r="D61" s="86"/>
      <c r="G61" s="696"/>
    </row>
    <row r="62" spans="1:7">
      <c r="A62" s="425">
        <v>29</v>
      </c>
      <c r="B62" s="409" t="s">
        <v>770</v>
      </c>
      <c r="C62" s="644">
        <f>SUM(C63:C65)</f>
        <v>12880</v>
      </c>
      <c r="D62" s="86"/>
      <c r="G62" s="696"/>
    </row>
    <row r="63" spans="1:7">
      <c r="A63" s="425">
        <v>29.1</v>
      </c>
      <c r="B63" s="445" t="s">
        <v>771</v>
      </c>
      <c r="C63" s="645">
        <v>0</v>
      </c>
      <c r="D63" s="86"/>
      <c r="G63" s="696"/>
    </row>
    <row r="64" spans="1:7" ht="24" customHeight="1">
      <c r="A64" s="425">
        <v>29.2</v>
      </c>
      <c r="B64" s="444" t="s">
        <v>772</v>
      </c>
      <c r="C64" s="645">
        <v>0</v>
      </c>
      <c r="D64" s="86"/>
      <c r="G64" s="696"/>
    </row>
    <row r="65" spans="1:7" ht="21.95" customHeight="1">
      <c r="A65" s="425">
        <v>29.3</v>
      </c>
      <c r="B65" s="446" t="s">
        <v>773</v>
      </c>
      <c r="C65" s="645">
        <v>12880</v>
      </c>
      <c r="D65" s="572" t="s">
        <v>989</v>
      </c>
      <c r="G65" s="696"/>
    </row>
    <row r="66" spans="1:7">
      <c r="A66" s="425">
        <v>30</v>
      </c>
      <c r="B66" s="409" t="s">
        <v>103</v>
      </c>
      <c r="C66" s="644">
        <v>254398949.31040269</v>
      </c>
      <c r="D66" s="572" t="s">
        <v>990</v>
      </c>
      <c r="G66" s="696"/>
    </row>
    <row r="67" spans="1:7">
      <c r="A67" s="425">
        <v>31</v>
      </c>
      <c r="B67" s="408" t="s">
        <v>774</v>
      </c>
      <c r="C67" s="644">
        <f>SUM(C54,C55,C56,C57,C58,C61,C62,C66)</f>
        <v>394605440.67768395</v>
      </c>
      <c r="D67" s="86"/>
      <c r="G67" s="696"/>
    </row>
    <row r="68" spans="1:7" ht="16.5" thickBot="1">
      <c r="A68" s="718">
        <v>32</v>
      </c>
      <c r="B68" s="719" t="s">
        <v>775</v>
      </c>
      <c r="C68" s="720">
        <f>SUM(C52,C67)</f>
        <v>1614918937.6341128</v>
      </c>
      <c r="D68" s="640"/>
      <c r="G68" s="69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T38"/>
  <sheetViews>
    <sheetView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cols>
    <col min="1" max="1" width="10.5703125" style="1" bestFit="1" customWidth="1"/>
    <col min="2" max="2" width="97" style="1" bestFit="1" customWidth="1"/>
    <col min="3" max="3" width="13.7109375" style="1" bestFit="1" customWidth="1"/>
    <col min="4" max="4" width="13.42578125" style="1" bestFit="1" customWidth="1"/>
    <col min="5" max="5" width="14.7109375" style="1" bestFit="1" customWidth="1"/>
    <col min="6" max="6" width="13.42578125" style="1" bestFit="1" customWidth="1"/>
    <col min="7" max="7" width="9.7109375" style="1" bestFit="1" customWidth="1"/>
    <col min="8" max="8" width="13.42578125" style="1" bestFit="1" customWidth="1"/>
    <col min="9" max="9" width="14.7109375" style="1" bestFit="1" customWidth="1"/>
    <col min="10" max="10" width="13.42578125" style="1" bestFit="1" customWidth="1"/>
    <col min="11" max="11" width="9.7109375" style="1" bestFit="1" customWidth="1"/>
    <col min="12" max="12" width="13.42578125" style="1" bestFit="1" customWidth="1"/>
    <col min="13" max="13" width="16" style="1" bestFit="1" customWidth="1"/>
    <col min="14" max="14" width="13.7109375" style="1" bestFit="1" customWidth="1"/>
    <col min="15" max="15" width="9.7109375" style="1" bestFit="1" customWidth="1"/>
    <col min="16" max="16" width="13.42578125" style="1" bestFit="1" customWidth="1"/>
    <col min="17" max="17" width="13.7109375" style="1" bestFit="1" customWidth="1"/>
    <col min="18" max="18" width="13.42578125" style="1" bestFit="1" customWidth="1"/>
    <col min="19" max="19" width="31.7109375" style="1" bestFit="1" customWidth="1"/>
    <col min="20" max="16384" width="9.140625" style="8"/>
  </cols>
  <sheetData>
    <row r="1" spans="1:19">
      <c r="A1" s="1" t="s">
        <v>108</v>
      </c>
      <c r="B1" s="1" t="str">
        <f>Info!C2</f>
        <v>სს "ბანკი ქართუ"</v>
      </c>
    </row>
    <row r="2" spans="1:19">
      <c r="A2" s="1" t="s">
        <v>109</v>
      </c>
      <c r="B2" s="688">
        <f>'1. key ratios'!B2</f>
        <v>45107</v>
      </c>
    </row>
    <row r="4" spans="1:19" ht="26.25" thickBot="1">
      <c r="A4" s="31" t="s">
        <v>259</v>
      </c>
      <c r="B4" s="187" t="s">
        <v>294</v>
      </c>
    </row>
    <row r="5" spans="1:19">
      <c r="A5" s="74"/>
      <c r="B5" s="76"/>
      <c r="C5" s="68" t="s">
        <v>0</v>
      </c>
      <c r="D5" s="68" t="s">
        <v>1</v>
      </c>
      <c r="E5" s="68" t="s">
        <v>2</v>
      </c>
      <c r="F5" s="68" t="s">
        <v>3</v>
      </c>
      <c r="G5" s="68" t="s">
        <v>4</v>
      </c>
      <c r="H5" s="68" t="s">
        <v>5</v>
      </c>
      <c r="I5" s="68" t="s">
        <v>145</v>
      </c>
      <c r="J5" s="68" t="s">
        <v>146</v>
      </c>
      <c r="K5" s="68" t="s">
        <v>147</v>
      </c>
      <c r="L5" s="68" t="s">
        <v>148</v>
      </c>
      <c r="M5" s="68" t="s">
        <v>149</v>
      </c>
      <c r="N5" s="68" t="s">
        <v>150</v>
      </c>
      <c r="O5" s="68" t="s">
        <v>281</v>
      </c>
      <c r="P5" s="68" t="s">
        <v>282</v>
      </c>
      <c r="Q5" s="68" t="s">
        <v>283</v>
      </c>
      <c r="R5" s="181" t="s">
        <v>284</v>
      </c>
      <c r="S5" s="69" t="s">
        <v>285</v>
      </c>
    </row>
    <row r="6" spans="1:19" ht="46.5" customHeight="1">
      <c r="A6" s="90"/>
      <c r="B6" s="790" t="s">
        <v>286</v>
      </c>
      <c r="C6" s="788">
        <v>0</v>
      </c>
      <c r="D6" s="789"/>
      <c r="E6" s="788">
        <v>0.2</v>
      </c>
      <c r="F6" s="789"/>
      <c r="G6" s="788">
        <v>0.35</v>
      </c>
      <c r="H6" s="789"/>
      <c r="I6" s="788">
        <v>0.5</v>
      </c>
      <c r="J6" s="789"/>
      <c r="K6" s="788">
        <v>0.75</v>
      </c>
      <c r="L6" s="789"/>
      <c r="M6" s="788">
        <v>1</v>
      </c>
      <c r="N6" s="789"/>
      <c r="O6" s="788">
        <v>1.5</v>
      </c>
      <c r="P6" s="789"/>
      <c r="Q6" s="788">
        <v>2.5</v>
      </c>
      <c r="R6" s="789"/>
      <c r="S6" s="786" t="s">
        <v>156</v>
      </c>
    </row>
    <row r="7" spans="1:19">
      <c r="A7" s="90"/>
      <c r="B7" s="791"/>
      <c r="C7" s="186" t="s">
        <v>279</v>
      </c>
      <c r="D7" s="186" t="s">
        <v>280</v>
      </c>
      <c r="E7" s="186" t="s">
        <v>279</v>
      </c>
      <c r="F7" s="186" t="s">
        <v>280</v>
      </c>
      <c r="G7" s="186" t="s">
        <v>279</v>
      </c>
      <c r="H7" s="186" t="s">
        <v>280</v>
      </c>
      <c r="I7" s="186" t="s">
        <v>279</v>
      </c>
      <c r="J7" s="186" t="s">
        <v>280</v>
      </c>
      <c r="K7" s="186" t="s">
        <v>279</v>
      </c>
      <c r="L7" s="186" t="s">
        <v>280</v>
      </c>
      <c r="M7" s="186" t="s">
        <v>279</v>
      </c>
      <c r="N7" s="186" t="s">
        <v>280</v>
      </c>
      <c r="O7" s="186" t="s">
        <v>279</v>
      </c>
      <c r="P7" s="186" t="s">
        <v>280</v>
      </c>
      <c r="Q7" s="186" t="s">
        <v>279</v>
      </c>
      <c r="R7" s="186" t="s">
        <v>280</v>
      </c>
      <c r="S7" s="787"/>
    </row>
    <row r="8" spans="1:19">
      <c r="A8" s="72">
        <v>1</v>
      </c>
      <c r="B8" s="110" t="s">
        <v>134</v>
      </c>
      <c r="C8" s="639">
        <v>34367868.441746578</v>
      </c>
      <c r="D8" s="639"/>
      <c r="E8" s="639">
        <v>0</v>
      </c>
      <c r="F8" s="638"/>
      <c r="G8" s="639">
        <v>0</v>
      </c>
      <c r="H8" s="639"/>
      <c r="I8" s="639">
        <v>0</v>
      </c>
      <c r="J8" s="639"/>
      <c r="K8" s="639">
        <v>0</v>
      </c>
      <c r="L8" s="639"/>
      <c r="M8" s="639">
        <v>240529266.42573732</v>
      </c>
      <c r="N8" s="639"/>
      <c r="O8" s="639">
        <v>0</v>
      </c>
      <c r="P8" s="639"/>
      <c r="Q8" s="639">
        <v>0</v>
      </c>
      <c r="R8" s="638"/>
      <c r="S8" s="637">
        <f>$C$6*SUM(C8:D8)+$E$6*SUM(E8:F8)+$G$6*SUM(G8:H8)+$I$6*SUM(I8:J8)+$K$6*SUM(K8:L8)+$M$6*SUM(M8:N8)+$O$6*SUM(O8:P8)+$Q$6*SUM(Q8:R8)</f>
        <v>240529266.42573732</v>
      </c>
    </row>
    <row r="9" spans="1:19">
      <c r="A9" s="72">
        <v>2</v>
      </c>
      <c r="B9" s="110" t="s">
        <v>135</v>
      </c>
      <c r="C9" s="639">
        <v>0</v>
      </c>
      <c r="D9" s="639"/>
      <c r="E9" s="639">
        <v>0</v>
      </c>
      <c r="F9" s="639"/>
      <c r="G9" s="639">
        <v>0</v>
      </c>
      <c r="H9" s="639"/>
      <c r="I9" s="639">
        <v>0</v>
      </c>
      <c r="J9" s="639"/>
      <c r="K9" s="639">
        <v>0</v>
      </c>
      <c r="L9" s="639"/>
      <c r="M9" s="639">
        <v>0</v>
      </c>
      <c r="N9" s="639"/>
      <c r="O9" s="639">
        <v>0</v>
      </c>
      <c r="P9" s="639"/>
      <c r="Q9" s="639">
        <v>0</v>
      </c>
      <c r="R9" s="638"/>
      <c r="S9" s="637">
        <f t="shared" ref="S9:S21" si="0">$C$6*SUM(C9:D9)+$E$6*SUM(E9:F9)+$G$6*SUM(G9:H9)+$I$6*SUM(I9:J9)+$K$6*SUM(K9:L9)+$M$6*SUM(M9:N9)+$O$6*SUM(O9:P9)+$Q$6*SUM(Q9:R9)</f>
        <v>0</v>
      </c>
    </row>
    <row r="10" spans="1:19">
      <c r="A10" s="72">
        <v>3</v>
      </c>
      <c r="B10" s="110" t="s">
        <v>136</v>
      </c>
      <c r="C10" s="639">
        <v>0</v>
      </c>
      <c r="D10" s="639"/>
      <c r="E10" s="639">
        <v>0</v>
      </c>
      <c r="F10" s="639"/>
      <c r="G10" s="639">
        <v>0</v>
      </c>
      <c r="H10" s="639"/>
      <c r="I10" s="639">
        <v>0</v>
      </c>
      <c r="J10" s="639"/>
      <c r="K10" s="639">
        <v>0</v>
      </c>
      <c r="L10" s="639"/>
      <c r="M10" s="639">
        <v>0</v>
      </c>
      <c r="N10" s="639"/>
      <c r="O10" s="639">
        <v>0</v>
      </c>
      <c r="P10" s="639"/>
      <c r="Q10" s="639">
        <v>0</v>
      </c>
      <c r="R10" s="638"/>
      <c r="S10" s="637">
        <f t="shared" si="0"/>
        <v>0</v>
      </c>
    </row>
    <row r="11" spans="1:19">
      <c r="A11" s="72">
        <v>4</v>
      </c>
      <c r="B11" s="110" t="s">
        <v>137</v>
      </c>
      <c r="C11" s="639">
        <v>0</v>
      </c>
      <c r="D11" s="639"/>
      <c r="E11" s="639">
        <v>0</v>
      </c>
      <c r="F11" s="639"/>
      <c r="G11" s="639">
        <v>0</v>
      </c>
      <c r="H11" s="639"/>
      <c r="I11" s="639">
        <v>0</v>
      </c>
      <c r="J11" s="639"/>
      <c r="K11" s="639">
        <v>0</v>
      </c>
      <c r="L11" s="639"/>
      <c r="M11" s="639">
        <v>0</v>
      </c>
      <c r="N11" s="639"/>
      <c r="O11" s="639">
        <v>0</v>
      </c>
      <c r="P11" s="639"/>
      <c r="Q11" s="639">
        <v>0</v>
      </c>
      <c r="R11" s="638"/>
      <c r="S11" s="637">
        <f t="shared" si="0"/>
        <v>0</v>
      </c>
    </row>
    <row r="12" spans="1:19">
      <c r="A12" s="72">
        <v>5</v>
      </c>
      <c r="B12" s="110" t="s">
        <v>949</v>
      </c>
      <c r="C12" s="639">
        <v>0</v>
      </c>
      <c r="D12" s="639"/>
      <c r="E12" s="639">
        <v>0</v>
      </c>
      <c r="F12" s="639"/>
      <c r="G12" s="639">
        <v>0</v>
      </c>
      <c r="H12" s="639"/>
      <c r="I12" s="639">
        <v>0</v>
      </c>
      <c r="J12" s="639"/>
      <c r="K12" s="639">
        <v>0</v>
      </c>
      <c r="L12" s="639"/>
      <c r="M12" s="639">
        <v>0</v>
      </c>
      <c r="N12" s="639"/>
      <c r="O12" s="639">
        <v>0</v>
      </c>
      <c r="P12" s="639"/>
      <c r="Q12" s="639">
        <v>0</v>
      </c>
      <c r="R12" s="638"/>
      <c r="S12" s="637">
        <f t="shared" si="0"/>
        <v>0</v>
      </c>
    </row>
    <row r="13" spans="1:19">
      <c r="A13" s="72">
        <v>6</v>
      </c>
      <c r="B13" s="110" t="s">
        <v>138</v>
      </c>
      <c r="C13" s="639">
        <v>0</v>
      </c>
      <c r="D13" s="639"/>
      <c r="E13" s="639">
        <v>274890107.33696508</v>
      </c>
      <c r="F13" s="639"/>
      <c r="G13" s="639">
        <v>0</v>
      </c>
      <c r="H13" s="639"/>
      <c r="I13" s="639">
        <v>100324993.24286853</v>
      </c>
      <c r="J13" s="639"/>
      <c r="K13" s="639">
        <v>0</v>
      </c>
      <c r="L13" s="639"/>
      <c r="M13" s="639">
        <v>7812580.000374753</v>
      </c>
      <c r="N13" s="639"/>
      <c r="O13" s="639">
        <v>0</v>
      </c>
      <c r="P13" s="639"/>
      <c r="Q13" s="639">
        <v>0</v>
      </c>
      <c r="R13" s="638"/>
      <c r="S13" s="637">
        <f t="shared" si="0"/>
        <v>112953098.08920203</v>
      </c>
    </row>
    <row r="14" spans="1:19">
      <c r="A14" s="72">
        <v>7</v>
      </c>
      <c r="B14" s="110" t="s">
        <v>71</v>
      </c>
      <c r="C14" s="639">
        <v>0</v>
      </c>
      <c r="D14" s="639"/>
      <c r="E14" s="639">
        <v>0</v>
      </c>
      <c r="F14" s="639"/>
      <c r="G14" s="639">
        <v>0</v>
      </c>
      <c r="H14" s="639"/>
      <c r="I14" s="639">
        <v>0</v>
      </c>
      <c r="J14" s="639"/>
      <c r="K14" s="639">
        <v>0</v>
      </c>
      <c r="L14" s="639"/>
      <c r="M14" s="639">
        <v>678262131.8408767</v>
      </c>
      <c r="N14" s="639">
        <v>44355966.310433283</v>
      </c>
      <c r="O14" s="639">
        <v>0</v>
      </c>
      <c r="P14" s="639"/>
      <c r="Q14" s="639">
        <v>0</v>
      </c>
      <c r="R14" s="638"/>
      <c r="S14" s="637">
        <f t="shared" si="0"/>
        <v>722618098.15130997</v>
      </c>
    </row>
    <row r="15" spans="1:19">
      <c r="A15" s="72">
        <v>8</v>
      </c>
      <c r="B15" s="110" t="s">
        <v>72</v>
      </c>
      <c r="C15" s="639">
        <v>0</v>
      </c>
      <c r="D15" s="639"/>
      <c r="E15" s="639">
        <v>0</v>
      </c>
      <c r="F15" s="639"/>
      <c r="G15" s="639">
        <v>0</v>
      </c>
      <c r="H15" s="639"/>
      <c r="I15" s="639">
        <v>0</v>
      </c>
      <c r="J15" s="639"/>
      <c r="K15" s="639">
        <v>0</v>
      </c>
      <c r="L15" s="639"/>
      <c r="M15" s="639">
        <v>0</v>
      </c>
      <c r="N15" s="639"/>
      <c r="O15" s="639">
        <v>0</v>
      </c>
      <c r="P15" s="639"/>
      <c r="Q15" s="639">
        <v>0</v>
      </c>
      <c r="R15" s="638"/>
      <c r="S15" s="637">
        <f t="shared" si="0"/>
        <v>0</v>
      </c>
    </row>
    <row r="16" spans="1:19">
      <c r="A16" s="72">
        <v>9</v>
      </c>
      <c r="B16" s="110" t="s">
        <v>950</v>
      </c>
      <c r="C16" s="639">
        <v>0</v>
      </c>
      <c r="D16" s="639"/>
      <c r="E16" s="639">
        <v>0</v>
      </c>
      <c r="F16" s="639"/>
      <c r="G16" s="639">
        <v>0</v>
      </c>
      <c r="H16" s="639"/>
      <c r="I16" s="639">
        <v>0</v>
      </c>
      <c r="J16" s="639"/>
      <c r="K16" s="639">
        <v>0</v>
      </c>
      <c r="L16" s="639"/>
      <c r="M16" s="639">
        <v>0</v>
      </c>
      <c r="N16" s="639"/>
      <c r="O16" s="639">
        <v>0</v>
      </c>
      <c r="P16" s="639"/>
      <c r="Q16" s="639">
        <v>0</v>
      </c>
      <c r="R16" s="638"/>
      <c r="S16" s="637">
        <f t="shared" si="0"/>
        <v>0</v>
      </c>
    </row>
    <row r="17" spans="1:20">
      <c r="A17" s="72">
        <v>10</v>
      </c>
      <c r="B17" s="110" t="s">
        <v>67</v>
      </c>
      <c r="C17" s="639">
        <v>0</v>
      </c>
      <c r="D17" s="639"/>
      <c r="E17" s="639">
        <v>0</v>
      </c>
      <c r="F17" s="639"/>
      <c r="G17" s="639">
        <v>0</v>
      </c>
      <c r="H17" s="639"/>
      <c r="I17" s="639">
        <v>0</v>
      </c>
      <c r="J17" s="639"/>
      <c r="K17" s="639">
        <v>0</v>
      </c>
      <c r="L17" s="639"/>
      <c r="M17" s="639">
        <v>71427530.062587574</v>
      </c>
      <c r="N17" s="639">
        <v>99682.20439997116</v>
      </c>
      <c r="O17" s="639">
        <v>0</v>
      </c>
      <c r="P17" s="639"/>
      <c r="Q17" s="639">
        <v>0</v>
      </c>
      <c r="R17" s="638"/>
      <c r="S17" s="637">
        <f t="shared" si="0"/>
        <v>71527212.266987547</v>
      </c>
    </row>
    <row r="18" spans="1:20">
      <c r="A18" s="72">
        <v>11</v>
      </c>
      <c r="B18" s="110" t="s">
        <v>68</v>
      </c>
      <c r="C18" s="639">
        <v>0</v>
      </c>
      <c r="D18" s="639"/>
      <c r="E18" s="639">
        <v>0</v>
      </c>
      <c r="F18" s="639"/>
      <c r="G18" s="639">
        <v>0</v>
      </c>
      <c r="H18" s="639"/>
      <c r="I18" s="639">
        <v>0</v>
      </c>
      <c r="J18" s="639"/>
      <c r="K18" s="639">
        <v>0</v>
      </c>
      <c r="L18" s="639"/>
      <c r="M18" s="639">
        <v>0</v>
      </c>
      <c r="N18" s="639"/>
      <c r="O18" s="639">
        <v>0</v>
      </c>
      <c r="P18" s="639"/>
      <c r="Q18" s="639">
        <v>0</v>
      </c>
      <c r="R18" s="638"/>
      <c r="S18" s="637">
        <f t="shared" si="0"/>
        <v>0</v>
      </c>
    </row>
    <row r="19" spans="1:20">
      <c r="A19" s="72">
        <v>12</v>
      </c>
      <c r="B19" s="110" t="s">
        <v>69</v>
      </c>
      <c r="C19" s="639">
        <v>0</v>
      </c>
      <c r="D19" s="639"/>
      <c r="E19" s="639">
        <v>0</v>
      </c>
      <c r="F19" s="639"/>
      <c r="G19" s="639">
        <v>0</v>
      </c>
      <c r="H19" s="639"/>
      <c r="I19" s="639">
        <v>0</v>
      </c>
      <c r="J19" s="639"/>
      <c r="K19" s="639">
        <v>0</v>
      </c>
      <c r="L19" s="639"/>
      <c r="M19" s="639">
        <v>0</v>
      </c>
      <c r="N19" s="639"/>
      <c r="O19" s="639">
        <v>0</v>
      </c>
      <c r="P19" s="639"/>
      <c r="Q19" s="639">
        <v>0</v>
      </c>
      <c r="R19" s="638"/>
      <c r="S19" s="637">
        <f t="shared" si="0"/>
        <v>0</v>
      </c>
    </row>
    <row r="20" spans="1:20">
      <c r="A20" s="72">
        <v>13</v>
      </c>
      <c r="B20" s="110" t="s">
        <v>70</v>
      </c>
      <c r="C20" s="639">
        <v>0</v>
      </c>
      <c r="D20" s="639"/>
      <c r="E20" s="639">
        <v>0</v>
      </c>
      <c r="F20" s="639"/>
      <c r="G20" s="639">
        <v>0</v>
      </c>
      <c r="H20" s="639"/>
      <c r="I20" s="639">
        <v>0</v>
      </c>
      <c r="J20" s="639"/>
      <c r="K20" s="639">
        <v>0</v>
      </c>
      <c r="L20" s="639"/>
      <c r="M20" s="639">
        <v>0</v>
      </c>
      <c r="N20" s="639"/>
      <c r="O20" s="639">
        <v>0</v>
      </c>
      <c r="P20" s="639"/>
      <c r="Q20" s="639">
        <v>0</v>
      </c>
      <c r="R20" s="638"/>
      <c r="S20" s="637">
        <f t="shared" si="0"/>
        <v>0</v>
      </c>
    </row>
    <row r="21" spans="1:20">
      <c r="A21" s="72">
        <v>14</v>
      </c>
      <c r="B21" s="110" t="s">
        <v>154</v>
      </c>
      <c r="C21" s="639">
        <v>32750046.868629508</v>
      </c>
      <c r="D21" s="639"/>
      <c r="E21" s="639">
        <v>0</v>
      </c>
      <c r="F21" s="639"/>
      <c r="G21" s="639">
        <v>0</v>
      </c>
      <c r="H21" s="639"/>
      <c r="I21" s="639">
        <v>0</v>
      </c>
      <c r="J21" s="639"/>
      <c r="K21" s="639">
        <v>0</v>
      </c>
      <c r="L21" s="639"/>
      <c r="M21" s="639">
        <v>154495811.18383136</v>
      </c>
      <c r="N21" s="639">
        <v>1211502.0084329578</v>
      </c>
      <c r="O21" s="639">
        <v>0</v>
      </c>
      <c r="P21" s="639"/>
      <c r="Q21" s="639">
        <v>14546080.816385072</v>
      </c>
      <c r="R21" s="638"/>
      <c r="S21" s="637">
        <f t="shared" si="0"/>
        <v>192072515.23322701</v>
      </c>
    </row>
    <row r="22" spans="1:20" ht="13.5" thickBot="1">
      <c r="A22" s="55"/>
      <c r="B22" s="94" t="s">
        <v>66</v>
      </c>
      <c r="C22" s="636">
        <f>SUM(C8:C21)</f>
        <v>67117915.310376078</v>
      </c>
      <c r="D22" s="636">
        <f t="shared" ref="D22:S22" si="1">SUM(D8:D21)</f>
        <v>0</v>
      </c>
      <c r="E22" s="636">
        <f t="shared" si="1"/>
        <v>274890107.33696508</v>
      </c>
      <c r="F22" s="636">
        <f t="shared" si="1"/>
        <v>0</v>
      </c>
      <c r="G22" s="636">
        <f t="shared" si="1"/>
        <v>0</v>
      </c>
      <c r="H22" s="636">
        <f t="shared" si="1"/>
        <v>0</v>
      </c>
      <c r="I22" s="636">
        <f t="shared" si="1"/>
        <v>100324993.24286853</v>
      </c>
      <c r="J22" s="636">
        <f t="shared" si="1"/>
        <v>0</v>
      </c>
      <c r="K22" s="636">
        <f t="shared" si="1"/>
        <v>0</v>
      </c>
      <c r="L22" s="636">
        <f t="shared" si="1"/>
        <v>0</v>
      </c>
      <c r="M22" s="636">
        <f t="shared" si="1"/>
        <v>1152527319.5134077</v>
      </c>
      <c r="N22" s="636">
        <f t="shared" si="1"/>
        <v>45667150.523266211</v>
      </c>
      <c r="O22" s="636">
        <f t="shared" si="1"/>
        <v>0</v>
      </c>
      <c r="P22" s="636">
        <f t="shared" si="1"/>
        <v>0</v>
      </c>
      <c r="Q22" s="636">
        <f t="shared" si="1"/>
        <v>14546080.816385072</v>
      </c>
      <c r="R22" s="636">
        <f t="shared" si="1"/>
        <v>0</v>
      </c>
      <c r="S22" s="635">
        <f t="shared" si="1"/>
        <v>1339700190.1664639</v>
      </c>
      <c r="T22" s="704"/>
    </row>
    <row r="24" spans="1:20">
      <c r="C24" s="721"/>
      <c r="D24" s="721"/>
      <c r="E24" s="721"/>
      <c r="F24" s="721"/>
      <c r="G24" s="721"/>
      <c r="H24" s="721"/>
      <c r="I24" s="721"/>
      <c r="J24" s="721"/>
      <c r="K24" s="721"/>
      <c r="L24" s="721"/>
      <c r="M24" s="721"/>
      <c r="N24" s="721"/>
      <c r="O24" s="721"/>
      <c r="P24" s="721"/>
      <c r="Q24" s="721"/>
      <c r="R24" s="721"/>
      <c r="S24" s="721"/>
    </row>
    <row r="25" spans="1:20">
      <c r="C25" s="721"/>
      <c r="D25" s="721"/>
      <c r="E25" s="721"/>
      <c r="F25" s="721"/>
      <c r="G25" s="721"/>
      <c r="H25" s="721"/>
      <c r="I25" s="721"/>
      <c r="J25" s="721"/>
      <c r="K25" s="721"/>
      <c r="L25" s="721"/>
      <c r="M25" s="721"/>
      <c r="N25" s="721"/>
      <c r="O25" s="721"/>
      <c r="P25" s="721"/>
      <c r="Q25" s="721"/>
      <c r="R25" s="721"/>
      <c r="S25" s="721"/>
    </row>
    <row r="26" spans="1:20">
      <c r="C26" s="721"/>
      <c r="D26" s="721"/>
      <c r="E26" s="721"/>
      <c r="F26" s="721"/>
      <c r="G26" s="721"/>
      <c r="H26" s="721"/>
      <c r="I26" s="721"/>
      <c r="J26" s="721"/>
      <c r="K26" s="721"/>
      <c r="L26" s="721"/>
      <c r="M26" s="721"/>
      <c r="N26" s="721"/>
      <c r="O26" s="721"/>
      <c r="P26" s="721"/>
      <c r="Q26" s="721"/>
      <c r="R26" s="721"/>
      <c r="S26" s="721"/>
    </row>
    <row r="27" spans="1:20">
      <c r="C27" s="721"/>
      <c r="D27" s="721"/>
      <c r="E27" s="721"/>
      <c r="F27" s="721"/>
      <c r="G27" s="721"/>
      <c r="H27" s="721"/>
      <c r="I27" s="721"/>
      <c r="J27" s="721"/>
      <c r="K27" s="721"/>
      <c r="L27" s="721"/>
      <c r="M27" s="721"/>
      <c r="N27" s="721"/>
      <c r="O27" s="721"/>
      <c r="P27" s="721"/>
      <c r="Q27" s="721"/>
      <c r="R27" s="721"/>
      <c r="S27" s="721"/>
    </row>
    <row r="28" spans="1:20">
      <c r="C28" s="721"/>
      <c r="D28" s="721"/>
      <c r="E28" s="721"/>
      <c r="F28" s="721"/>
      <c r="G28" s="721"/>
      <c r="H28" s="721"/>
      <c r="I28" s="721"/>
      <c r="J28" s="721"/>
      <c r="K28" s="721"/>
      <c r="L28" s="721"/>
      <c r="M28" s="721"/>
      <c r="N28" s="721"/>
      <c r="O28" s="721"/>
      <c r="P28" s="721"/>
      <c r="Q28" s="721"/>
      <c r="R28" s="721"/>
      <c r="S28" s="721"/>
    </row>
    <row r="29" spans="1:20">
      <c r="C29" s="721"/>
      <c r="D29" s="721"/>
      <c r="E29" s="721"/>
      <c r="F29" s="721"/>
      <c r="G29" s="721"/>
      <c r="H29" s="721"/>
      <c r="I29" s="721"/>
      <c r="J29" s="721"/>
      <c r="K29" s="721"/>
      <c r="L29" s="721"/>
      <c r="M29" s="721"/>
      <c r="N29" s="721"/>
      <c r="O29" s="721"/>
      <c r="P29" s="721"/>
      <c r="Q29" s="721"/>
      <c r="R29" s="721"/>
      <c r="S29" s="721"/>
    </row>
    <row r="30" spans="1:20">
      <c r="C30" s="721"/>
      <c r="D30" s="721"/>
      <c r="E30" s="721"/>
      <c r="F30" s="721"/>
      <c r="G30" s="721"/>
      <c r="H30" s="721"/>
      <c r="I30" s="721"/>
      <c r="J30" s="721"/>
      <c r="K30" s="721"/>
      <c r="L30" s="721"/>
      <c r="M30" s="721"/>
      <c r="N30" s="721"/>
      <c r="O30" s="721"/>
      <c r="P30" s="721"/>
      <c r="Q30" s="721"/>
      <c r="R30" s="721"/>
      <c r="S30" s="721"/>
    </row>
    <row r="31" spans="1:20">
      <c r="C31" s="721"/>
      <c r="D31" s="721"/>
      <c r="E31" s="721"/>
      <c r="F31" s="721"/>
      <c r="G31" s="721"/>
      <c r="H31" s="721"/>
      <c r="I31" s="721"/>
      <c r="J31" s="721"/>
      <c r="K31" s="721"/>
      <c r="L31" s="721"/>
      <c r="M31" s="721"/>
      <c r="N31" s="721"/>
      <c r="O31" s="721"/>
      <c r="P31" s="721"/>
      <c r="Q31" s="721"/>
      <c r="R31" s="721"/>
      <c r="S31" s="721"/>
    </row>
    <row r="32" spans="1:20">
      <c r="C32" s="721"/>
      <c r="D32" s="721"/>
      <c r="E32" s="721"/>
      <c r="F32" s="721"/>
      <c r="G32" s="721"/>
      <c r="H32" s="721"/>
      <c r="I32" s="721"/>
      <c r="J32" s="721"/>
      <c r="K32" s="721"/>
      <c r="L32" s="721"/>
      <c r="M32" s="721"/>
      <c r="N32" s="721"/>
      <c r="O32" s="721"/>
      <c r="P32" s="721"/>
      <c r="Q32" s="721"/>
      <c r="R32" s="721"/>
      <c r="S32" s="721"/>
    </row>
    <row r="33" spans="3:19">
      <c r="C33" s="721"/>
      <c r="D33" s="721"/>
      <c r="E33" s="721"/>
      <c r="F33" s="721"/>
      <c r="G33" s="721"/>
      <c r="H33" s="721"/>
      <c r="I33" s="721"/>
      <c r="J33" s="721"/>
      <c r="K33" s="721"/>
      <c r="L33" s="721"/>
      <c r="M33" s="721"/>
      <c r="N33" s="721"/>
      <c r="O33" s="721"/>
      <c r="P33" s="721"/>
      <c r="Q33" s="721"/>
      <c r="R33" s="721"/>
      <c r="S33" s="721"/>
    </row>
    <row r="34" spans="3:19">
      <c r="C34" s="721"/>
      <c r="D34" s="721"/>
      <c r="E34" s="721"/>
      <c r="F34" s="721"/>
      <c r="G34" s="721"/>
      <c r="H34" s="721"/>
      <c r="I34" s="721"/>
      <c r="J34" s="721"/>
      <c r="K34" s="721"/>
      <c r="L34" s="721"/>
      <c r="M34" s="721"/>
      <c r="N34" s="721"/>
      <c r="O34" s="721"/>
      <c r="P34" s="721"/>
      <c r="Q34" s="721"/>
      <c r="R34" s="721"/>
      <c r="S34" s="721"/>
    </row>
    <row r="35" spans="3:19">
      <c r="C35" s="721"/>
      <c r="D35" s="721"/>
      <c r="E35" s="721"/>
      <c r="F35" s="721"/>
      <c r="G35" s="721"/>
      <c r="H35" s="721"/>
      <c r="I35" s="721"/>
      <c r="J35" s="721"/>
      <c r="K35" s="721"/>
      <c r="L35" s="721"/>
      <c r="M35" s="721"/>
      <c r="N35" s="721"/>
      <c r="O35" s="721"/>
      <c r="P35" s="721"/>
      <c r="Q35" s="721"/>
      <c r="R35" s="721"/>
      <c r="S35" s="721"/>
    </row>
    <row r="36" spans="3:19">
      <c r="C36" s="721"/>
      <c r="D36" s="721"/>
      <c r="E36" s="721"/>
      <c r="F36" s="721"/>
      <c r="G36" s="721"/>
      <c r="H36" s="721"/>
      <c r="I36" s="721"/>
      <c r="J36" s="721"/>
      <c r="K36" s="721"/>
      <c r="L36" s="721"/>
      <c r="M36" s="721"/>
      <c r="N36" s="721"/>
      <c r="O36" s="721"/>
      <c r="P36" s="721"/>
      <c r="Q36" s="721"/>
      <c r="R36" s="721"/>
      <c r="S36" s="721"/>
    </row>
    <row r="37" spans="3:19">
      <c r="C37" s="721"/>
      <c r="D37" s="721"/>
      <c r="E37" s="721"/>
      <c r="F37" s="721"/>
      <c r="G37" s="721"/>
      <c r="H37" s="721"/>
      <c r="I37" s="721"/>
      <c r="J37" s="721"/>
      <c r="K37" s="721"/>
      <c r="L37" s="721"/>
      <c r="M37" s="721"/>
      <c r="N37" s="721"/>
      <c r="O37" s="721"/>
      <c r="P37" s="721"/>
      <c r="Q37" s="721"/>
      <c r="R37" s="721"/>
      <c r="S37" s="721"/>
    </row>
    <row r="38" spans="3:19">
      <c r="C38" s="721"/>
      <c r="D38" s="721"/>
      <c r="E38" s="721"/>
      <c r="F38" s="721"/>
      <c r="G38" s="721"/>
      <c r="H38" s="721"/>
      <c r="I38" s="721"/>
      <c r="J38" s="721"/>
      <c r="K38" s="721"/>
      <c r="L38" s="721"/>
      <c r="M38" s="721"/>
      <c r="N38" s="721"/>
      <c r="O38" s="721"/>
      <c r="P38" s="721"/>
      <c r="Q38" s="721"/>
      <c r="R38" s="721"/>
      <c r="S38" s="721"/>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38"/>
  <sheetViews>
    <sheetView workbookViewId="0">
      <pane xSplit="2" ySplit="6" topLeftCell="D7" activePane="bottomRight" state="frozen"/>
      <selection pane="topRight" activeCell="C1" sqref="C1"/>
      <selection pane="bottomLeft" activeCell="A6" sqref="A6"/>
      <selection pane="bottomRight"/>
    </sheetView>
  </sheetViews>
  <sheetFormatPr defaultColWidth="9.140625" defaultRowHeight="12.75"/>
  <cols>
    <col min="1" max="1" width="10.5703125" style="1" bestFit="1" customWidth="1"/>
    <col min="2" max="2" width="97" style="1" bestFit="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8"/>
  </cols>
  <sheetData>
    <row r="1" spans="1:22">
      <c r="A1" s="1" t="s">
        <v>108</v>
      </c>
      <c r="B1" s="1" t="str">
        <f>Info!C2</f>
        <v>სს "ბანკი ქართუ"</v>
      </c>
    </row>
    <row r="2" spans="1:22">
      <c r="A2" s="1" t="s">
        <v>109</v>
      </c>
      <c r="B2" s="688">
        <f>'1. key ratios'!B2</f>
        <v>45107</v>
      </c>
    </row>
    <row r="4" spans="1:22" ht="27.75" thickBot="1">
      <c r="A4" s="1" t="s">
        <v>260</v>
      </c>
      <c r="B4" s="187" t="s">
        <v>295</v>
      </c>
      <c r="V4" s="135" t="s">
        <v>87</v>
      </c>
    </row>
    <row r="5" spans="1:22">
      <c r="A5" s="53"/>
      <c r="B5" s="54"/>
      <c r="C5" s="792" t="s">
        <v>116</v>
      </c>
      <c r="D5" s="793"/>
      <c r="E5" s="793"/>
      <c r="F5" s="793"/>
      <c r="G5" s="793"/>
      <c r="H5" s="793"/>
      <c r="I5" s="793"/>
      <c r="J5" s="793"/>
      <c r="K5" s="793"/>
      <c r="L5" s="794"/>
      <c r="M5" s="792" t="s">
        <v>117</v>
      </c>
      <c r="N5" s="793"/>
      <c r="O5" s="793"/>
      <c r="P5" s="793"/>
      <c r="Q5" s="793"/>
      <c r="R5" s="793"/>
      <c r="S5" s="794"/>
      <c r="T5" s="797" t="s">
        <v>293</v>
      </c>
      <c r="U5" s="797" t="s">
        <v>292</v>
      </c>
      <c r="V5" s="795" t="s">
        <v>118</v>
      </c>
    </row>
    <row r="6" spans="1:22" s="31" customFormat="1" ht="127.5">
      <c r="A6" s="70"/>
      <c r="B6" s="112"/>
      <c r="C6" s="51" t="s">
        <v>119</v>
      </c>
      <c r="D6" s="50" t="s">
        <v>120</v>
      </c>
      <c r="E6" s="48" t="s">
        <v>121</v>
      </c>
      <c r="F6" s="48" t="s">
        <v>287</v>
      </c>
      <c r="G6" s="50" t="s">
        <v>122</v>
      </c>
      <c r="H6" s="50" t="s">
        <v>123</v>
      </c>
      <c r="I6" s="50" t="s">
        <v>124</v>
      </c>
      <c r="J6" s="50" t="s">
        <v>153</v>
      </c>
      <c r="K6" s="50" t="s">
        <v>125</v>
      </c>
      <c r="L6" s="52" t="s">
        <v>126</v>
      </c>
      <c r="M6" s="51" t="s">
        <v>127</v>
      </c>
      <c r="N6" s="50" t="s">
        <v>128</v>
      </c>
      <c r="O6" s="50" t="s">
        <v>129</v>
      </c>
      <c r="P6" s="50" t="s">
        <v>130</v>
      </c>
      <c r="Q6" s="50" t="s">
        <v>131</v>
      </c>
      <c r="R6" s="50" t="s">
        <v>132</v>
      </c>
      <c r="S6" s="52" t="s">
        <v>133</v>
      </c>
      <c r="T6" s="798"/>
      <c r="U6" s="798"/>
      <c r="V6" s="796"/>
    </row>
    <row r="7" spans="1:22">
      <c r="A7" s="93">
        <v>1</v>
      </c>
      <c r="B7" s="110" t="s">
        <v>134</v>
      </c>
      <c r="C7" s="167"/>
      <c r="D7" s="165"/>
      <c r="E7" s="165"/>
      <c r="F7" s="165"/>
      <c r="G7" s="165"/>
      <c r="H7" s="165"/>
      <c r="I7" s="165"/>
      <c r="J7" s="165"/>
      <c r="K7" s="165"/>
      <c r="L7" s="168"/>
      <c r="M7" s="167"/>
      <c r="N7" s="165"/>
      <c r="O7" s="165"/>
      <c r="P7" s="165"/>
      <c r="Q7" s="165"/>
      <c r="R7" s="165"/>
      <c r="S7" s="168"/>
      <c r="T7" s="184"/>
      <c r="U7" s="183"/>
      <c r="V7" s="169">
        <f>SUM(C7:S7)</f>
        <v>0</v>
      </c>
    </row>
    <row r="8" spans="1:22">
      <c r="A8" s="93">
        <v>2</v>
      </c>
      <c r="B8" s="110" t="s">
        <v>135</v>
      </c>
      <c r="C8" s="167"/>
      <c r="D8" s="165"/>
      <c r="E8" s="165"/>
      <c r="F8" s="165"/>
      <c r="G8" s="165"/>
      <c r="H8" s="165"/>
      <c r="I8" s="165"/>
      <c r="J8" s="165"/>
      <c r="K8" s="165"/>
      <c r="L8" s="168"/>
      <c r="M8" s="167"/>
      <c r="N8" s="165"/>
      <c r="O8" s="165"/>
      <c r="P8" s="165"/>
      <c r="Q8" s="165"/>
      <c r="R8" s="165"/>
      <c r="S8" s="168"/>
      <c r="T8" s="183"/>
      <c r="U8" s="183"/>
      <c r="V8" s="169">
        <f t="shared" ref="V8:V20" si="0">SUM(C8:S8)</f>
        <v>0</v>
      </c>
    </row>
    <row r="9" spans="1:22">
      <c r="A9" s="93">
        <v>3</v>
      </c>
      <c r="B9" s="110" t="s">
        <v>136</v>
      </c>
      <c r="C9" s="167"/>
      <c r="D9" s="165"/>
      <c r="E9" s="165"/>
      <c r="F9" s="165"/>
      <c r="G9" s="165"/>
      <c r="H9" s="165"/>
      <c r="I9" s="165"/>
      <c r="J9" s="165"/>
      <c r="K9" s="165"/>
      <c r="L9" s="168"/>
      <c r="M9" s="167"/>
      <c r="N9" s="165"/>
      <c r="O9" s="165"/>
      <c r="P9" s="165"/>
      <c r="Q9" s="165"/>
      <c r="R9" s="165"/>
      <c r="S9" s="168"/>
      <c r="T9" s="183"/>
      <c r="U9" s="183"/>
      <c r="V9" s="169">
        <f>SUM(C9:S9)</f>
        <v>0</v>
      </c>
    </row>
    <row r="10" spans="1:22">
      <c r="A10" s="93">
        <v>4</v>
      </c>
      <c r="B10" s="110" t="s">
        <v>137</v>
      </c>
      <c r="C10" s="167"/>
      <c r="D10" s="165"/>
      <c r="E10" s="165"/>
      <c r="F10" s="165"/>
      <c r="G10" s="165"/>
      <c r="H10" s="165"/>
      <c r="I10" s="165"/>
      <c r="J10" s="165"/>
      <c r="K10" s="165"/>
      <c r="L10" s="168"/>
      <c r="M10" s="167"/>
      <c r="N10" s="165"/>
      <c r="O10" s="165"/>
      <c r="P10" s="165"/>
      <c r="Q10" s="165"/>
      <c r="R10" s="165"/>
      <c r="S10" s="168"/>
      <c r="T10" s="183"/>
      <c r="U10" s="183"/>
      <c r="V10" s="169">
        <f t="shared" si="0"/>
        <v>0</v>
      </c>
    </row>
    <row r="11" spans="1:22">
      <c r="A11" s="93">
        <v>5</v>
      </c>
      <c r="B11" s="110" t="s">
        <v>949</v>
      </c>
      <c r="C11" s="167"/>
      <c r="D11" s="165"/>
      <c r="E11" s="165"/>
      <c r="F11" s="165"/>
      <c r="G11" s="165"/>
      <c r="H11" s="165"/>
      <c r="I11" s="165"/>
      <c r="J11" s="165"/>
      <c r="K11" s="165"/>
      <c r="L11" s="168"/>
      <c r="M11" s="167"/>
      <c r="N11" s="165"/>
      <c r="O11" s="165"/>
      <c r="P11" s="165"/>
      <c r="Q11" s="165"/>
      <c r="R11" s="165"/>
      <c r="S11" s="168"/>
      <c r="T11" s="183"/>
      <c r="U11" s="183"/>
      <c r="V11" s="169">
        <f t="shared" si="0"/>
        <v>0</v>
      </c>
    </row>
    <row r="12" spans="1:22">
      <c r="A12" s="93">
        <v>6</v>
      </c>
      <c r="B12" s="110" t="s">
        <v>138</v>
      </c>
      <c r="C12" s="167"/>
      <c r="D12" s="165"/>
      <c r="E12" s="165"/>
      <c r="F12" s="165"/>
      <c r="G12" s="165"/>
      <c r="H12" s="165"/>
      <c r="I12" s="165"/>
      <c r="J12" s="165"/>
      <c r="K12" s="165"/>
      <c r="L12" s="168"/>
      <c r="M12" s="167"/>
      <c r="N12" s="165"/>
      <c r="O12" s="165"/>
      <c r="P12" s="165"/>
      <c r="Q12" s="165"/>
      <c r="R12" s="165"/>
      <c r="S12" s="168"/>
      <c r="T12" s="183"/>
      <c r="U12" s="183"/>
      <c r="V12" s="169">
        <f t="shared" si="0"/>
        <v>0</v>
      </c>
    </row>
    <row r="13" spans="1:22">
      <c r="A13" s="93">
        <v>7</v>
      </c>
      <c r="B13" s="110" t="s">
        <v>71</v>
      </c>
      <c r="C13" s="167"/>
      <c r="D13" s="165">
        <v>48847990.094723888</v>
      </c>
      <c r="E13" s="165"/>
      <c r="F13" s="165"/>
      <c r="G13" s="165"/>
      <c r="H13" s="165"/>
      <c r="I13" s="165"/>
      <c r="J13" s="165"/>
      <c r="K13" s="165"/>
      <c r="L13" s="168"/>
      <c r="M13" s="167"/>
      <c r="N13" s="165"/>
      <c r="O13" s="165"/>
      <c r="P13" s="165"/>
      <c r="Q13" s="165"/>
      <c r="R13" s="165"/>
      <c r="S13" s="168"/>
      <c r="T13" s="183">
        <v>43032100.534698777</v>
      </c>
      <c r="U13" s="183">
        <v>5815889.5600251099</v>
      </c>
      <c r="V13" s="169">
        <f t="shared" si="0"/>
        <v>48847990.094723888</v>
      </c>
    </row>
    <row r="14" spans="1:22">
      <c r="A14" s="93">
        <v>8</v>
      </c>
      <c r="B14" s="110" t="s">
        <v>72</v>
      </c>
      <c r="C14" s="167"/>
      <c r="D14" s="165"/>
      <c r="E14" s="165"/>
      <c r="F14" s="165"/>
      <c r="G14" s="165"/>
      <c r="H14" s="165"/>
      <c r="I14" s="165"/>
      <c r="J14" s="165"/>
      <c r="K14" s="165"/>
      <c r="L14" s="168"/>
      <c r="M14" s="167"/>
      <c r="N14" s="165"/>
      <c r="O14" s="165"/>
      <c r="P14" s="165"/>
      <c r="Q14" s="165"/>
      <c r="R14" s="165"/>
      <c r="S14" s="168"/>
      <c r="T14" s="183"/>
      <c r="U14" s="183"/>
      <c r="V14" s="169">
        <f t="shared" si="0"/>
        <v>0</v>
      </c>
    </row>
    <row r="15" spans="1:22">
      <c r="A15" s="93">
        <v>9</v>
      </c>
      <c r="B15" s="110" t="s">
        <v>950</v>
      </c>
      <c r="C15" s="167"/>
      <c r="D15" s="165"/>
      <c r="E15" s="165"/>
      <c r="F15" s="165"/>
      <c r="G15" s="165"/>
      <c r="H15" s="165"/>
      <c r="I15" s="165"/>
      <c r="J15" s="165"/>
      <c r="K15" s="165"/>
      <c r="L15" s="168"/>
      <c r="M15" s="167"/>
      <c r="N15" s="165"/>
      <c r="O15" s="165"/>
      <c r="P15" s="165"/>
      <c r="Q15" s="165"/>
      <c r="R15" s="165"/>
      <c r="S15" s="168"/>
      <c r="T15" s="183"/>
      <c r="U15" s="183"/>
      <c r="V15" s="169">
        <f t="shared" si="0"/>
        <v>0</v>
      </c>
    </row>
    <row r="16" spans="1:22">
      <c r="A16" s="93">
        <v>10</v>
      </c>
      <c r="B16" s="110" t="s">
        <v>67</v>
      </c>
      <c r="C16" s="167"/>
      <c r="D16" s="165">
        <v>574112.58704678866</v>
      </c>
      <c r="E16" s="165"/>
      <c r="F16" s="165"/>
      <c r="G16" s="165"/>
      <c r="H16" s="165"/>
      <c r="I16" s="165"/>
      <c r="J16" s="165"/>
      <c r="K16" s="165"/>
      <c r="L16" s="168"/>
      <c r="M16" s="167"/>
      <c r="N16" s="165"/>
      <c r="O16" s="165"/>
      <c r="P16" s="165"/>
      <c r="Q16" s="165"/>
      <c r="R16" s="165"/>
      <c r="S16" s="168"/>
      <c r="T16" s="183">
        <v>574112.58704678866</v>
      </c>
      <c r="U16" s="183">
        <v>0</v>
      </c>
      <c r="V16" s="169">
        <f t="shared" si="0"/>
        <v>574112.58704678866</v>
      </c>
    </row>
    <row r="17" spans="1:22">
      <c r="A17" s="93">
        <v>11</v>
      </c>
      <c r="B17" s="110" t="s">
        <v>68</v>
      </c>
      <c r="C17" s="167"/>
      <c r="D17" s="165"/>
      <c r="E17" s="165"/>
      <c r="F17" s="165"/>
      <c r="G17" s="165"/>
      <c r="H17" s="165"/>
      <c r="I17" s="165"/>
      <c r="J17" s="165"/>
      <c r="K17" s="165"/>
      <c r="L17" s="168"/>
      <c r="M17" s="167"/>
      <c r="N17" s="165"/>
      <c r="O17" s="165"/>
      <c r="P17" s="165"/>
      <c r="Q17" s="165"/>
      <c r="R17" s="165"/>
      <c r="S17" s="168"/>
      <c r="T17" s="183"/>
      <c r="U17" s="183"/>
      <c r="V17" s="169">
        <f t="shared" si="0"/>
        <v>0</v>
      </c>
    </row>
    <row r="18" spans="1:22">
      <c r="A18" s="93">
        <v>12</v>
      </c>
      <c r="B18" s="110" t="s">
        <v>69</v>
      </c>
      <c r="C18" s="167"/>
      <c r="D18" s="165"/>
      <c r="E18" s="165"/>
      <c r="F18" s="165"/>
      <c r="G18" s="165"/>
      <c r="H18" s="165"/>
      <c r="I18" s="165"/>
      <c r="J18" s="165"/>
      <c r="K18" s="165"/>
      <c r="L18" s="168"/>
      <c r="M18" s="167"/>
      <c r="N18" s="165"/>
      <c r="O18" s="165"/>
      <c r="P18" s="165"/>
      <c r="Q18" s="165"/>
      <c r="R18" s="165"/>
      <c r="S18" s="168"/>
      <c r="T18" s="183"/>
      <c r="U18" s="183"/>
      <c r="V18" s="169">
        <f t="shared" si="0"/>
        <v>0</v>
      </c>
    </row>
    <row r="19" spans="1:22">
      <c r="A19" s="93">
        <v>13</v>
      </c>
      <c r="B19" s="110" t="s">
        <v>70</v>
      </c>
      <c r="C19" s="167"/>
      <c r="D19" s="165"/>
      <c r="E19" s="165"/>
      <c r="F19" s="165"/>
      <c r="G19" s="165"/>
      <c r="H19" s="165"/>
      <c r="I19" s="165"/>
      <c r="J19" s="165"/>
      <c r="K19" s="165"/>
      <c r="L19" s="168"/>
      <c r="M19" s="167"/>
      <c r="N19" s="165"/>
      <c r="O19" s="165"/>
      <c r="P19" s="165"/>
      <c r="Q19" s="165"/>
      <c r="R19" s="165"/>
      <c r="S19" s="168"/>
      <c r="T19" s="183"/>
      <c r="U19" s="183"/>
      <c r="V19" s="169">
        <f t="shared" si="0"/>
        <v>0</v>
      </c>
    </row>
    <row r="20" spans="1:22">
      <c r="A20" s="93">
        <v>14</v>
      </c>
      <c r="B20" s="110" t="s">
        <v>154</v>
      </c>
      <c r="C20" s="167"/>
      <c r="D20" s="165">
        <v>652996.49369993084</v>
      </c>
      <c r="E20" s="165"/>
      <c r="F20" s="165"/>
      <c r="G20" s="165"/>
      <c r="H20" s="165"/>
      <c r="I20" s="165"/>
      <c r="J20" s="165"/>
      <c r="K20" s="165"/>
      <c r="L20" s="168"/>
      <c r="M20" s="167"/>
      <c r="N20" s="165"/>
      <c r="O20" s="165"/>
      <c r="P20" s="165"/>
      <c r="Q20" s="165"/>
      <c r="R20" s="165"/>
      <c r="S20" s="168"/>
      <c r="T20" s="183">
        <v>377323.32576563087</v>
      </c>
      <c r="U20" s="183">
        <v>275673.16793430003</v>
      </c>
      <c r="V20" s="169">
        <f t="shared" si="0"/>
        <v>652996.49369993084</v>
      </c>
    </row>
    <row r="21" spans="1:22" ht="13.5" thickBot="1">
      <c r="A21" s="55"/>
      <c r="B21" s="56" t="s">
        <v>66</v>
      </c>
      <c r="C21" s="170">
        <f>SUM(C7:C20)</f>
        <v>0</v>
      </c>
      <c r="D21" s="166">
        <f t="shared" ref="D21:V21" si="1">SUM(D7:D20)</f>
        <v>50075099.175470605</v>
      </c>
      <c r="E21" s="166">
        <f t="shared" si="1"/>
        <v>0</v>
      </c>
      <c r="F21" s="166">
        <f t="shared" si="1"/>
        <v>0</v>
      </c>
      <c r="G21" s="166">
        <f t="shared" si="1"/>
        <v>0</v>
      </c>
      <c r="H21" s="166">
        <f t="shared" si="1"/>
        <v>0</v>
      </c>
      <c r="I21" s="166">
        <f t="shared" si="1"/>
        <v>0</v>
      </c>
      <c r="J21" s="166">
        <f t="shared" si="1"/>
        <v>0</v>
      </c>
      <c r="K21" s="166">
        <f t="shared" si="1"/>
        <v>0</v>
      </c>
      <c r="L21" s="171">
        <f t="shared" si="1"/>
        <v>0</v>
      </c>
      <c r="M21" s="170">
        <f t="shared" si="1"/>
        <v>0</v>
      </c>
      <c r="N21" s="166">
        <f t="shared" si="1"/>
        <v>0</v>
      </c>
      <c r="O21" s="166">
        <f t="shared" si="1"/>
        <v>0</v>
      </c>
      <c r="P21" s="166">
        <f t="shared" si="1"/>
        <v>0</v>
      </c>
      <c r="Q21" s="166">
        <f t="shared" si="1"/>
        <v>0</v>
      </c>
      <c r="R21" s="166">
        <f t="shared" si="1"/>
        <v>0</v>
      </c>
      <c r="S21" s="171">
        <f t="shared" si="1"/>
        <v>0</v>
      </c>
      <c r="T21" s="171">
        <f>SUM(T7:T20)</f>
        <v>43983536.447511196</v>
      </c>
      <c r="U21" s="171">
        <f t="shared" si="1"/>
        <v>6091562.7279594103</v>
      </c>
      <c r="V21" s="172">
        <f t="shared" si="1"/>
        <v>50075099.175470605</v>
      </c>
    </row>
    <row r="24" spans="1:22">
      <c r="C24" s="634"/>
      <c r="D24" s="634"/>
      <c r="E24" s="634"/>
      <c r="F24" s="634"/>
      <c r="G24" s="634"/>
      <c r="H24" s="634"/>
      <c r="I24" s="634"/>
      <c r="J24" s="634"/>
      <c r="K24" s="634"/>
      <c r="L24" s="634"/>
      <c r="M24" s="634"/>
      <c r="N24" s="634"/>
      <c r="O24" s="634"/>
      <c r="P24" s="634"/>
      <c r="Q24" s="634"/>
      <c r="R24" s="634"/>
      <c r="S24" s="634"/>
      <c r="T24" s="634"/>
      <c r="U24" s="634"/>
      <c r="V24" s="634"/>
    </row>
    <row r="25" spans="1:22">
      <c r="A25" s="30"/>
      <c r="B25" s="30"/>
      <c r="C25" s="634"/>
      <c r="D25" s="634"/>
      <c r="E25" s="634"/>
      <c r="F25" s="634"/>
      <c r="G25" s="634"/>
      <c r="H25" s="634"/>
      <c r="I25" s="634"/>
      <c r="J25" s="634"/>
      <c r="K25" s="634"/>
      <c r="L25" s="634"/>
      <c r="M25" s="634"/>
      <c r="N25" s="634"/>
      <c r="O25" s="634"/>
      <c r="P25" s="634"/>
      <c r="Q25" s="634"/>
      <c r="R25" s="634"/>
      <c r="S25" s="634"/>
      <c r="T25" s="634"/>
      <c r="U25" s="634"/>
      <c r="V25" s="634"/>
    </row>
    <row r="26" spans="1:22">
      <c r="A26" s="30"/>
      <c r="B26" s="49"/>
      <c r="C26" s="634"/>
      <c r="D26" s="634"/>
      <c r="E26" s="634"/>
      <c r="F26" s="634"/>
      <c r="G26" s="634"/>
      <c r="H26" s="634"/>
      <c r="I26" s="634"/>
      <c r="J26" s="634"/>
      <c r="K26" s="634"/>
      <c r="L26" s="634"/>
      <c r="M26" s="634"/>
      <c r="N26" s="634"/>
      <c r="O26" s="634"/>
      <c r="P26" s="634"/>
      <c r="Q26" s="634"/>
      <c r="R26" s="634"/>
      <c r="S26" s="634"/>
      <c r="T26" s="634"/>
      <c r="U26" s="634"/>
      <c r="V26" s="634"/>
    </row>
    <row r="27" spans="1:22">
      <c r="A27" s="30"/>
      <c r="B27" s="30"/>
      <c r="C27" s="634"/>
      <c r="D27" s="634"/>
      <c r="E27" s="634"/>
      <c r="F27" s="634"/>
      <c r="G27" s="634"/>
      <c r="H27" s="634"/>
      <c r="I27" s="634"/>
      <c r="J27" s="634"/>
      <c r="K27" s="634"/>
      <c r="L27" s="634"/>
      <c r="M27" s="634"/>
      <c r="N27" s="634"/>
      <c r="O27" s="634"/>
      <c r="P27" s="634"/>
      <c r="Q27" s="634"/>
      <c r="R27" s="634"/>
      <c r="S27" s="634"/>
      <c r="T27" s="634"/>
      <c r="U27" s="634"/>
      <c r="V27" s="634"/>
    </row>
    <row r="28" spans="1:22">
      <c r="A28" s="30"/>
      <c r="B28" s="49"/>
      <c r="C28" s="634"/>
      <c r="D28" s="634"/>
      <c r="E28" s="634"/>
      <c r="F28" s="634"/>
      <c r="G28" s="634"/>
      <c r="H28" s="634"/>
      <c r="I28" s="634"/>
      <c r="J28" s="634"/>
      <c r="K28" s="634"/>
      <c r="L28" s="634"/>
      <c r="M28" s="634"/>
      <c r="N28" s="634"/>
      <c r="O28" s="634"/>
      <c r="P28" s="634"/>
      <c r="Q28" s="634"/>
      <c r="R28" s="634"/>
      <c r="S28" s="634"/>
      <c r="T28" s="634"/>
      <c r="U28" s="634"/>
      <c r="V28" s="634"/>
    </row>
    <row r="29" spans="1:22">
      <c r="C29" s="634"/>
      <c r="D29" s="634"/>
      <c r="E29" s="634"/>
      <c r="F29" s="634"/>
      <c r="G29" s="634"/>
      <c r="H29" s="634"/>
      <c r="I29" s="634"/>
      <c r="J29" s="634"/>
      <c r="K29" s="634"/>
      <c r="L29" s="634"/>
      <c r="M29" s="634"/>
      <c r="N29" s="634"/>
      <c r="O29" s="634"/>
      <c r="P29" s="634"/>
      <c r="Q29" s="634"/>
      <c r="R29" s="634"/>
      <c r="S29" s="634"/>
      <c r="T29" s="634"/>
      <c r="U29" s="634"/>
      <c r="V29" s="634"/>
    </row>
    <row r="30" spans="1:22">
      <c r="C30" s="634"/>
      <c r="D30" s="634"/>
      <c r="E30" s="634"/>
      <c r="F30" s="634"/>
      <c r="G30" s="634"/>
      <c r="H30" s="634"/>
      <c r="I30" s="634"/>
      <c r="J30" s="634"/>
      <c r="K30" s="634"/>
      <c r="L30" s="634"/>
      <c r="M30" s="634"/>
      <c r="N30" s="634"/>
      <c r="O30" s="634"/>
      <c r="P30" s="634"/>
      <c r="Q30" s="634"/>
      <c r="R30" s="634"/>
      <c r="S30" s="634"/>
      <c r="T30" s="634"/>
      <c r="U30" s="634"/>
      <c r="V30" s="634"/>
    </row>
    <row r="31" spans="1:22">
      <c r="C31" s="634"/>
      <c r="D31" s="634"/>
      <c r="E31" s="634"/>
      <c r="F31" s="634"/>
      <c r="G31" s="634"/>
      <c r="H31" s="634"/>
      <c r="I31" s="634"/>
      <c r="J31" s="634"/>
      <c r="K31" s="634"/>
      <c r="L31" s="634"/>
      <c r="M31" s="634"/>
      <c r="N31" s="634"/>
      <c r="O31" s="634"/>
      <c r="P31" s="634"/>
      <c r="Q31" s="634"/>
      <c r="R31" s="634"/>
      <c r="S31" s="634"/>
      <c r="T31" s="634"/>
      <c r="U31" s="634"/>
      <c r="V31" s="634"/>
    </row>
    <row r="32" spans="1:22">
      <c r="C32" s="634"/>
      <c r="D32" s="634"/>
      <c r="E32" s="634"/>
      <c r="F32" s="634"/>
      <c r="G32" s="634"/>
      <c r="H32" s="634"/>
      <c r="I32" s="634"/>
      <c r="J32" s="634"/>
      <c r="K32" s="634"/>
      <c r="L32" s="634"/>
      <c r="M32" s="634"/>
      <c r="N32" s="634"/>
      <c r="O32" s="634"/>
      <c r="P32" s="634"/>
      <c r="Q32" s="634"/>
      <c r="R32" s="634"/>
      <c r="S32" s="634"/>
      <c r="T32" s="634"/>
      <c r="U32" s="634"/>
      <c r="V32" s="634"/>
    </row>
    <row r="33" spans="3:22">
      <c r="C33" s="634"/>
      <c r="D33" s="634"/>
      <c r="E33" s="634"/>
      <c r="F33" s="634"/>
      <c r="G33" s="634"/>
      <c r="H33" s="634"/>
      <c r="I33" s="634"/>
      <c r="J33" s="634"/>
      <c r="K33" s="634"/>
      <c r="L33" s="634"/>
      <c r="M33" s="634"/>
      <c r="N33" s="634"/>
      <c r="O33" s="634"/>
      <c r="P33" s="634"/>
      <c r="Q33" s="634"/>
      <c r="R33" s="634"/>
      <c r="S33" s="634"/>
      <c r="T33" s="634"/>
      <c r="U33" s="634"/>
      <c r="V33" s="634"/>
    </row>
    <row r="34" spans="3:22">
      <c r="C34" s="634"/>
      <c r="D34" s="634"/>
      <c r="E34" s="634"/>
      <c r="F34" s="634"/>
      <c r="G34" s="634"/>
      <c r="H34" s="634"/>
      <c r="I34" s="634"/>
      <c r="J34" s="634"/>
      <c r="K34" s="634"/>
      <c r="L34" s="634"/>
      <c r="M34" s="634"/>
      <c r="N34" s="634"/>
      <c r="O34" s="634"/>
      <c r="P34" s="634"/>
      <c r="Q34" s="634"/>
      <c r="R34" s="634"/>
      <c r="S34" s="634"/>
      <c r="T34" s="634"/>
      <c r="U34" s="634"/>
      <c r="V34" s="634"/>
    </row>
    <row r="35" spans="3:22">
      <c r="C35" s="634"/>
      <c r="D35" s="634"/>
      <c r="E35" s="634"/>
      <c r="F35" s="634"/>
      <c r="G35" s="634"/>
      <c r="H35" s="634"/>
      <c r="I35" s="634"/>
      <c r="J35" s="634"/>
      <c r="K35" s="634"/>
      <c r="L35" s="634"/>
      <c r="M35" s="634"/>
      <c r="N35" s="634"/>
      <c r="O35" s="634"/>
      <c r="P35" s="634"/>
      <c r="Q35" s="634"/>
      <c r="R35" s="634"/>
      <c r="S35" s="634"/>
      <c r="T35" s="634"/>
      <c r="U35" s="634"/>
      <c r="V35" s="634"/>
    </row>
    <row r="36" spans="3:22">
      <c r="C36" s="634"/>
      <c r="D36" s="634"/>
      <c r="E36" s="634"/>
      <c r="F36" s="634"/>
      <c r="G36" s="634"/>
      <c r="H36" s="634"/>
      <c r="I36" s="634"/>
      <c r="J36" s="634"/>
      <c r="K36" s="634"/>
      <c r="L36" s="634"/>
      <c r="M36" s="634"/>
      <c r="N36" s="634"/>
      <c r="O36" s="634"/>
      <c r="P36" s="634"/>
      <c r="Q36" s="634"/>
      <c r="R36" s="634"/>
      <c r="S36" s="634"/>
      <c r="T36" s="634"/>
      <c r="U36" s="634"/>
      <c r="V36" s="634"/>
    </row>
    <row r="37" spans="3:22">
      <c r="C37" s="634"/>
      <c r="D37" s="634"/>
      <c r="E37" s="634"/>
      <c r="F37" s="634"/>
      <c r="G37" s="634"/>
      <c r="H37" s="634"/>
      <c r="I37" s="634"/>
      <c r="J37" s="634"/>
      <c r="K37" s="634"/>
      <c r="L37" s="634"/>
      <c r="M37" s="634"/>
      <c r="N37" s="634"/>
      <c r="O37" s="634"/>
      <c r="P37" s="634"/>
      <c r="Q37" s="634"/>
      <c r="R37" s="634"/>
      <c r="S37" s="634"/>
      <c r="T37" s="634"/>
      <c r="U37" s="634"/>
      <c r="V37" s="634"/>
    </row>
    <row r="38" spans="3:22">
      <c r="C38" s="634"/>
      <c r="D38" s="634"/>
      <c r="E38" s="634"/>
      <c r="F38" s="634"/>
      <c r="G38" s="634"/>
      <c r="H38" s="634"/>
      <c r="I38" s="634"/>
      <c r="J38" s="634"/>
      <c r="K38" s="634"/>
      <c r="L38" s="634"/>
      <c r="M38" s="634"/>
      <c r="N38" s="634"/>
      <c r="O38" s="634"/>
      <c r="P38" s="634"/>
      <c r="Q38" s="634"/>
      <c r="R38" s="634"/>
      <c r="S38" s="634"/>
      <c r="T38" s="634"/>
      <c r="U38" s="634"/>
      <c r="V38" s="63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39"/>
  <sheetViews>
    <sheetView zoomScaleNormal="100" workbookViewId="0">
      <pane xSplit="1" ySplit="7" topLeftCell="B8"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8"/>
  </cols>
  <sheetData>
    <row r="1" spans="1:9">
      <c r="A1" s="1" t="s">
        <v>108</v>
      </c>
      <c r="B1" s="1" t="str">
        <f>Info!C2</f>
        <v>სს "ბანკი ქართუ"</v>
      </c>
    </row>
    <row r="2" spans="1:9">
      <c r="A2" s="1" t="s">
        <v>109</v>
      </c>
      <c r="B2" s="688">
        <f>'1. key ratios'!B2</f>
        <v>45107</v>
      </c>
    </row>
    <row r="4" spans="1:9" ht="13.5" thickBot="1">
      <c r="A4" s="1" t="s">
        <v>261</v>
      </c>
      <c r="B4" s="23" t="s">
        <v>296</v>
      </c>
    </row>
    <row r="5" spans="1:9">
      <c r="A5" s="53"/>
      <c r="B5" s="91"/>
      <c r="C5" s="95" t="s">
        <v>0</v>
      </c>
      <c r="D5" s="95" t="s">
        <v>1</v>
      </c>
      <c r="E5" s="95" t="s">
        <v>2</v>
      </c>
      <c r="F5" s="95" t="s">
        <v>3</v>
      </c>
      <c r="G5" s="182" t="s">
        <v>4</v>
      </c>
      <c r="H5" s="96" t="s">
        <v>5</v>
      </c>
      <c r="I5" s="18"/>
    </row>
    <row r="6" spans="1:9" ht="15" customHeight="1">
      <c r="A6" s="90"/>
      <c r="B6" s="16"/>
      <c r="C6" s="790" t="s">
        <v>288</v>
      </c>
      <c r="D6" s="801" t="s">
        <v>309</v>
      </c>
      <c r="E6" s="802"/>
      <c r="F6" s="790" t="s">
        <v>315</v>
      </c>
      <c r="G6" s="790" t="s">
        <v>316</v>
      </c>
      <c r="H6" s="799" t="s">
        <v>290</v>
      </c>
      <c r="I6" s="18"/>
    </row>
    <row r="7" spans="1:9" ht="63.75">
      <c r="A7" s="90"/>
      <c r="B7" s="16"/>
      <c r="C7" s="791"/>
      <c r="D7" s="185" t="s">
        <v>291</v>
      </c>
      <c r="E7" s="185" t="s">
        <v>289</v>
      </c>
      <c r="F7" s="791"/>
      <c r="G7" s="791"/>
      <c r="H7" s="800"/>
      <c r="I7" s="18"/>
    </row>
    <row r="8" spans="1:9">
      <c r="A8" s="45">
        <v>1</v>
      </c>
      <c r="B8" s="110" t="s">
        <v>134</v>
      </c>
      <c r="C8" s="639">
        <v>274897134.86748391</v>
      </c>
      <c r="D8" s="639"/>
      <c r="E8" s="639"/>
      <c r="F8" s="639">
        <v>240529266.42573732</v>
      </c>
      <c r="G8" s="638">
        <v>240529266.42573732</v>
      </c>
      <c r="H8" s="188">
        <f>IFERROR(G8/(C8+E8),0)</f>
        <v>0.874979168268473</v>
      </c>
    </row>
    <row r="9" spans="1:9" ht="15" customHeight="1">
      <c r="A9" s="45">
        <v>2</v>
      </c>
      <c r="B9" s="110" t="s">
        <v>135</v>
      </c>
      <c r="C9" s="639">
        <v>0</v>
      </c>
      <c r="D9" s="639"/>
      <c r="E9" s="639"/>
      <c r="F9" s="639">
        <v>0</v>
      </c>
      <c r="G9" s="638">
        <v>0</v>
      </c>
      <c r="H9" s="188">
        <f t="shared" ref="H9:H21" si="0">IFERROR(G9/(C9+E9),0)</f>
        <v>0</v>
      </c>
    </row>
    <row r="10" spans="1:9">
      <c r="A10" s="45">
        <v>3</v>
      </c>
      <c r="B10" s="110" t="s">
        <v>136</v>
      </c>
      <c r="C10" s="639">
        <v>0</v>
      </c>
      <c r="D10" s="639"/>
      <c r="E10" s="639"/>
      <c r="F10" s="639">
        <v>0</v>
      </c>
      <c r="G10" s="638">
        <v>0</v>
      </c>
      <c r="H10" s="188">
        <f t="shared" si="0"/>
        <v>0</v>
      </c>
    </row>
    <row r="11" spans="1:9">
      <c r="A11" s="45">
        <v>4</v>
      </c>
      <c r="B11" s="110" t="s">
        <v>137</v>
      </c>
      <c r="C11" s="639">
        <v>0</v>
      </c>
      <c r="D11" s="639"/>
      <c r="E11" s="639"/>
      <c r="F11" s="639">
        <v>0</v>
      </c>
      <c r="G11" s="638">
        <v>0</v>
      </c>
      <c r="H11" s="188">
        <f t="shared" si="0"/>
        <v>0</v>
      </c>
    </row>
    <row r="12" spans="1:9">
      <c r="A12" s="45">
        <v>5</v>
      </c>
      <c r="B12" s="110" t="s">
        <v>949</v>
      </c>
      <c r="C12" s="639">
        <v>0</v>
      </c>
      <c r="D12" s="639"/>
      <c r="E12" s="639"/>
      <c r="F12" s="639">
        <v>0</v>
      </c>
      <c r="G12" s="638">
        <v>0</v>
      </c>
      <c r="H12" s="188">
        <f t="shared" si="0"/>
        <v>0</v>
      </c>
    </row>
    <row r="13" spans="1:9">
      <c r="A13" s="45">
        <v>6</v>
      </c>
      <c r="B13" s="110" t="s">
        <v>138</v>
      </c>
      <c r="C13" s="639">
        <v>383027680.58020836</v>
      </c>
      <c r="D13" s="639"/>
      <c r="E13" s="639"/>
      <c r="F13" s="639">
        <v>112953098.08920203</v>
      </c>
      <c r="G13" s="638">
        <v>112953098.08920203</v>
      </c>
      <c r="H13" s="188">
        <f t="shared" si="0"/>
        <v>0.2948953922027287</v>
      </c>
    </row>
    <row r="14" spans="1:9">
      <c r="A14" s="45">
        <v>7</v>
      </c>
      <c r="B14" s="110" t="s">
        <v>71</v>
      </c>
      <c r="C14" s="639">
        <v>678262131.8408767</v>
      </c>
      <c r="D14" s="639">
        <v>83348800.901271358</v>
      </c>
      <c r="E14" s="639">
        <v>44355966.310433283</v>
      </c>
      <c r="F14" s="639">
        <v>722618098.15130997</v>
      </c>
      <c r="G14" s="638">
        <v>673770108.05658603</v>
      </c>
      <c r="H14" s="188">
        <f t="shared" si="0"/>
        <v>0.93240137464077799</v>
      </c>
    </row>
    <row r="15" spans="1:9">
      <c r="A15" s="45">
        <v>8</v>
      </c>
      <c r="B15" s="110" t="s">
        <v>72</v>
      </c>
      <c r="C15" s="639">
        <v>0</v>
      </c>
      <c r="D15" s="639"/>
      <c r="E15" s="639">
        <v>0</v>
      </c>
      <c r="F15" s="639">
        <v>0</v>
      </c>
      <c r="G15" s="638">
        <v>0</v>
      </c>
      <c r="H15" s="188">
        <f t="shared" si="0"/>
        <v>0</v>
      </c>
    </row>
    <row r="16" spans="1:9">
      <c r="A16" s="45">
        <v>9</v>
      </c>
      <c r="B16" s="110" t="s">
        <v>950</v>
      </c>
      <c r="C16" s="639">
        <v>0</v>
      </c>
      <c r="D16" s="639"/>
      <c r="E16" s="639">
        <v>0</v>
      </c>
      <c r="F16" s="639">
        <v>0</v>
      </c>
      <c r="G16" s="638">
        <v>0</v>
      </c>
      <c r="H16" s="188">
        <f t="shared" si="0"/>
        <v>0</v>
      </c>
    </row>
    <row r="17" spans="1:8">
      <c r="A17" s="45">
        <v>10</v>
      </c>
      <c r="B17" s="110" t="s">
        <v>67</v>
      </c>
      <c r="C17" s="639">
        <v>71427530.062587574</v>
      </c>
      <c r="D17" s="639">
        <v>199364.40879994232</v>
      </c>
      <c r="E17" s="639">
        <v>99682.20439997116</v>
      </c>
      <c r="F17" s="639">
        <v>71527212.266987547</v>
      </c>
      <c r="G17" s="638">
        <v>70953099.67994076</v>
      </c>
      <c r="H17" s="188">
        <f t="shared" si="0"/>
        <v>0.99197350813975782</v>
      </c>
    </row>
    <row r="18" spans="1:8">
      <c r="A18" s="45">
        <v>11</v>
      </c>
      <c r="B18" s="110" t="s">
        <v>68</v>
      </c>
      <c r="C18" s="639">
        <v>0</v>
      </c>
      <c r="D18" s="639"/>
      <c r="E18" s="639">
        <v>0</v>
      </c>
      <c r="F18" s="639">
        <v>0</v>
      </c>
      <c r="G18" s="638">
        <v>0</v>
      </c>
      <c r="H18" s="188">
        <f t="shared" si="0"/>
        <v>0</v>
      </c>
    </row>
    <row r="19" spans="1:8">
      <c r="A19" s="45">
        <v>12</v>
      </c>
      <c r="B19" s="110" t="s">
        <v>69</v>
      </c>
      <c r="C19" s="639">
        <v>0</v>
      </c>
      <c r="D19" s="639"/>
      <c r="E19" s="639">
        <v>0</v>
      </c>
      <c r="F19" s="639">
        <v>0</v>
      </c>
      <c r="G19" s="638">
        <v>0</v>
      </c>
      <c r="H19" s="188">
        <f t="shared" si="0"/>
        <v>0</v>
      </c>
    </row>
    <row r="20" spans="1:8">
      <c r="A20" s="45">
        <v>13</v>
      </c>
      <c r="B20" s="110" t="s">
        <v>70</v>
      </c>
      <c r="C20" s="639">
        <v>0</v>
      </c>
      <c r="D20" s="639"/>
      <c r="E20" s="639">
        <v>0</v>
      </c>
      <c r="F20" s="639">
        <v>0</v>
      </c>
      <c r="G20" s="638">
        <v>0</v>
      </c>
      <c r="H20" s="188">
        <f t="shared" si="0"/>
        <v>0</v>
      </c>
    </row>
    <row r="21" spans="1:8">
      <c r="A21" s="45">
        <v>14</v>
      </c>
      <c r="B21" s="110" t="s">
        <v>154</v>
      </c>
      <c r="C21" s="639">
        <v>201791938.86884594</v>
      </c>
      <c r="D21" s="639">
        <v>2292119.0168659156</v>
      </c>
      <c r="E21" s="639">
        <v>1211502.0084329578</v>
      </c>
      <c r="F21" s="639">
        <v>192072515.23322701</v>
      </c>
      <c r="G21" s="638">
        <v>191419518.73952708</v>
      </c>
      <c r="H21" s="188">
        <f t="shared" si="0"/>
        <v>0.94293731136924608</v>
      </c>
    </row>
    <row r="22" spans="1:8" ht="13.5" thickBot="1">
      <c r="A22" s="92"/>
      <c r="B22" s="97" t="s">
        <v>66</v>
      </c>
      <c r="C22" s="636">
        <f>SUM(C8:C21)</f>
        <v>1609406416.2200024</v>
      </c>
      <c r="D22" s="636">
        <f>SUM(D8:D21)</f>
        <v>85840284.326937214</v>
      </c>
      <c r="E22" s="636">
        <f>SUM(E8:E21)</f>
        <v>45667150.523266211</v>
      </c>
      <c r="F22" s="636">
        <f>SUM(F8:F21)</f>
        <v>1339700190.1664639</v>
      </c>
      <c r="G22" s="636">
        <f>SUM(G8:G21)</f>
        <v>1289625090.990993</v>
      </c>
      <c r="H22" s="189">
        <f>G22/(C22+E22)</f>
        <v>0.77919502607284208</v>
      </c>
    </row>
    <row r="25" spans="1:8">
      <c r="C25" s="721"/>
      <c r="D25" s="721"/>
      <c r="E25" s="721"/>
      <c r="F25" s="721"/>
      <c r="G25" s="721"/>
      <c r="H25" s="721"/>
    </row>
    <row r="26" spans="1:8">
      <c r="C26" s="721"/>
      <c r="D26" s="721"/>
      <c r="E26" s="721"/>
      <c r="F26" s="721"/>
      <c r="G26" s="721"/>
      <c r="H26" s="721"/>
    </row>
    <row r="27" spans="1:8">
      <c r="C27" s="721"/>
      <c r="D27" s="721"/>
      <c r="E27" s="721"/>
      <c r="F27" s="721"/>
      <c r="G27" s="721"/>
      <c r="H27" s="721"/>
    </row>
    <row r="28" spans="1:8" ht="10.5" customHeight="1">
      <c r="C28" s="721"/>
      <c r="D28" s="721"/>
      <c r="E28" s="721"/>
      <c r="F28" s="721"/>
      <c r="G28" s="721"/>
      <c r="H28" s="721"/>
    </row>
    <row r="29" spans="1:8">
      <c r="C29" s="721"/>
      <c r="D29" s="721"/>
      <c r="E29" s="721"/>
      <c r="F29" s="721"/>
      <c r="G29" s="721"/>
      <c r="H29" s="721"/>
    </row>
    <row r="30" spans="1:8">
      <c r="C30" s="721"/>
      <c r="D30" s="721"/>
      <c r="E30" s="721"/>
      <c r="F30" s="721"/>
      <c r="G30" s="721"/>
      <c r="H30" s="721"/>
    </row>
    <row r="31" spans="1:8">
      <c r="C31" s="721"/>
      <c r="D31" s="721"/>
      <c r="E31" s="721"/>
      <c r="F31" s="721"/>
      <c r="G31" s="721"/>
      <c r="H31" s="721"/>
    </row>
    <row r="32" spans="1:8">
      <c r="C32" s="721"/>
      <c r="D32" s="721"/>
      <c r="E32" s="721"/>
      <c r="F32" s="721"/>
      <c r="G32" s="721"/>
      <c r="H32" s="721"/>
    </row>
    <row r="33" spans="3:8">
      <c r="C33" s="721"/>
      <c r="D33" s="721"/>
      <c r="E33" s="721"/>
      <c r="F33" s="721"/>
      <c r="G33" s="721"/>
      <c r="H33" s="721"/>
    </row>
    <row r="34" spans="3:8">
      <c r="C34" s="721"/>
      <c r="D34" s="721"/>
      <c r="E34" s="721"/>
      <c r="F34" s="721"/>
      <c r="G34" s="721"/>
      <c r="H34" s="721"/>
    </row>
    <row r="35" spans="3:8">
      <c r="C35" s="721"/>
      <c r="D35" s="721"/>
      <c r="E35" s="721"/>
      <c r="F35" s="721"/>
      <c r="G35" s="721"/>
      <c r="H35" s="721"/>
    </row>
    <row r="36" spans="3:8">
      <c r="C36" s="721"/>
      <c r="D36" s="721"/>
      <c r="E36" s="721"/>
      <c r="F36" s="721"/>
      <c r="G36" s="721"/>
      <c r="H36" s="721"/>
    </row>
    <row r="37" spans="3:8">
      <c r="C37" s="721"/>
      <c r="D37" s="721"/>
      <c r="E37" s="721"/>
      <c r="F37" s="721"/>
      <c r="G37" s="721"/>
      <c r="H37" s="721"/>
    </row>
    <row r="38" spans="3:8">
      <c r="C38" s="721"/>
      <c r="D38" s="721"/>
      <c r="E38" s="721"/>
      <c r="F38" s="721"/>
      <c r="G38" s="721"/>
      <c r="H38" s="721"/>
    </row>
    <row r="39" spans="3:8">
      <c r="C39" s="721"/>
      <c r="D39" s="721"/>
      <c r="E39" s="721"/>
      <c r="F39" s="721"/>
      <c r="G39" s="721"/>
      <c r="H39" s="721"/>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U28"/>
  <sheetViews>
    <sheetView zoomScale="90" zoomScaleNormal="9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1" bestFit="1" customWidth="1"/>
    <col min="2" max="2" width="104.140625" style="1" customWidth="1"/>
    <col min="3" max="3" width="12.7109375" style="1" customWidth="1"/>
    <col min="4" max="5" width="13.5703125" style="1" bestFit="1" customWidth="1"/>
    <col min="6" max="11" width="12.7109375" style="1" customWidth="1"/>
    <col min="12" max="16384" width="9.140625" style="1"/>
  </cols>
  <sheetData>
    <row r="1" spans="1:21">
      <c r="A1" s="1" t="s">
        <v>108</v>
      </c>
      <c r="B1" s="1" t="str">
        <f>Info!C2</f>
        <v>სს "ბანკი ქართუ"</v>
      </c>
    </row>
    <row r="2" spans="1:21">
      <c r="A2" s="1" t="s">
        <v>109</v>
      </c>
      <c r="B2" s="688">
        <f>'1. key ratios'!B2</f>
        <v>45107</v>
      </c>
    </row>
    <row r="4" spans="1:21" ht="13.5" thickBot="1">
      <c r="A4" s="1" t="s">
        <v>352</v>
      </c>
      <c r="B4" s="23" t="s">
        <v>351</v>
      </c>
    </row>
    <row r="5" spans="1:21" ht="30" customHeight="1">
      <c r="A5" s="806"/>
      <c r="B5" s="807"/>
      <c r="C5" s="804" t="s">
        <v>384</v>
      </c>
      <c r="D5" s="804"/>
      <c r="E5" s="804"/>
      <c r="F5" s="804" t="s">
        <v>385</v>
      </c>
      <c r="G5" s="804"/>
      <c r="H5" s="804"/>
      <c r="I5" s="804" t="s">
        <v>386</v>
      </c>
      <c r="J5" s="804"/>
      <c r="K5" s="805"/>
    </row>
    <row r="6" spans="1:21">
      <c r="A6" s="212"/>
      <c r="B6" s="213"/>
      <c r="C6" s="214" t="s">
        <v>26</v>
      </c>
      <c r="D6" s="214" t="s">
        <v>90</v>
      </c>
      <c r="E6" s="214" t="s">
        <v>66</v>
      </c>
      <c r="F6" s="214" t="s">
        <v>26</v>
      </c>
      <c r="G6" s="214" t="s">
        <v>90</v>
      </c>
      <c r="H6" s="214" t="s">
        <v>66</v>
      </c>
      <c r="I6" s="214" t="s">
        <v>26</v>
      </c>
      <c r="J6" s="214" t="s">
        <v>90</v>
      </c>
      <c r="K6" s="216" t="s">
        <v>66</v>
      </c>
    </row>
    <row r="7" spans="1:21">
      <c r="A7" s="217" t="s">
        <v>322</v>
      </c>
      <c r="B7" s="211"/>
      <c r="C7" s="211"/>
      <c r="D7" s="211"/>
      <c r="E7" s="211"/>
      <c r="F7" s="211"/>
      <c r="G7" s="211"/>
      <c r="H7" s="211"/>
      <c r="I7" s="211"/>
      <c r="J7" s="211"/>
      <c r="K7" s="218"/>
    </row>
    <row r="8" spans="1:21">
      <c r="A8" s="210">
        <v>1</v>
      </c>
      <c r="B8" s="195" t="s">
        <v>322</v>
      </c>
      <c r="C8" s="722"/>
      <c r="D8" s="722"/>
      <c r="E8" s="722"/>
      <c r="F8" s="723">
        <v>74502470.412196904</v>
      </c>
      <c r="G8" s="723">
        <v>528730638.74989611</v>
      </c>
      <c r="H8" s="723">
        <v>603233109.1620934</v>
      </c>
      <c r="I8" s="723">
        <v>54987653.305318005</v>
      </c>
      <c r="J8" s="723">
        <v>232585519.70845571</v>
      </c>
      <c r="K8" s="724">
        <v>287573173.0137738</v>
      </c>
      <c r="M8" s="721"/>
      <c r="N8" s="721"/>
      <c r="O8" s="721"/>
      <c r="P8" s="721"/>
      <c r="Q8" s="721"/>
      <c r="R8" s="721"/>
      <c r="S8" s="721"/>
      <c r="T8" s="721"/>
      <c r="U8" s="721"/>
    </row>
    <row r="9" spans="1:21">
      <c r="A9" s="217" t="s">
        <v>323</v>
      </c>
      <c r="B9" s="211"/>
      <c r="C9" s="633"/>
      <c r="D9" s="633"/>
      <c r="E9" s="633"/>
      <c r="F9" s="633"/>
      <c r="G9" s="633"/>
      <c r="H9" s="633"/>
      <c r="I9" s="633"/>
      <c r="J9" s="633"/>
      <c r="K9" s="725"/>
      <c r="M9" s="721"/>
      <c r="N9" s="721"/>
      <c r="O9" s="721"/>
      <c r="P9" s="721"/>
      <c r="Q9" s="721"/>
      <c r="R9" s="721"/>
      <c r="S9" s="721"/>
      <c r="T9" s="721"/>
      <c r="U9" s="721"/>
    </row>
    <row r="10" spans="1:21">
      <c r="A10" s="219">
        <v>2</v>
      </c>
      <c r="B10" s="196" t="s">
        <v>324</v>
      </c>
      <c r="C10" s="338">
        <v>22228328.845670294</v>
      </c>
      <c r="D10" s="632">
        <v>367268760.36342746</v>
      </c>
      <c r="E10" s="632">
        <v>389497089.2090978</v>
      </c>
      <c r="F10" s="632">
        <v>4655444.2445406523</v>
      </c>
      <c r="G10" s="632">
        <v>68329833.34598726</v>
      </c>
      <c r="H10" s="632">
        <v>72985277.590527877</v>
      </c>
      <c r="I10" s="632">
        <v>867676.29563186585</v>
      </c>
      <c r="J10" s="632">
        <v>9188641.4139756076</v>
      </c>
      <c r="K10" s="631">
        <v>10056317.70960748</v>
      </c>
      <c r="M10" s="721"/>
      <c r="N10" s="721"/>
      <c r="O10" s="721"/>
      <c r="P10" s="721"/>
      <c r="Q10" s="721"/>
      <c r="R10" s="721"/>
      <c r="S10" s="721"/>
      <c r="T10" s="721"/>
      <c r="U10" s="721"/>
    </row>
    <row r="11" spans="1:21">
      <c r="A11" s="219">
        <v>3</v>
      </c>
      <c r="B11" s="196" t="s">
        <v>325</v>
      </c>
      <c r="C11" s="338">
        <v>149673642.28156042</v>
      </c>
      <c r="D11" s="632">
        <v>533759422.45879257</v>
      </c>
      <c r="E11" s="632">
        <v>683433064.74035275</v>
      </c>
      <c r="F11" s="632">
        <v>26261873.862351652</v>
      </c>
      <c r="G11" s="632">
        <v>262024229.94035402</v>
      </c>
      <c r="H11" s="632">
        <v>288286103.80270553</v>
      </c>
      <c r="I11" s="632">
        <v>20124627.722000007</v>
      </c>
      <c r="J11" s="632">
        <v>117376891.84537672</v>
      </c>
      <c r="K11" s="631">
        <v>137501519.56737667</v>
      </c>
      <c r="M11" s="721"/>
      <c r="N11" s="721"/>
      <c r="O11" s="721"/>
      <c r="P11" s="721"/>
      <c r="Q11" s="721"/>
      <c r="R11" s="721"/>
      <c r="S11" s="721"/>
      <c r="T11" s="721"/>
      <c r="U11" s="721"/>
    </row>
    <row r="12" spans="1:21">
      <c r="A12" s="219">
        <v>4</v>
      </c>
      <c r="B12" s="196" t="s">
        <v>326</v>
      </c>
      <c r="C12" s="338">
        <v>0</v>
      </c>
      <c r="D12" s="632">
        <v>0</v>
      </c>
      <c r="E12" s="632">
        <v>0</v>
      </c>
      <c r="F12" s="632">
        <v>0</v>
      </c>
      <c r="G12" s="632">
        <v>0</v>
      </c>
      <c r="H12" s="632">
        <v>0</v>
      </c>
      <c r="I12" s="632">
        <v>0</v>
      </c>
      <c r="J12" s="632">
        <v>0</v>
      </c>
      <c r="K12" s="631">
        <v>0</v>
      </c>
      <c r="M12" s="721"/>
      <c r="N12" s="721"/>
      <c r="O12" s="721"/>
      <c r="P12" s="721"/>
      <c r="Q12" s="721"/>
      <c r="R12" s="721"/>
      <c r="S12" s="721"/>
      <c r="T12" s="721"/>
      <c r="U12" s="721"/>
    </row>
    <row r="13" spans="1:21">
      <c r="A13" s="219">
        <v>5</v>
      </c>
      <c r="B13" s="196" t="s">
        <v>327</v>
      </c>
      <c r="C13" s="338">
        <v>61684235.740879133</v>
      </c>
      <c r="D13" s="632">
        <v>26304289.69600635</v>
      </c>
      <c r="E13" s="632">
        <v>87988525.436885506</v>
      </c>
      <c r="F13" s="632">
        <v>8511799.0929467026</v>
      </c>
      <c r="G13" s="632">
        <v>5726262.9645574214</v>
      </c>
      <c r="H13" s="632">
        <v>14238062.057504119</v>
      </c>
      <c r="I13" s="632">
        <v>3544686.7261703308</v>
      </c>
      <c r="J13" s="632">
        <v>2018828.4865996549</v>
      </c>
      <c r="K13" s="631">
        <v>5563515.212769988</v>
      </c>
      <c r="M13" s="721"/>
      <c r="N13" s="721"/>
      <c r="O13" s="721"/>
      <c r="P13" s="721"/>
      <c r="Q13" s="721"/>
      <c r="R13" s="721"/>
      <c r="S13" s="721"/>
      <c r="T13" s="721"/>
      <c r="U13" s="721"/>
    </row>
    <row r="14" spans="1:21">
      <c r="A14" s="219">
        <v>6</v>
      </c>
      <c r="B14" s="196" t="s">
        <v>342</v>
      </c>
      <c r="C14" s="338"/>
      <c r="D14" s="632"/>
      <c r="E14" s="632"/>
      <c r="F14" s="632"/>
      <c r="G14" s="632"/>
      <c r="H14" s="632"/>
      <c r="I14" s="632"/>
      <c r="J14" s="632"/>
      <c r="K14" s="631"/>
      <c r="M14" s="721"/>
      <c r="N14" s="721"/>
      <c r="O14" s="721"/>
      <c r="P14" s="721"/>
      <c r="Q14" s="721"/>
      <c r="R14" s="721"/>
      <c r="S14" s="721"/>
      <c r="T14" s="721"/>
      <c r="U14" s="721"/>
    </row>
    <row r="15" spans="1:21">
      <c r="A15" s="219">
        <v>7</v>
      </c>
      <c r="B15" s="196" t="s">
        <v>329</v>
      </c>
      <c r="C15" s="338">
        <v>40899038.537291721</v>
      </c>
      <c r="D15" s="632">
        <v>101163384.31396933</v>
      </c>
      <c r="E15" s="632">
        <v>142062422.85126111</v>
      </c>
      <c r="F15" s="632">
        <v>1164925.0485768642</v>
      </c>
      <c r="G15" s="632">
        <v>753291.1949047345</v>
      </c>
      <c r="H15" s="632">
        <v>1918216.2434815993</v>
      </c>
      <c r="I15" s="632">
        <v>1164925.0485768642</v>
      </c>
      <c r="J15" s="632">
        <v>753291.1949047345</v>
      </c>
      <c r="K15" s="631">
        <v>1918216.2434815993</v>
      </c>
      <c r="M15" s="721"/>
      <c r="N15" s="721"/>
      <c r="O15" s="721"/>
      <c r="P15" s="721"/>
      <c r="Q15" s="721"/>
      <c r="R15" s="721"/>
      <c r="S15" s="721"/>
      <c r="T15" s="721"/>
      <c r="U15" s="721"/>
    </row>
    <row r="16" spans="1:21">
      <c r="A16" s="219">
        <v>8</v>
      </c>
      <c r="B16" s="197" t="s">
        <v>330</v>
      </c>
      <c r="C16" s="630">
        <f>SUM(C10:C15)</f>
        <v>274485245.40540153</v>
      </c>
      <c r="D16" s="630">
        <f t="shared" ref="D16:K16" si="0">SUM(D10:D15)</f>
        <v>1028495856.8321958</v>
      </c>
      <c r="E16" s="630">
        <f t="shared" si="0"/>
        <v>1302981102.2375972</v>
      </c>
      <c r="F16" s="630">
        <f t="shared" si="0"/>
        <v>40594042.248415865</v>
      </c>
      <c r="G16" s="630">
        <f t="shared" si="0"/>
        <v>336833617.44580346</v>
      </c>
      <c r="H16" s="630">
        <f t="shared" si="0"/>
        <v>377427659.69421911</v>
      </c>
      <c r="I16" s="630">
        <f t="shared" si="0"/>
        <v>25701915.79237907</v>
      </c>
      <c r="J16" s="630">
        <f t="shared" si="0"/>
        <v>129337652.94085671</v>
      </c>
      <c r="K16" s="629">
        <f t="shared" si="0"/>
        <v>155039568.73323575</v>
      </c>
      <c r="M16" s="721"/>
      <c r="N16" s="721"/>
      <c r="O16" s="721"/>
      <c r="P16" s="721"/>
      <c r="Q16" s="721"/>
      <c r="R16" s="721"/>
      <c r="S16" s="721"/>
      <c r="T16" s="721"/>
      <c r="U16" s="721"/>
    </row>
    <row r="17" spans="1:21">
      <c r="A17" s="217" t="s">
        <v>331</v>
      </c>
      <c r="B17" s="211"/>
      <c r="C17" s="633"/>
      <c r="D17" s="633"/>
      <c r="E17" s="633"/>
      <c r="F17" s="633"/>
      <c r="G17" s="633"/>
      <c r="H17" s="633"/>
      <c r="I17" s="633"/>
      <c r="J17" s="633"/>
      <c r="K17" s="725"/>
      <c r="M17" s="721"/>
      <c r="N17" s="721"/>
      <c r="O17" s="721"/>
      <c r="P17" s="721"/>
      <c r="Q17" s="721"/>
      <c r="R17" s="721"/>
      <c r="S17" s="721"/>
      <c r="T17" s="721"/>
      <c r="U17" s="721"/>
    </row>
    <row r="18" spans="1:21">
      <c r="A18" s="219">
        <v>9</v>
      </c>
      <c r="B18" s="196" t="s">
        <v>332</v>
      </c>
      <c r="C18" s="338">
        <v>0</v>
      </c>
      <c r="D18" s="632">
        <v>0</v>
      </c>
      <c r="E18" s="632">
        <v>0</v>
      </c>
      <c r="F18" s="632">
        <v>0</v>
      </c>
      <c r="G18" s="632">
        <v>0</v>
      </c>
      <c r="H18" s="632">
        <v>0</v>
      </c>
      <c r="I18" s="632">
        <v>0</v>
      </c>
      <c r="J18" s="632">
        <v>0</v>
      </c>
      <c r="K18" s="631">
        <v>0</v>
      </c>
      <c r="M18" s="721"/>
      <c r="N18" s="721"/>
      <c r="O18" s="721"/>
      <c r="P18" s="721"/>
      <c r="Q18" s="721"/>
      <c r="R18" s="721"/>
      <c r="S18" s="721"/>
      <c r="T18" s="721"/>
      <c r="U18" s="721"/>
    </row>
    <row r="19" spans="1:21">
      <c r="A19" s="219">
        <v>10</v>
      </c>
      <c r="B19" s="196" t="s">
        <v>333</v>
      </c>
      <c r="C19" s="338">
        <v>293073404.83140177</v>
      </c>
      <c r="D19" s="632">
        <v>750389224.83912802</v>
      </c>
      <c r="E19" s="632">
        <v>1043462629.6705295</v>
      </c>
      <c r="F19" s="632">
        <v>14206752.415667217</v>
      </c>
      <c r="G19" s="632">
        <v>8201261.0833220361</v>
      </c>
      <c r="H19" s="632">
        <v>22408013.498989251</v>
      </c>
      <c r="I19" s="632">
        <v>33722481.20935934</v>
      </c>
      <c r="J19" s="632">
        <v>345351322.39104283</v>
      </c>
      <c r="K19" s="631">
        <v>379073803.60040206</v>
      </c>
      <c r="M19" s="721"/>
      <c r="N19" s="721"/>
      <c r="O19" s="721"/>
      <c r="P19" s="721"/>
      <c r="Q19" s="721"/>
      <c r="R19" s="721"/>
      <c r="S19" s="721"/>
      <c r="T19" s="721"/>
      <c r="U19" s="721"/>
    </row>
    <row r="20" spans="1:21">
      <c r="A20" s="219">
        <v>11</v>
      </c>
      <c r="B20" s="196" t="s">
        <v>334</v>
      </c>
      <c r="C20" s="338">
        <v>25082690.267611418</v>
      </c>
      <c r="D20" s="632">
        <v>206602.30268021996</v>
      </c>
      <c r="E20" s="632">
        <v>25289292.570291638</v>
      </c>
      <c r="F20" s="632">
        <v>466988.72208323446</v>
      </c>
      <c r="G20" s="632">
        <v>0</v>
      </c>
      <c r="H20" s="632">
        <v>466988.72208323446</v>
      </c>
      <c r="I20" s="632">
        <v>466988.72208323446</v>
      </c>
      <c r="J20" s="632">
        <v>0</v>
      </c>
      <c r="K20" s="631">
        <v>466988.72208323446</v>
      </c>
      <c r="M20" s="721"/>
      <c r="N20" s="721"/>
      <c r="O20" s="721"/>
      <c r="P20" s="721"/>
      <c r="Q20" s="721"/>
      <c r="R20" s="721"/>
      <c r="S20" s="721"/>
      <c r="T20" s="721"/>
      <c r="U20" s="721"/>
    </row>
    <row r="21" spans="1:21" ht="13.5" thickBot="1">
      <c r="A21" s="143">
        <v>12</v>
      </c>
      <c r="B21" s="220" t="s">
        <v>335</v>
      </c>
      <c r="C21" s="628">
        <f>SUM(C18:C20)</f>
        <v>318156095.09901321</v>
      </c>
      <c r="D21" s="628">
        <f t="shared" ref="D21:K21" si="1">SUM(D18:D20)</f>
        <v>750595827.14180827</v>
      </c>
      <c r="E21" s="628">
        <f t="shared" si="1"/>
        <v>1068751922.2408211</v>
      </c>
      <c r="F21" s="628">
        <f t="shared" si="1"/>
        <v>14673741.137750452</v>
      </c>
      <c r="G21" s="628">
        <f t="shared" si="1"/>
        <v>8201261.0833220361</v>
      </c>
      <c r="H21" s="628">
        <f t="shared" si="1"/>
        <v>22875002.221072484</v>
      </c>
      <c r="I21" s="628">
        <f t="shared" si="1"/>
        <v>34189469.931442574</v>
      </c>
      <c r="J21" s="628">
        <f t="shared" si="1"/>
        <v>345351322.39104283</v>
      </c>
      <c r="K21" s="629">
        <f t="shared" si="1"/>
        <v>379540792.32248527</v>
      </c>
      <c r="M21" s="721"/>
      <c r="N21" s="721"/>
      <c r="O21" s="721"/>
      <c r="P21" s="721"/>
      <c r="Q21" s="721"/>
      <c r="R21" s="721"/>
      <c r="S21" s="721"/>
      <c r="T21" s="721"/>
      <c r="U21" s="721"/>
    </row>
    <row r="22" spans="1:21" ht="38.25" customHeight="1" thickBot="1">
      <c r="A22" s="208"/>
      <c r="B22" s="209"/>
      <c r="C22" s="209"/>
      <c r="D22" s="209"/>
      <c r="E22" s="209"/>
      <c r="F22" s="803" t="s">
        <v>336</v>
      </c>
      <c r="G22" s="804"/>
      <c r="H22" s="804"/>
      <c r="I22" s="803" t="s">
        <v>337</v>
      </c>
      <c r="J22" s="804"/>
      <c r="K22" s="805"/>
      <c r="M22" s="721"/>
      <c r="N22" s="721"/>
      <c r="O22" s="721"/>
      <c r="P22" s="721"/>
      <c r="Q22" s="721"/>
      <c r="R22" s="721"/>
      <c r="S22" s="721"/>
      <c r="T22" s="721"/>
      <c r="U22" s="721"/>
    </row>
    <row r="23" spans="1:21">
      <c r="A23" s="201">
        <v>13</v>
      </c>
      <c r="B23" s="198" t="s">
        <v>322</v>
      </c>
      <c r="C23" s="207"/>
      <c r="D23" s="207"/>
      <c r="E23" s="207"/>
      <c r="F23" s="726">
        <v>74502470.412196904</v>
      </c>
      <c r="G23" s="726">
        <v>528730638.74989611</v>
      </c>
      <c r="H23" s="726">
        <v>603233109.1620934</v>
      </c>
      <c r="I23" s="726">
        <v>54987653.305318005</v>
      </c>
      <c r="J23" s="726">
        <v>232585519.70845571</v>
      </c>
      <c r="K23" s="727">
        <v>287573173.0137738</v>
      </c>
      <c r="M23" s="721"/>
      <c r="N23" s="721"/>
      <c r="O23" s="721"/>
      <c r="P23" s="721"/>
      <c r="Q23" s="721"/>
      <c r="R23" s="721"/>
      <c r="S23" s="721"/>
      <c r="T23" s="721"/>
      <c r="U23" s="721"/>
    </row>
    <row r="24" spans="1:21" ht="13.5" thickBot="1">
      <c r="A24" s="202">
        <v>14</v>
      </c>
      <c r="B24" s="199" t="s">
        <v>338</v>
      </c>
      <c r="C24" s="221"/>
      <c r="D24" s="205"/>
      <c r="E24" s="206"/>
      <c r="F24" s="627">
        <v>25920301.110665411</v>
      </c>
      <c r="G24" s="627">
        <v>328632356.36248142</v>
      </c>
      <c r="H24" s="627">
        <v>354552657.47314662</v>
      </c>
      <c r="I24" s="627">
        <v>6425478.9480947675</v>
      </c>
      <c r="J24" s="627">
        <v>32334413.235214178</v>
      </c>
      <c r="K24" s="728">
        <v>38759892.183308937</v>
      </c>
      <c r="M24" s="721"/>
      <c r="N24" s="721"/>
      <c r="O24" s="721"/>
      <c r="P24" s="721"/>
      <c r="Q24" s="721"/>
      <c r="R24" s="721"/>
      <c r="S24" s="721"/>
      <c r="T24" s="721"/>
      <c r="U24" s="721"/>
    </row>
    <row r="25" spans="1:21" ht="13.5" thickBot="1">
      <c r="A25" s="203">
        <v>15</v>
      </c>
      <c r="B25" s="200" t="s">
        <v>339</v>
      </c>
      <c r="C25" s="204"/>
      <c r="D25" s="204"/>
      <c r="E25" s="204"/>
      <c r="F25" s="729">
        <v>2.8742903137626521</v>
      </c>
      <c r="G25" s="729">
        <v>1.608881866053099</v>
      </c>
      <c r="H25" s="729">
        <v>1.7013921527517575</v>
      </c>
      <c r="I25" s="729">
        <v>8.5577516866073484</v>
      </c>
      <c r="J25" s="729">
        <v>7.1931263454985377</v>
      </c>
      <c r="K25" s="730">
        <v>7.4193491471477993</v>
      </c>
      <c r="M25" s="721"/>
      <c r="N25" s="721"/>
      <c r="O25" s="721"/>
      <c r="P25" s="721"/>
      <c r="Q25" s="721"/>
      <c r="R25" s="721"/>
      <c r="S25" s="721"/>
      <c r="T25" s="721"/>
      <c r="U25" s="721"/>
    </row>
    <row r="28" spans="1:21" ht="38.25">
      <c r="B28" s="17"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32" bestFit="1" customWidth="1"/>
    <col min="2" max="2" width="95" style="32" customWidth="1"/>
    <col min="3" max="3" width="12.5703125" style="32" bestFit="1" customWidth="1"/>
    <col min="4" max="4" width="10" style="32" bestFit="1" customWidth="1"/>
    <col min="5" max="5" width="18.28515625" style="32" bestFit="1" customWidth="1"/>
    <col min="6" max="13" width="10.7109375" style="32" customWidth="1"/>
    <col min="14" max="14" width="31" style="32" bestFit="1" customWidth="1"/>
    <col min="15" max="16384" width="9.140625" style="8"/>
  </cols>
  <sheetData>
    <row r="1" spans="1:14">
      <c r="A1" s="1" t="s">
        <v>108</v>
      </c>
      <c r="B1" s="32" t="str">
        <f>Info!C2</f>
        <v>სს "ბანკი ქართუ"</v>
      </c>
    </row>
    <row r="2" spans="1:14" ht="14.25" customHeight="1">
      <c r="A2" s="32" t="s">
        <v>109</v>
      </c>
      <c r="B2" s="688">
        <f>'1. key ratios'!B2</f>
        <v>45107</v>
      </c>
    </row>
    <row r="3" spans="1:14" ht="14.25" customHeight="1"/>
    <row r="4" spans="1:14" ht="15.75" thickBot="1">
      <c r="A4" s="1" t="s">
        <v>262</v>
      </c>
      <c r="B4" s="47" t="s">
        <v>74</v>
      </c>
    </row>
    <row r="5" spans="1:14" s="19" customFormat="1" ht="12.75">
      <c r="A5" s="106"/>
      <c r="B5" s="107"/>
      <c r="C5" s="108" t="s">
        <v>0</v>
      </c>
      <c r="D5" s="108" t="s">
        <v>1</v>
      </c>
      <c r="E5" s="108" t="s">
        <v>2</v>
      </c>
      <c r="F5" s="108" t="s">
        <v>3</v>
      </c>
      <c r="G5" s="108" t="s">
        <v>4</v>
      </c>
      <c r="H5" s="108" t="s">
        <v>5</v>
      </c>
      <c r="I5" s="108" t="s">
        <v>145</v>
      </c>
      <c r="J5" s="108" t="s">
        <v>146</v>
      </c>
      <c r="K5" s="108" t="s">
        <v>147</v>
      </c>
      <c r="L5" s="108" t="s">
        <v>148</v>
      </c>
      <c r="M5" s="108" t="s">
        <v>149</v>
      </c>
      <c r="N5" s="109" t="s">
        <v>150</v>
      </c>
    </row>
    <row r="6" spans="1:14" ht="60">
      <c r="A6" s="98"/>
      <c r="B6" s="57"/>
      <c r="C6" s="58" t="s">
        <v>84</v>
      </c>
      <c r="D6" s="59" t="s">
        <v>73</v>
      </c>
      <c r="E6" s="60" t="s">
        <v>83</v>
      </c>
      <c r="F6" s="61">
        <v>0</v>
      </c>
      <c r="G6" s="61">
        <v>0.2</v>
      </c>
      <c r="H6" s="61">
        <v>0.35</v>
      </c>
      <c r="I6" s="61">
        <v>0.5</v>
      </c>
      <c r="J6" s="61">
        <v>0.75</v>
      </c>
      <c r="K6" s="61">
        <v>1</v>
      </c>
      <c r="L6" s="61">
        <v>1.5</v>
      </c>
      <c r="M6" s="61">
        <v>2.5</v>
      </c>
      <c r="N6" s="99" t="s">
        <v>74</v>
      </c>
    </row>
    <row r="7" spans="1:14">
      <c r="A7" s="100">
        <v>1</v>
      </c>
      <c r="B7" s="62" t="s">
        <v>75</v>
      </c>
      <c r="C7" s="173">
        <f>SUM(C8:C13)</f>
        <v>0</v>
      </c>
      <c r="D7" s="57"/>
      <c r="E7" s="176">
        <f t="shared" ref="E7:M7" si="0">SUM(E8:E13)</f>
        <v>0</v>
      </c>
      <c r="F7" s="173">
        <f>SUM(F8:F13)</f>
        <v>0</v>
      </c>
      <c r="G7" s="173">
        <f t="shared" si="0"/>
        <v>0</v>
      </c>
      <c r="H7" s="173">
        <f t="shared" si="0"/>
        <v>0</v>
      </c>
      <c r="I7" s="173">
        <f t="shared" si="0"/>
        <v>0</v>
      </c>
      <c r="J7" s="173">
        <f t="shared" si="0"/>
        <v>0</v>
      </c>
      <c r="K7" s="173">
        <f t="shared" si="0"/>
        <v>0</v>
      </c>
      <c r="L7" s="173">
        <f t="shared" si="0"/>
        <v>0</v>
      </c>
      <c r="M7" s="173">
        <f t="shared" si="0"/>
        <v>0</v>
      </c>
      <c r="N7" s="101">
        <f>SUM(N8:N13)</f>
        <v>0</v>
      </c>
    </row>
    <row r="8" spans="1:14">
      <c r="A8" s="100">
        <v>1.1000000000000001</v>
      </c>
      <c r="B8" s="63" t="s">
        <v>76</v>
      </c>
      <c r="C8" s="174">
        <v>0</v>
      </c>
      <c r="D8" s="64">
        <v>0.02</v>
      </c>
      <c r="E8" s="176">
        <f>C8*D8</f>
        <v>0</v>
      </c>
      <c r="F8" s="174"/>
      <c r="G8" s="174"/>
      <c r="H8" s="174"/>
      <c r="I8" s="174"/>
      <c r="J8" s="174"/>
      <c r="K8" s="174"/>
      <c r="L8" s="174"/>
      <c r="M8" s="174"/>
      <c r="N8" s="101">
        <f>SUMPRODUCT($F$6:$M$6,F8:M8)</f>
        <v>0</v>
      </c>
    </row>
    <row r="9" spans="1:14">
      <c r="A9" s="100">
        <v>1.2</v>
      </c>
      <c r="B9" s="63" t="s">
        <v>77</v>
      </c>
      <c r="C9" s="174">
        <v>0</v>
      </c>
      <c r="D9" s="64">
        <v>0.05</v>
      </c>
      <c r="E9" s="176">
        <f>C9*D9</f>
        <v>0</v>
      </c>
      <c r="F9" s="174"/>
      <c r="G9" s="174"/>
      <c r="H9" s="174"/>
      <c r="I9" s="174"/>
      <c r="J9" s="174"/>
      <c r="K9" s="174"/>
      <c r="L9" s="174"/>
      <c r="M9" s="174"/>
      <c r="N9" s="101">
        <f t="shared" ref="N9:N12" si="1">SUMPRODUCT($F$6:$M$6,F9:M9)</f>
        <v>0</v>
      </c>
    </row>
    <row r="10" spans="1:14">
      <c r="A10" s="100">
        <v>1.3</v>
      </c>
      <c r="B10" s="63" t="s">
        <v>78</v>
      </c>
      <c r="C10" s="174">
        <v>0</v>
      </c>
      <c r="D10" s="64">
        <v>0.08</v>
      </c>
      <c r="E10" s="176">
        <f>C10*D10</f>
        <v>0</v>
      </c>
      <c r="F10" s="174"/>
      <c r="G10" s="174"/>
      <c r="H10" s="174"/>
      <c r="I10" s="174"/>
      <c r="J10" s="174"/>
      <c r="K10" s="174"/>
      <c r="L10" s="174"/>
      <c r="M10" s="174"/>
      <c r="N10" s="101">
        <f>SUMPRODUCT($F$6:$M$6,F10:M10)</f>
        <v>0</v>
      </c>
    </row>
    <row r="11" spans="1:14">
      <c r="A11" s="100">
        <v>1.4</v>
      </c>
      <c r="B11" s="63" t="s">
        <v>79</v>
      </c>
      <c r="C11" s="174">
        <v>0</v>
      </c>
      <c r="D11" s="64">
        <v>0.11</v>
      </c>
      <c r="E11" s="176">
        <f>C11*D11</f>
        <v>0</v>
      </c>
      <c r="F11" s="174"/>
      <c r="G11" s="174"/>
      <c r="H11" s="174"/>
      <c r="I11" s="174"/>
      <c r="J11" s="174"/>
      <c r="K11" s="174"/>
      <c r="L11" s="174"/>
      <c r="M11" s="174"/>
      <c r="N11" s="101">
        <f t="shared" si="1"/>
        <v>0</v>
      </c>
    </row>
    <row r="12" spans="1:14">
      <c r="A12" s="100">
        <v>1.5</v>
      </c>
      <c r="B12" s="63" t="s">
        <v>80</v>
      </c>
      <c r="C12" s="174">
        <v>0</v>
      </c>
      <c r="D12" s="64">
        <v>0.14000000000000001</v>
      </c>
      <c r="E12" s="176">
        <f>C12*D12</f>
        <v>0</v>
      </c>
      <c r="F12" s="174"/>
      <c r="G12" s="174"/>
      <c r="H12" s="174"/>
      <c r="I12" s="174"/>
      <c r="J12" s="174"/>
      <c r="K12" s="174"/>
      <c r="L12" s="174"/>
      <c r="M12" s="174"/>
      <c r="N12" s="101">
        <f t="shared" si="1"/>
        <v>0</v>
      </c>
    </row>
    <row r="13" spans="1:14">
      <c r="A13" s="100">
        <v>1.6</v>
      </c>
      <c r="B13" s="65" t="s">
        <v>81</v>
      </c>
      <c r="C13" s="174">
        <v>0</v>
      </c>
      <c r="D13" s="66"/>
      <c r="E13" s="174"/>
      <c r="F13" s="174"/>
      <c r="G13" s="174"/>
      <c r="H13" s="174"/>
      <c r="I13" s="174"/>
      <c r="J13" s="174"/>
      <c r="K13" s="174"/>
      <c r="L13" s="174"/>
      <c r="M13" s="174"/>
      <c r="N13" s="101">
        <f>SUMPRODUCT($F$6:$M$6,F13:M13)</f>
        <v>0</v>
      </c>
    </row>
    <row r="14" spans="1:14">
      <c r="A14" s="100">
        <v>2</v>
      </c>
      <c r="B14" s="67" t="s">
        <v>82</v>
      </c>
      <c r="C14" s="173">
        <f>SUM(C15:C20)</f>
        <v>0</v>
      </c>
      <c r="D14" s="57"/>
      <c r="E14" s="176">
        <f t="shared" ref="E14:M14" si="2">SUM(E15:E20)</f>
        <v>0</v>
      </c>
      <c r="F14" s="174">
        <f t="shared" si="2"/>
        <v>0</v>
      </c>
      <c r="G14" s="174">
        <f t="shared" si="2"/>
        <v>0</v>
      </c>
      <c r="H14" s="174">
        <f t="shared" si="2"/>
        <v>0</v>
      </c>
      <c r="I14" s="174">
        <f t="shared" si="2"/>
        <v>0</v>
      </c>
      <c r="J14" s="174">
        <f t="shared" si="2"/>
        <v>0</v>
      </c>
      <c r="K14" s="174">
        <f t="shared" si="2"/>
        <v>0</v>
      </c>
      <c r="L14" s="174">
        <f t="shared" si="2"/>
        <v>0</v>
      </c>
      <c r="M14" s="174">
        <f t="shared" si="2"/>
        <v>0</v>
      </c>
      <c r="N14" s="101">
        <f>SUM(N15:N20)</f>
        <v>0</v>
      </c>
    </row>
    <row r="15" spans="1:14">
      <c r="A15" s="100">
        <v>2.1</v>
      </c>
      <c r="B15" s="65" t="s">
        <v>76</v>
      </c>
      <c r="C15" s="174"/>
      <c r="D15" s="64">
        <v>5.0000000000000001E-3</v>
      </c>
      <c r="E15" s="176">
        <f>C15*D15</f>
        <v>0</v>
      </c>
      <c r="F15" s="174"/>
      <c r="G15" s="174"/>
      <c r="H15" s="174"/>
      <c r="I15" s="174"/>
      <c r="J15" s="174"/>
      <c r="K15" s="174"/>
      <c r="L15" s="174"/>
      <c r="M15" s="174"/>
      <c r="N15" s="101">
        <f>SUMPRODUCT($F$6:$M$6,F15:M15)</f>
        <v>0</v>
      </c>
    </row>
    <row r="16" spans="1:14">
      <c r="A16" s="100">
        <v>2.2000000000000002</v>
      </c>
      <c r="B16" s="65" t="s">
        <v>77</v>
      </c>
      <c r="C16" s="174"/>
      <c r="D16" s="64">
        <v>0.01</v>
      </c>
      <c r="E16" s="176">
        <f>C16*D16</f>
        <v>0</v>
      </c>
      <c r="F16" s="174"/>
      <c r="G16" s="174"/>
      <c r="H16" s="174"/>
      <c r="I16" s="174"/>
      <c r="J16" s="174"/>
      <c r="K16" s="174"/>
      <c r="L16" s="174"/>
      <c r="M16" s="174"/>
      <c r="N16" s="101">
        <f t="shared" ref="N16:N20" si="3">SUMPRODUCT($F$6:$M$6,F16:M16)</f>
        <v>0</v>
      </c>
    </row>
    <row r="17" spans="1:14">
      <c r="A17" s="100">
        <v>2.2999999999999998</v>
      </c>
      <c r="B17" s="65" t="s">
        <v>78</v>
      </c>
      <c r="C17" s="174"/>
      <c r="D17" s="64">
        <v>0.02</v>
      </c>
      <c r="E17" s="176">
        <f>C17*D17</f>
        <v>0</v>
      </c>
      <c r="F17" s="174"/>
      <c r="G17" s="174"/>
      <c r="H17" s="174"/>
      <c r="I17" s="174"/>
      <c r="J17" s="174"/>
      <c r="K17" s="174"/>
      <c r="L17" s="174"/>
      <c r="M17" s="174"/>
      <c r="N17" s="101">
        <f t="shared" si="3"/>
        <v>0</v>
      </c>
    </row>
    <row r="18" spans="1:14">
      <c r="A18" s="100">
        <v>2.4</v>
      </c>
      <c r="B18" s="65" t="s">
        <v>79</v>
      </c>
      <c r="C18" s="174"/>
      <c r="D18" s="64">
        <v>0.03</v>
      </c>
      <c r="E18" s="176">
        <f>C18*D18</f>
        <v>0</v>
      </c>
      <c r="F18" s="174"/>
      <c r="G18" s="174"/>
      <c r="H18" s="174"/>
      <c r="I18" s="174"/>
      <c r="J18" s="174"/>
      <c r="K18" s="174"/>
      <c r="L18" s="174"/>
      <c r="M18" s="174"/>
      <c r="N18" s="101">
        <f t="shared" si="3"/>
        <v>0</v>
      </c>
    </row>
    <row r="19" spans="1:14">
      <c r="A19" s="100">
        <v>2.5</v>
      </c>
      <c r="B19" s="65" t="s">
        <v>80</v>
      </c>
      <c r="C19" s="174"/>
      <c r="D19" s="64">
        <v>0.04</v>
      </c>
      <c r="E19" s="176">
        <f>C19*D19</f>
        <v>0</v>
      </c>
      <c r="F19" s="174"/>
      <c r="G19" s="174"/>
      <c r="H19" s="174"/>
      <c r="I19" s="174"/>
      <c r="J19" s="174"/>
      <c r="K19" s="174"/>
      <c r="L19" s="174"/>
      <c r="M19" s="174"/>
      <c r="N19" s="101">
        <f t="shared" si="3"/>
        <v>0</v>
      </c>
    </row>
    <row r="20" spans="1:14">
      <c r="A20" s="100">
        <v>2.6</v>
      </c>
      <c r="B20" s="65" t="s">
        <v>81</v>
      </c>
      <c r="C20" s="174"/>
      <c r="D20" s="66"/>
      <c r="E20" s="177"/>
      <c r="F20" s="174"/>
      <c r="G20" s="174"/>
      <c r="H20" s="174"/>
      <c r="I20" s="174"/>
      <c r="J20" s="174"/>
      <c r="K20" s="174"/>
      <c r="L20" s="174"/>
      <c r="M20" s="174"/>
      <c r="N20" s="101">
        <f t="shared" si="3"/>
        <v>0</v>
      </c>
    </row>
    <row r="21" spans="1:14" ht="15.75" thickBot="1">
      <c r="A21" s="102">
        <v>3</v>
      </c>
      <c r="B21" s="103" t="s">
        <v>66</v>
      </c>
      <c r="C21" s="175">
        <f>C14+C7</f>
        <v>0</v>
      </c>
      <c r="D21" s="104"/>
      <c r="E21" s="178">
        <f>E14+E7</f>
        <v>0</v>
      </c>
      <c r="F21" s="179">
        <f>F7+F14</f>
        <v>0</v>
      </c>
      <c r="G21" s="179">
        <f t="shared" ref="G21:L21" si="4">G7+G14</f>
        <v>0</v>
      </c>
      <c r="H21" s="179">
        <f t="shared" si="4"/>
        <v>0</v>
      </c>
      <c r="I21" s="179">
        <f t="shared" si="4"/>
        <v>0</v>
      </c>
      <c r="J21" s="179">
        <f t="shared" si="4"/>
        <v>0</v>
      </c>
      <c r="K21" s="179">
        <f t="shared" si="4"/>
        <v>0</v>
      </c>
      <c r="L21" s="179">
        <f t="shared" si="4"/>
        <v>0</v>
      </c>
      <c r="M21" s="179">
        <f>M7+M14</f>
        <v>0</v>
      </c>
      <c r="N21" s="105">
        <f>N14+N7</f>
        <v>0</v>
      </c>
    </row>
    <row r="22" spans="1:14">
      <c r="E22" s="180"/>
      <c r="F22" s="180"/>
      <c r="G22" s="180"/>
      <c r="H22" s="180"/>
      <c r="I22" s="180"/>
      <c r="J22" s="180"/>
      <c r="K22" s="180"/>
      <c r="L22" s="180"/>
      <c r="M22" s="180"/>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F43"/>
  <sheetViews>
    <sheetView workbookViewId="0"/>
  </sheetViews>
  <sheetFormatPr defaultRowHeight="15"/>
  <cols>
    <col min="1" max="1" width="11.42578125" customWidth="1"/>
    <col min="2" max="2" width="76.85546875" style="2" customWidth="1"/>
    <col min="3" max="3" width="22.85546875" customWidth="1"/>
  </cols>
  <sheetData>
    <row r="1" spans="1:6">
      <c r="A1" s="1" t="s">
        <v>108</v>
      </c>
      <c r="B1" t="str">
        <f>Info!C2</f>
        <v>სს "ბანკი ქართუ"</v>
      </c>
    </row>
    <row r="2" spans="1:6">
      <c r="A2" s="1" t="s">
        <v>109</v>
      </c>
      <c r="B2" s="688">
        <f>'1. key ratios'!B2</f>
        <v>45107</v>
      </c>
    </row>
    <row r="3" spans="1:6">
      <c r="A3" s="1"/>
      <c r="B3"/>
    </row>
    <row r="4" spans="1:6">
      <c r="A4" s="1" t="s">
        <v>428</v>
      </c>
      <c r="B4" t="s">
        <v>387</v>
      </c>
    </row>
    <row r="5" spans="1:6">
      <c r="A5" s="257"/>
      <c r="B5" s="257" t="s">
        <v>388</v>
      </c>
      <c r="C5" s="269"/>
    </row>
    <row r="6" spans="1:6">
      <c r="A6" s="258">
        <v>1</v>
      </c>
      <c r="B6" s="270" t="s">
        <v>440</v>
      </c>
      <c r="C6" s="271">
        <v>1614918910.8000023</v>
      </c>
      <c r="F6" s="696"/>
    </row>
    <row r="7" spans="1:6">
      <c r="A7" s="258">
        <v>2</v>
      </c>
      <c r="B7" s="270" t="s">
        <v>389</v>
      </c>
      <c r="C7" s="271">
        <v>-5486734.5799999991</v>
      </c>
      <c r="F7" s="696"/>
    </row>
    <row r="8" spans="1:6">
      <c r="A8" s="259">
        <v>3</v>
      </c>
      <c r="B8" s="272" t="s">
        <v>390</v>
      </c>
      <c r="C8" s="273">
        <f>C6+C7</f>
        <v>1609432176.2200024</v>
      </c>
      <c r="F8" s="696"/>
    </row>
    <row r="9" spans="1:6">
      <c r="A9" s="260"/>
      <c r="B9" s="260" t="s">
        <v>391</v>
      </c>
      <c r="C9" s="274"/>
      <c r="F9" s="696"/>
    </row>
    <row r="10" spans="1:6">
      <c r="A10" s="261">
        <v>4</v>
      </c>
      <c r="B10" s="275" t="s">
        <v>392</v>
      </c>
      <c r="C10" s="271"/>
      <c r="F10" s="696"/>
    </row>
    <row r="11" spans="1:6">
      <c r="A11" s="261">
        <v>5</v>
      </c>
      <c r="B11" s="276" t="s">
        <v>393</v>
      </c>
      <c r="C11" s="271"/>
      <c r="F11" s="696"/>
    </row>
    <row r="12" spans="1:6">
      <c r="A12" s="261" t="s">
        <v>394</v>
      </c>
      <c r="B12" s="270" t="s">
        <v>395</v>
      </c>
      <c r="C12" s="273">
        <f>'15. CCR'!E21</f>
        <v>0</v>
      </c>
      <c r="F12" s="696"/>
    </row>
    <row r="13" spans="1:6">
      <c r="A13" s="262">
        <v>6</v>
      </c>
      <c r="B13" s="277" t="s">
        <v>396</v>
      </c>
      <c r="C13" s="271"/>
      <c r="F13" s="696"/>
    </row>
    <row r="14" spans="1:6">
      <c r="A14" s="262">
        <v>7</v>
      </c>
      <c r="B14" s="278" t="s">
        <v>397</v>
      </c>
      <c r="C14" s="271"/>
      <c r="F14" s="696"/>
    </row>
    <row r="15" spans="1:6">
      <c r="A15" s="263">
        <v>8</v>
      </c>
      <c r="B15" s="270" t="s">
        <v>398</v>
      </c>
      <c r="C15" s="271"/>
      <c r="F15" s="696"/>
    </row>
    <row r="16" spans="1:6" ht="24">
      <c r="A16" s="262">
        <v>9</v>
      </c>
      <c r="B16" s="278" t="s">
        <v>399</v>
      </c>
      <c r="C16" s="271"/>
      <c r="F16" s="696"/>
    </row>
    <row r="17" spans="1:6">
      <c r="A17" s="262">
        <v>10</v>
      </c>
      <c r="B17" s="278" t="s">
        <v>400</v>
      </c>
      <c r="C17" s="271"/>
      <c r="F17" s="696"/>
    </row>
    <row r="18" spans="1:6">
      <c r="A18" s="264">
        <v>11</v>
      </c>
      <c r="B18" s="279" t="s">
        <v>401</v>
      </c>
      <c r="C18" s="273">
        <f>SUM(C10:C17)</f>
        <v>0</v>
      </c>
      <c r="F18" s="696"/>
    </row>
    <row r="19" spans="1:6">
      <c r="A19" s="260"/>
      <c r="B19" s="260" t="s">
        <v>402</v>
      </c>
      <c r="C19" s="280"/>
      <c r="F19" s="696"/>
    </row>
    <row r="20" spans="1:6">
      <c r="A20" s="262">
        <v>12</v>
      </c>
      <c r="B20" s="275" t="s">
        <v>403</v>
      </c>
      <c r="C20" s="271"/>
      <c r="F20" s="696"/>
    </row>
    <row r="21" spans="1:6">
      <c r="A21" s="262">
        <v>13</v>
      </c>
      <c r="B21" s="275" t="s">
        <v>404</v>
      </c>
      <c r="C21" s="271"/>
      <c r="F21" s="696"/>
    </row>
    <row r="22" spans="1:6">
      <c r="A22" s="262">
        <v>14</v>
      </c>
      <c r="B22" s="275" t="s">
        <v>405</v>
      </c>
      <c r="C22" s="271"/>
      <c r="F22" s="696"/>
    </row>
    <row r="23" spans="1:6" ht="24">
      <c r="A23" s="262" t="s">
        <v>406</v>
      </c>
      <c r="B23" s="275" t="s">
        <v>407</v>
      </c>
      <c r="C23" s="271"/>
      <c r="F23" s="696"/>
    </row>
    <row r="24" spans="1:6">
      <c r="A24" s="262">
        <v>15</v>
      </c>
      <c r="B24" s="275" t="s">
        <v>408</v>
      </c>
      <c r="C24" s="271"/>
      <c r="F24" s="696"/>
    </row>
    <row r="25" spans="1:6">
      <c r="A25" s="262" t="s">
        <v>409</v>
      </c>
      <c r="B25" s="270" t="s">
        <v>410</v>
      </c>
      <c r="C25" s="271"/>
      <c r="F25" s="696"/>
    </row>
    <row r="26" spans="1:6">
      <c r="A26" s="264">
        <v>16</v>
      </c>
      <c r="B26" s="279" t="s">
        <v>411</v>
      </c>
      <c r="C26" s="273">
        <f>SUM(C20:C25)</f>
        <v>0</v>
      </c>
      <c r="F26" s="696"/>
    </row>
    <row r="27" spans="1:6">
      <c r="A27" s="260"/>
      <c r="B27" s="260" t="s">
        <v>412</v>
      </c>
      <c r="C27" s="274"/>
      <c r="F27" s="696"/>
    </row>
    <row r="28" spans="1:6">
      <c r="A28" s="261">
        <v>17</v>
      </c>
      <c r="B28" s="270" t="s">
        <v>413</v>
      </c>
      <c r="C28" s="271">
        <v>85840284.326937199</v>
      </c>
      <c r="F28" s="696"/>
    </row>
    <row r="29" spans="1:6">
      <c r="A29" s="261">
        <v>18</v>
      </c>
      <c r="B29" s="270" t="s">
        <v>414</v>
      </c>
      <c r="C29" s="271">
        <v>-40173133.803671017</v>
      </c>
      <c r="F29" s="696"/>
    </row>
    <row r="30" spans="1:6">
      <c r="A30" s="264">
        <v>19</v>
      </c>
      <c r="B30" s="279" t="s">
        <v>415</v>
      </c>
      <c r="C30" s="273">
        <f>C28+C29</f>
        <v>45667150.523266181</v>
      </c>
      <c r="F30" s="696"/>
    </row>
    <row r="31" spans="1:6">
      <c r="A31" s="265"/>
      <c r="B31" s="260" t="s">
        <v>416</v>
      </c>
      <c r="C31" s="274"/>
      <c r="F31" s="696"/>
    </row>
    <row r="32" spans="1:6">
      <c r="A32" s="261" t="s">
        <v>417</v>
      </c>
      <c r="B32" s="275" t="s">
        <v>418</v>
      </c>
      <c r="C32" s="281"/>
      <c r="F32" s="696"/>
    </row>
    <row r="33" spans="1:6">
      <c r="A33" s="261" t="s">
        <v>419</v>
      </c>
      <c r="B33" s="276" t="s">
        <v>420</v>
      </c>
      <c r="C33" s="281"/>
      <c r="F33" s="696"/>
    </row>
    <row r="34" spans="1:6">
      <c r="A34" s="260"/>
      <c r="B34" s="260" t="s">
        <v>421</v>
      </c>
      <c r="C34" s="274"/>
      <c r="F34" s="696"/>
    </row>
    <row r="35" spans="1:6">
      <c r="A35" s="264">
        <v>20</v>
      </c>
      <c r="B35" s="279" t="s">
        <v>86</v>
      </c>
      <c r="C35" s="273">
        <f>'1. key ratios'!C9</f>
        <v>435938378.25768387</v>
      </c>
      <c r="F35" s="696"/>
    </row>
    <row r="36" spans="1:6">
      <c r="A36" s="264">
        <v>21</v>
      </c>
      <c r="B36" s="279" t="s">
        <v>422</v>
      </c>
      <c r="C36" s="273">
        <f>C8+C18+C26+C30</f>
        <v>1655099326.7432685</v>
      </c>
      <c r="F36" s="696"/>
    </row>
    <row r="37" spans="1:6">
      <c r="A37" s="266"/>
      <c r="B37" s="266" t="s">
        <v>387</v>
      </c>
      <c r="C37" s="274"/>
      <c r="F37" s="696"/>
    </row>
    <row r="38" spans="1:6">
      <c r="A38" s="264">
        <v>22</v>
      </c>
      <c r="B38" s="279" t="s">
        <v>387</v>
      </c>
      <c r="C38" s="626">
        <f>IFERROR(C35/C36,0)</f>
        <v>0.26339106735997403</v>
      </c>
      <c r="F38" s="696"/>
    </row>
    <row r="39" spans="1:6">
      <c r="A39" s="266"/>
      <c r="B39" s="266" t="s">
        <v>423</v>
      </c>
      <c r="C39" s="274"/>
      <c r="F39" s="696"/>
    </row>
    <row r="40" spans="1:6">
      <c r="A40" s="267" t="s">
        <v>424</v>
      </c>
      <c r="B40" s="275" t="s">
        <v>425</v>
      </c>
      <c r="C40" s="281"/>
      <c r="F40" s="696"/>
    </row>
    <row r="41" spans="1:6">
      <c r="A41" s="268" t="s">
        <v>426</v>
      </c>
      <c r="B41" s="276" t="s">
        <v>427</v>
      </c>
      <c r="C41" s="281"/>
      <c r="F41" s="696"/>
    </row>
    <row r="43" spans="1:6">
      <c r="B43" s="290"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O42"/>
  <sheetViews>
    <sheetView zoomScale="90" zoomScaleNormal="90" workbookViewId="0">
      <pane xSplit="2" ySplit="6" topLeftCell="C7" activePane="bottomRight" state="frozen"/>
      <selection pane="topRight" activeCell="C1" sqref="C1"/>
      <selection pane="bottomLeft" activeCell="A7" sqref="A7"/>
      <selection pane="bottomRight"/>
    </sheetView>
  </sheetViews>
  <sheetFormatPr defaultRowHeight="15"/>
  <cols>
    <col min="1" max="1" width="9.85546875" style="1" bestFit="1" customWidth="1"/>
    <col min="2" max="2" width="82.5703125" style="17" customWidth="1"/>
    <col min="3" max="7" width="17.5703125" style="1" customWidth="1"/>
  </cols>
  <sheetData>
    <row r="1" spans="1:15">
      <c r="A1" s="1" t="s">
        <v>108</v>
      </c>
      <c r="B1" s="1" t="str">
        <f>Info!C2</f>
        <v>სს "ბანკი ქართუ"</v>
      </c>
    </row>
    <row r="2" spans="1:15">
      <c r="A2" s="1" t="s">
        <v>109</v>
      </c>
      <c r="B2" s="688">
        <f>'1. key ratios'!B2</f>
        <v>45107</v>
      </c>
    </row>
    <row r="3" spans="1:15">
      <c r="B3" s="319"/>
    </row>
    <row r="4" spans="1:15" ht="15.75" thickBot="1">
      <c r="A4" s="1" t="s">
        <v>488</v>
      </c>
      <c r="B4" s="187" t="s">
        <v>453</v>
      </c>
    </row>
    <row r="5" spans="1:15">
      <c r="A5" s="323"/>
      <c r="B5" s="324"/>
      <c r="C5" s="808" t="s">
        <v>454</v>
      </c>
      <c r="D5" s="808"/>
      <c r="E5" s="808"/>
      <c r="F5" s="808"/>
      <c r="G5" s="809" t="s">
        <v>455</v>
      </c>
    </row>
    <row r="6" spans="1:15">
      <c r="A6" s="325"/>
      <c r="B6" s="326"/>
      <c r="C6" s="327" t="s">
        <v>456</v>
      </c>
      <c r="D6" s="327" t="s">
        <v>457</v>
      </c>
      <c r="E6" s="327" t="s">
        <v>458</v>
      </c>
      <c r="F6" s="327" t="s">
        <v>459</v>
      </c>
      <c r="G6" s="810"/>
    </row>
    <row r="7" spans="1:15">
      <c r="A7" s="328"/>
      <c r="B7" s="329" t="s">
        <v>460</v>
      </c>
      <c r="C7" s="330"/>
      <c r="D7" s="330"/>
      <c r="E7" s="330"/>
      <c r="F7" s="330"/>
      <c r="G7" s="331"/>
    </row>
    <row r="8" spans="1:15">
      <c r="A8" s="332">
        <v>1</v>
      </c>
      <c r="B8" s="333" t="s">
        <v>461</v>
      </c>
      <c r="C8" s="334">
        <f>SUM(C9:C10)</f>
        <v>389105826.09768391</v>
      </c>
      <c r="D8" s="334">
        <f>SUM(D9:D10)</f>
        <v>0</v>
      </c>
      <c r="E8" s="334">
        <f>SUM(E9:E10)</f>
        <v>0</v>
      </c>
      <c r="F8" s="334">
        <f>SUM(F9:F10)</f>
        <v>174626667.7058</v>
      </c>
      <c r="G8" s="335">
        <f>SUM(G9:G10)</f>
        <v>563732493.80348384</v>
      </c>
      <c r="I8" s="731"/>
      <c r="J8" s="696"/>
      <c r="K8" s="696"/>
      <c r="L8" s="696"/>
      <c r="M8" s="696"/>
      <c r="N8" s="696"/>
      <c r="O8" s="696"/>
    </row>
    <row r="9" spans="1:15">
      <c r="A9" s="332">
        <v>2</v>
      </c>
      <c r="B9" s="336" t="s">
        <v>85</v>
      </c>
      <c r="C9" s="334">
        <v>389105826.09768391</v>
      </c>
      <c r="D9" s="334"/>
      <c r="E9" s="334"/>
      <c r="F9" s="334">
        <v>71962472.159999996</v>
      </c>
      <c r="G9" s="335">
        <v>461068298.25768387</v>
      </c>
      <c r="I9" s="731"/>
      <c r="J9" s="696"/>
      <c r="K9" s="696"/>
      <c r="L9" s="696"/>
      <c r="M9" s="696"/>
      <c r="N9" s="696"/>
    </row>
    <row r="10" spans="1:15">
      <c r="A10" s="332">
        <v>3</v>
      </c>
      <c r="B10" s="336" t="s">
        <v>462</v>
      </c>
      <c r="C10" s="337"/>
      <c r="D10" s="337"/>
      <c r="E10" s="337"/>
      <c r="F10" s="334">
        <v>102664195.5458</v>
      </c>
      <c r="G10" s="335">
        <v>102664195.5458</v>
      </c>
      <c r="I10" s="731"/>
      <c r="J10" s="696"/>
      <c r="K10" s="696"/>
      <c r="L10" s="696"/>
      <c r="M10" s="696"/>
      <c r="N10" s="696"/>
    </row>
    <row r="11" spans="1:15" ht="26.25">
      <c r="A11" s="332">
        <v>4</v>
      </c>
      <c r="B11" s="333" t="s">
        <v>463</v>
      </c>
      <c r="C11" s="334">
        <f t="shared" ref="C11:F11" si="0">SUM(C12:C13)</f>
        <v>162005778.46269995</v>
      </c>
      <c r="D11" s="334">
        <f t="shared" si="0"/>
        <v>147869331.46689999</v>
      </c>
      <c r="E11" s="334">
        <f t="shared" si="0"/>
        <v>78701659.255400002</v>
      </c>
      <c r="F11" s="334">
        <f t="shared" si="0"/>
        <v>0</v>
      </c>
      <c r="G11" s="335">
        <f>SUM(G12:G13)</f>
        <v>345688263.80095994</v>
      </c>
      <c r="I11" s="731"/>
      <c r="J11" s="696"/>
      <c r="K11" s="696"/>
      <c r="L11" s="696"/>
      <c r="M11" s="696"/>
      <c r="N11" s="696"/>
    </row>
    <row r="12" spans="1:15">
      <c r="A12" s="332">
        <v>5</v>
      </c>
      <c r="B12" s="336" t="s">
        <v>464</v>
      </c>
      <c r="C12" s="334">
        <v>112132267.86579995</v>
      </c>
      <c r="D12" s="338">
        <v>146487178.3976</v>
      </c>
      <c r="E12" s="334">
        <v>77824729.755400002</v>
      </c>
      <c r="F12" s="334"/>
      <c r="G12" s="335">
        <v>319621967.21785992</v>
      </c>
      <c r="I12" s="731"/>
      <c r="J12" s="696"/>
      <c r="K12" s="696"/>
      <c r="L12" s="696"/>
      <c r="M12" s="696"/>
      <c r="N12" s="696"/>
    </row>
    <row r="13" spans="1:15">
      <c r="A13" s="332">
        <v>6</v>
      </c>
      <c r="B13" s="336" t="s">
        <v>465</v>
      </c>
      <c r="C13" s="334">
        <v>49873510.596900001</v>
      </c>
      <c r="D13" s="338">
        <v>1382153.0692999999</v>
      </c>
      <c r="E13" s="334">
        <v>876929.5</v>
      </c>
      <c r="F13" s="334"/>
      <c r="G13" s="335">
        <v>26066296.583100002</v>
      </c>
      <c r="I13" s="731"/>
      <c r="J13" s="696"/>
      <c r="K13" s="696"/>
      <c r="L13" s="696"/>
      <c r="M13" s="696"/>
      <c r="N13" s="696"/>
    </row>
    <row r="14" spans="1:15">
      <c r="A14" s="332">
        <v>7</v>
      </c>
      <c r="B14" s="333" t="s">
        <v>466</v>
      </c>
      <c r="C14" s="334">
        <f t="shared" ref="C14:F14" si="1">SUM(C15:C16)</f>
        <v>265785040.95489997</v>
      </c>
      <c r="D14" s="334">
        <f t="shared" si="1"/>
        <v>280975030.35300004</v>
      </c>
      <c r="E14" s="334">
        <f t="shared" si="1"/>
        <v>84825263.826199993</v>
      </c>
      <c r="F14" s="334">
        <f t="shared" si="1"/>
        <v>0</v>
      </c>
      <c r="G14" s="335">
        <f>SUM(G15:G16)</f>
        <v>311326730.33875</v>
      </c>
      <c r="I14" s="731"/>
      <c r="J14" s="696"/>
      <c r="K14" s="696"/>
      <c r="L14" s="696"/>
      <c r="M14" s="696"/>
      <c r="N14" s="696"/>
    </row>
    <row r="15" spans="1:15" ht="51.75">
      <c r="A15" s="332">
        <v>8</v>
      </c>
      <c r="B15" s="336" t="s">
        <v>467</v>
      </c>
      <c r="C15" s="334">
        <v>262670866.49829996</v>
      </c>
      <c r="D15" s="338">
        <v>275157330.35300004</v>
      </c>
      <c r="E15" s="334">
        <v>79909852.126199991</v>
      </c>
      <c r="F15" s="334"/>
      <c r="G15" s="335">
        <v>308869024.48874998</v>
      </c>
      <c r="I15" s="731"/>
      <c r="J15" s="696"/>
      <c r="K15" s="696"/>
      <c r="L15" s="696"/>
      <c r="M15" s="696"/>
      <c r="N15" s="696"/>
    </row>
    <row r="16" spans="1:15" ht="26.25">
      <c r="A16" s="332">
        <v>9</v>
      </c>
      <c r="B16" s="336" t="s">
        <v>468</v>
      </c>
      <c r="C16" s="334">
        <v>3114174.4566000002</v>
      </c>
      <c r="D16" s="338">
        <v>5817700</v>
      </c>
      <c r="E16" s="334">
        <v>4915411.7</v>
      </c>
      <c r="F16" s="334"/>
      <c r="G16" s="335">
        <v>2457705.85</v>
      </c>
      <c r="I16" s="731"/>
      <c r="J16" s="696"/>
      <c r="K16" s="696"/>
      <c r="L16" s="696"/>
      <c r="M16" s="696"/>
      <c r="N16" s="696"/>
    </row>
    <row r="17" spans="1:14">
      <c r="A17" s="332">
        <v>10</v>
      </c>
      <c r="B17" s="333" t="s">
        <v>469</v>
      </c>
      <c r="C17" s="334"/>
      <c r="D17" s="338"/>
      <c r="E17" s="334"/>
      <c r="F17" s="334"/>
      <c r="G17" s="335"/>
      <c r="I17" s="731"/>
      <c r="J17" s="696"/>
      <c r="K17" s="696"/>
      <c r="L17" s="696"/>
      <c r="M17" s="696"/>
      <c r="N17" s="696"/>
    </row>
    <row r="18" spans="1:14">
      <c r="A18" s="332">
        <v>11</v>
      </c>
      <c r="B18" s="333" t="s">
        <v>89</v>
      </c>
      <c r="C18" s="334">
        <f>SUM(C19:C20)</f>
        <v>0</v>
      </c>
      <c r="D18" s="338">
        <f t="shared" ref="D18:G18" si="2">SUM(D19:D20)</f>
        <v>19288206.417754769</v>
      </c>
      <c r="E18" s="334">
        <f t="shared" si="2"/>
        <v>4176380.9803199321</v>
      </c>
      <c r="F18" s="334">
        <f t="shared" si="2"/>
        <v>2060137.5334540308</v>
      </c>
      <c r="G18" s="335">
        <f t="shared" si="2"/>
        <v>0</v>
      </c>
      <c r="I18" s="731"/>
      <c r="J18" s="696"/>
      <c r="K18" s="696"/>
      <c r="L18" s="696"/>
      <c r="M18" s="696"/>
      <c r="N18" s="696"/>
    </row>
    <row r="19" spans="1:14">
      <c r="A19" s="332">
        <v>12</v>
      </c>
      <c r="B19" s="336" t="s">
        <v>470</v>
      </c>
      <c r="C19" s="337"/>
      <c r="D19" s="338">
        <v>0</v>
      </c>
      <c r="E19" s="334">
        <v>0</v>
      </c>
      <c r="F19" s="334"/>
      <c r="G19" s="335">
        <v>0</v>
      </c>
      <c r="I19" s="731"/>
      <c r="J19" s="696"/>
      <c r="K19" s="696"/>
      <c r="L19" s="696"/>
      <c r="M19" s="696"/>
      <c r="N19" s="696"/>
    </row>
    <row r="20" spans="1:14" ht="26.25">
      <c r="A20" s="332">
        <v>13</v>
      </c>
      <c r="B20" s="336" t="s">
        <v>471</v>
      </c>
      <c r="C20" s="334">
        <v>0</v>
      </c>
      <c r="D20" s="334">
        <v>19288206.417754769</v>
      </c>
      <c r="E20" s="334">
        <v>4176380.9803199321</v>
      </c>
      <c r="F20" s="334">
        <v>2060137.5334540308</v>
      </c>
      <c r="G20" s="335">
        <v>0</v>
      </c>
      <c r="I20" s="731"/>
      <c r="J20" s="696"/>
      <c r="K20" s="696"/>
      <c r="L20" s="696"/>
      <c r="M20" s="696"/>
      <c r="N20" s="696"/>
    </row>
    <row r="21" spans="1:14">
      <c r="A21" s="339">
        <v>14</v>
      </c>
      <c r="B21" s="340" t="s">
        <v>472</v>
      </c>
      <c r="C21" s="337"/>
      <c r="D21" s="337"/>
      <c r="E21" s="337"/>
      <c r="F21" s="337"/>
      <c r="G21" s="341">
        <f>SUM(G8,G11,G14,G17,G18)</f>
        <v>1220747487.9431939</v>
      </c>
      <c r="H21" s="661"/>
      <c r="I21" s="731"/>
      <c r="J21" s="696"/>
      <c r="K21" s="696"/>
      <c r="L21" s="696"/>
      <c r="M21" s="696"/>
      <c r="N21" s="696"/>
    </row>
    <row r="22" spans="1:14">
      <c r="A22" s="342"/>
      <c r="B22" s="362" t="s">
        <v>473</v>
      </c>
      <c r="C22" s="343"/>
      <c r="D22" s="344"/>
      <c r="E22" s="343"/>
      <c r="F22" s="343"/>
      <c r="G22" s="345"/>
      <c r="I22" s="731"/>
      <c r="J22" s="696"/>
      <c r="K22" s="696"/>
      <c r="L22" s="696"/>
      <c r="M22" s="696"/>
      <c r="N22" s="696"/>
    </row>
    <row r="23" spans="1:14">
      <c r="A23" s="332">
        <v>15</v>
      </c>
      <c r="B23" s="333" t="s">
        <v>322</v>
      </c>
      <c r="C23" s="346">
        <v>685024727.51026368</v>
      </c>
      <c r="D23" s="347">
        <v>0</v>
      </c>
      <c r="E23" s="346">
        <v>0</v>
      </c>
      <c r="F23" s="346"/>
      <c r="G23" s="335">
        <v>20363633.533848256</v>
      </c>
      <c r="I23" s="731"/>
      <c r="J23" s="696"/>
      <c r="K23" s="696"/>
      <c r="L23" s="696"/>
      <c r="M23" s="696"/>
      <c r="N23" s="696"/>
    </row>
    <row r="24" spans="1:14">
      <c r="A24" s="332">
        <v>16</v>
      </c>
      <c r="B24" s="333" t="s">
        <v>474</v>
      </c>
      <c r="C24" s="334">
        <f>SUM(C25:C27,C29,C31)</f>
        <v>22789606.207143344</v>
      </c>
      <c r="D24" s="338">
        <f t="shared" ref="D24:G24" si="3">SUM(D25:D27,D29,D31)</f>
        <v>158564589.03995743</v>
      </c>
      <c r="E24" s="334">
        <f t="shared" si="3"/>
        <v>178583510.88700196</v>
      </c>
      <c r="F24" s="334">
        <f t="shared" si="3"/>
        <v>281948358.88350648</v>
      </c>
      <c r="G24" s="335">
        <f t="shared" si="3"/>
        <v>411648595.94553167</v>
      </c>
      <c r="I24" s="731"/>
      <c r="J24" s="696"/>
      <c r="K24" s="696"/>
      <c r="L24" s="696"/>
      <c r="M24" s="696"/>
      <c r="N24" s="696"/>
    </row>
    <row r="25" spans="1:14" ht="26.25">
      <c r="A25" s="332">
        <v>17</v>
      </c>
      <c r="B25" s="336" t="s">
        <v>475</v>
      </c>
      <c r="C25" s="334"/>
      <c r="D25" s="338">
        <v>0</v>
      </c>
      <c r="E25" s="334"/>
      <c r="F25" s="334"/>
      <c r="G25" s="335"/>
      <c r="I25" s="731"/>
      <c r="J25" s="696"/>
      <c r="K25" s="696"/>
      <c r="L25" s="696"/>
      <c r="M25" s="696"/>
      <c r="N25" s="696"/>
    </row>
    <row r="26" spans="1:14" ht="26.25">
      <c r="A26" s="332">
        <v>18</v>
      </c>
      <c r="B26" s="336" t="s">
        <v>476</v>
      </c>
      <c r="C26" s="334">
        <v>22789606.207143344</v>
      </c>
      <c r="D26" s="338">
        <v>0</v>
      </c>
      <c r="E26" s="334">
        <v>0</v>
      </c>
      <c r="F26" s="334">
        <v>0</v>
      </c>
      <c r="G26" s="335">
        <v>3418440.9310715017</v>
      </c>
      <c r="I26" s="731"/>
      <c r="J26" s="696"/>
      <c r="K26" s="696"/>
      <c r="L26" s="696"/>
      <c r="M26" s="696"/>
      <c r="N26" s="696"/>
    </row>
    <row r="27" spans="1:14">
      <c r="A27" s="332">
        <v>19</v>
      </c>
      <c r="B27" s="336" t="s">
        <v>477</v>
      </c>
      <c r="C27" s="334"/>
      <c r="D27" s="338">
        <v>154544610.20098296</v>
      </c>
      <c r="E27" s="334">
        <v>167468870.04855382</v>
      </c>
      <c r="F27" s="334">
        <v>246178501.87743375</v>
      </c>
      <c r="G27" s="335">
        <v>370258466.72058702</v>
      </c>
      <c r="I27" s="731"/>
      <c r="J27" s="696"/>
      <c r="K27" s="696"/>
      <c r="L27" s="696"/>
      <c r="M27" s="696"/>
      <c r="N27" s="696"/>
    </row>
    <row r="28" spans="1:14">
      <c r="A28" s="332">
        <v>20</v>
      </c>
      <c r="B28" s="348" t="s">
        <v>478</v>
      </c>
      <c r="C28" s="334"/>
      <c r="D28" s="338"/>
      <c r="E28" s="334"/>
      <c r="F28" s="334"/>
      <c r="G28" s="335"/>
      <c r="I28" s="731"/>
      <c r="J28" s="696"/>
      <c r="K28" s="696"/>
      <c r="L28" s="696"/>
      <c r="M28" s="696"/>
      <c r="N28" s="696"/>
    </row>
    <row r="29" spans="1:14">
      <c r="A29" s="332">
        <v>21</v>
      </c>
      <c r="B29" s="336" t="s">
        <v>479</v>
      </c>
      <c r="C29" s="334"/>
      <c r="D29" s="338">
        <v>2948459.7889744607</v>
      </c>
      <c r="E29" s="334">
        <v>11114640.838448124</v>
      </c>
      <c r="F29" s="334">
        <v>28811204.115326323</v>
      </c>
      <c r="G29" s="335">
        <v>31521073.811738666</v>
      </c>
      <c r="I29" s="731"/>
      <c r="J29" s="696"/>
      <c r="K29" s="696"/>
      <c r="L29" s="696"/>
      <c r="M29" s="696"/>
      <c r="N29" s="696"/>
    </row>
    <row r="30" spans="1:14">
      <c r="A30" s="332">
        <v>22</v>
      </c>
      <c r="B30" s="348" t="s">
        <v>478</v>
      </c>
      <c r="C30" s="334"/>
      <c r="D30" s="338"/>
      <c r="E30" s="334"/>
      <c r="F30" s="334"/>
      <c r="G30" s="335"/>
      <c r="I30" s="731"/>
      <c r="J30" s="696"/>
      <c r="K30" s="696"/>
      <c r="L30" s="696"/>
      <c r="M30" s="696"/>
      <c r="N30" s="696"/>
    </row>
    <row r="31" spans="1:14" ht="26.25">
      <c r="A31" s="332">
        <v>23</v>
      </c>
      <c r="B31" s="336" t="s">
        <v>480</v>
      </c>
      <c r="C31" s="334"/>
      <c r="D31" s="338">
        <v>1071519.05</v>
      </c>
      <c r="E31" s="334">
        <v>0</v>
      </c>
      <c r="F31" s="334">
        <v>6958652.890746423</v>
      </c>
      <c r="G31" s="335">
        <v>6450614.4821344595</v>
      </c>
      <c r="I31" s="731"/>
      <c r="J31" s="696"/>
      <c r="K31" s="696"/>
      <c r="L31" s="696"/>
      <c r="M31" s="696"/>
      <c r="N31" s="696"/>
    </row>
    <row r="32" spans="1:14">
      <c r="A32" s="332">
        <v>24</v>
      </c>
      <c r="B32" s="333" t="s">
        <v>481</v>
      </c>
      <c r="C32" s="334"/>
      <c r="D32" s="338"/>
      <c r="E32" s="334"/>
      <c r="F32" s="334"/>
      <c r="G32" s="335"/>
      <c r="I32" s="731"/>
      <c r="J32" s="696"/>
      <c r="K32" s="696"/>
      <c r="L32" s="696"/>
      <c r="M32" s="696"/>
      <c r="N32" s="696"/>
    </row>
    <row r="33" spans="1:14">
      <c r="A33" s="332">
        <v>25</v>
      </c>
      <c r="B33" s="333" t="s">
        <v>99</v>
      </c>
      <c r="C33" s="334">
        <f>SUM(C34:C35)</f>
        <v>0</v>
      </c>
      <c r="D33" s="334">
        <f>SUM(D34:D35)</f>
        <v>116930890.35579219</v>
      </c>
      <c r="E33" s="334">
        <f>SUM(E34:E35)</f>
        <v>39065893.407265365</v>
      </c>
      <c r="F33" s="334">
        <f>SUM(F34:F35)</f>
        <v>126498863.76778215</v>
      </c>
      <c r="G33" s="335">
        <f>SUM(G34:G35)</f>
        <v>260763672.7091679</v>
      </c>
      <c r="I33" s="731"/>
      <c r="J33" s="696"/>
      <c r="K33" s="696"/>
      <c r="L33" s="696"/>
      <c r="M33" s="696"/>
      <c r="N33" s="696"/>
    </row>
    <row r="34" spans="1:14">
      <c r="A34" s="332">
        <v>26</v>
      </c>
      <c r="B34" s="336" t="s">
        <v>482</v>
      </c>
      <c r="C34" s="337"/>
      <c r="D34" s="338"/>
      <c r="E34" s="334"/>
      <c r="F34" s="334"/>
      <c r="G34" s="335"/>
      <c r="I34" s="731"/>
      <c r="J34" s="696"/>
      <c r="K34" s="696"/>
      <c r="L34" s="696"/>
      <c r="M34" s="696"/>
      <c r="N34" s="696"/>
    </row>
    <row r="35" spans="1:14">
      <c r="A35" s="332">
        <v>27</v>
      </c>
      <c r="B35" s="336" t="s">
        <v>483</v>
      </c>
      <c r="C35" s="334"/>
      <c r="D35" s="338">
        <v>116930890.35579219</v>
      </c>
      <c r="E35" s="334">
        <v>39065893.407265365</v>
      </c>
      <c r="F35" s="334">
        <v>126498863.76778215</v>
      </c>
      <c r="G35" s="335">
        <v>260763672.7091679</v>
      </c>
      <c r="I35" s="731"/>
      <c r="J35" s="696"/>
      <c r="K35" s="696"/>
      <c r="L35" s="696"/>
      <c r="M35" s="696"/>
      <c r="N35" s="696"/>
    </row>
    <row r="36" spans="1:14">
      <c r="A36" s="332">
        <v>28</v>
      </c>
      <c r="B36" s="333" t="s">
        <v>484</v>
      </c>
      <c r="C36" s="334"/>
      <c r="D36" s="338">
        <v>42432535.098418653</v>
      </c>
      <c r="E36" s="334">
        <v>7712965.2438016497</v>
      </c>
      <c r="F36" s="334">
        <v>35694783.931164354</v>
      </c>
      <c r="G36" s="335">
        <v>9317647.2919914667</v>
      </c>
      <c r="I36" s="731"/>
      <c r="J36" s="696"/>
      <c r="K36" s="696"/>
      <c r="L36" s="696"/>
      <c r="M36" s="696"/>
      <c r="N36" s="696"/>
    </row>
    <row r="37" spans="1:14">
      <c r="A37" s="339">
        <v>29</v>
      </c>
      <c r="B37" s="340" t="s">
        <v>485</v>
      </c>
      <c r="C37" s="337"/>
      <c r="D37" s="337"/>
      <c r="E37" s="337"/>
      <c r="F37" s="337"/>
      <c r="G37" s="341">
        <f>SUM(G23:G24,G32:G33,G36)</f>
        <v>702093549.48053932</v>
      </c>
      <c r="H37" s="661"/>
      <c r="I37" s="731"/>
      <c r="J37" s="696"/>
      <c r="K37" s="696"/>
      <c r="L37" s="696"/>
      <c r="M37" s="696"/>
      <c r="N37" s="696"/>
    </row>
    <row r="38" spans="1:14">
      <c r="A38" s="328"/>
      <c r="B38" s="349"/>
      <c r="C38" s="350"/>
      <c r="D38" s="350"/>
      <c r="E38" s="350"/>
      <c r="F38" s="350"/>
      <c r="G38" s="351"/>
      <c r="I38" s="731"/>
      <c r="J38" s="696"/>
      <c r="K38" s="696"/>
      <c r="L38" s="696"/>
      <c r="M38" s="696"/>
      <c r="N38" s="696"/>
    </row>
    <row r="39" spans="1:14" ht="15.75" thickBot="1">
      <c r="A39" s="352">
        <v>30</v>
      </c>
      <c r="B39" s="353" t="s">
        <v>453</v>
      </c>
      <c r="C39" s="221"/>
      <c r="D39" s="205"/>
      <c r="E39" s="205"/>
      <c r="F39" s="354"/>
      <c r="G39" s="355">
        <f>IFERROR(G21/G37,0)</f>
        <v>1.7387248306815994</v>
      </c>
      <c r="H39" s="625"/>
      <c r="I39" s="731"/>
      <c r="J39" s="696"/>
      <c r="K39" s="696"/>
      <c r="L39" s="696"/>
      <c r="M39" s="696"/>
      <c r="N39" s="696"/>
    </row>
    <row r="42" spans="1:14" ht="39">
      <c r="B42" s="17"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W51"/>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RowHeight="15.75"/>
  <cols>
    <col min="1" max="1" width="9.5703125" style="14" bestFit="1" customWidth="1"/>
    <col min="2" max="2" width="88.42578125" style="12" customWidth="1"/>
    <col min="3" max="3" width="12.7109375" style="12" customWidth="1"/>
    <col min="4" max="7" width="12.7109375" style="1" customWidth="1"/>
    <col min="8" max="8" width="6.7109375" customWidth="1"/>
    <col min="9" max="12" width="12.7109375" bestFit="1" customWidth="1"/>
    <col min="13" max="13" width="6.7109375" customWidth="1"/>
  </cols>
  <sheetData>
    <row r="1" spans="1:23">
      <c r="A1" s="13" t="s">
        <v>108</v>
      </c>
      <c r="B1" s="289" t="str">
        <f>Info!C2</f>
        <v>სს "ბანკი ქართუ"</v>
      </c>
    </row>
    <row r="2" spans="1:23">
      <c r="A2" s="13" t="s">
        <v>109</v>
      </c>
      <c r="B2" s="688">
        <v>45107</v>
      </c>
    </row>
    <row r="3" spans="1:23" ht="16.5" thickBot="1">
      <c r="A3" s="13"/>
    </row>
    <row r="4" spans="1:23" ht="16.5" thickBot="1">
      <c r="A4" s="33" t="s">
        <v>252</v>
      </c>
      <c r="B4" s="136" t="s">
        <v>139</v>
      </c>
      <c r="C4" s="137"/>
      <c r="D4" s="751" t="s">
        <v>936</v>
      </c>
      <c r="E4" s="752"/>
      <c r="F4" s="752"/>
      <c r="G4" s="753"/>
      <c r="I4" s="754" t="s">
        <v>937</v>
      </c>
      <c r="J4" s="755"/>
      <c r="K4" s="755"/>
      <c r="L4" s="756"/>
    </row>
    <row r="5" spans="1:23" ht="15">
      <c r="A5" s="191" t="s">
        <v>25</v>
      </c>
      <c r="B5" s="192"/>
      <c r="C5" s="599" t="str">
        <f>INT((MONTH($B$2))/3)&amp;"Q"&amp;"-"&amp;YEAR($B$2)</f>
        <v>2Q-2023</v>
      </c>
      <c r="D5" s="599" t="str">
        <f>IF(INT(MONTH($B$2))=3, "4"&amp;"Q"&amp;"-"&amp;YEAR($B$2)-1, IF(INT(MONTH($B$2))=6, "1"&amp;"Q"&amp;"-"&amp;YEAR($B$2), IF(INT(MONTH($B$2))=9, "2"&amp;"Q"&amp;"-"&amp;YEAR($B$2),IF(INT(MONTH($B$2))=12, "3"&amp;"Q"&amp;"-"&amp;YEAR($B$2), 0))))</f>
        <v>1Q-2023</v>
      </c>
      <c r="E5" s="599" t="str">
        <f>IF(INT(MONTH($B$2))=3, "3"&amp;"Q"&amp;"-"&amp;YEAR($B$2)-1, IF(INT(MONTH($B$2))=6, "4"&amp;"Q"&amp;"-"&amp;YEAR($B$2)-1, IF(INT(MONTH($B$2))=9, "1"&amp;"Q"&amp;"-"&amp;YEAR($B$2),IF(INT(MONTH($B$2))=12, "2"&amp;"Q"&amp;"-"&amp;YEAR($B$2), 0))))</f>
        <v>4Q-2022</v>
      </c>
      <c r="F5" s="599" t="str">
        <f>IF(INT(MONTH($B$2))=3, "2"&amp;"Q"&amp;"-"&amp;YEAR($B$2)-1, IF(INT(MONTH($B$2))=6, "3"&amp;"Q"&amp;"-"&amp;YEAR($B$2)-1, IF(INT(MONTH($B$2))=9, "4"&amp;"Q"&amp;"-"&amp;YEAR($B$2)-1,IF(INT(MONTH($B$2))=12, "1"&amp;"Q"&amp;"-"&amp;YEAR($B$2), 0))))</f>
        <v>3Q-2022</v>
      </c>
      <c r="G5" s="598" t="str">
        <f>IF(INT(MONTH($B$2))=3, "1"&amp;"Q"&amp;"-"&amp;YEAR($B$2)-1, IF(INT(MONTH($B$2))=6, "2"&amp;"Q"&amp;"-"&amp;YEAR($B$2)-1, IF(INT(MONTH($B$2))=9, "3"&amp;"Q"&amp;"-"&amp;YEAR($B$2)-1,IF(INT(MONTH($B$2))=12, "4"&amp;"Q"&amp;"-"&amp;YEAR($B$2)-1, 0))))</f>
        <v>2Q-2022</v>
      </c>
      <c r="H5" s="434"/>
      <c r="I5" s="597" t="str">
        <f>D5</f>
        <v>1Q-2023</v>
      </c>
      <c r="J5" s="599" t="str">
        <f t="shared" ref="J5:L5" si="0">E5</f>
        <v>4Q-2022</v>
      </c>
      <c r="K5" s="599" t="str">
        <f t="shared" si="0"/>
        <v>3Q-2022</v>
      </c>
      <c r="L5" s="598" t="str">
        <f t="shared" si="0"/>
        <v>2Q-2022</v>
      </c>
    </row>
    <row r="6" spans="1:23" ht="15">
      <c r="A6" s="305"/>
      <c r="B6" s="306" t="s">
        <v>106</v>
      </c>
      <c r="C6" s="193"/>
      <c r="D6" s="193"/>
      <c r="E6" s="193"/>
      <c r="F6" s="193"/>
      <c r="G6" s="194"/>
      <c r="I6" s="573"/>
      <c r="J6" s="193"/>
      <c r="K6" s="193"/>
      <c r="L6" s="194"/>
    </row>
    <row r="7" spans="1:23" ht="15">
      <c r="A7" s="305"/>
      <c r="B7" s="307" t="s">
        <v>110</v>
      </c>
      <c r="C7" s="193"/>
      <c r="D7" s="193"/>
      <c r="E7" s="193"/>
      <c r="F7" s="193"/>
      <c r="G7" s="194"/>
      <c r="I7" s="573"/>
      <c r="J7" s="193"/>
      <c r="K7" s="193"/>
      <c r="L7" s="194"/>
    </row>
    <row r="8" spans="1:23" ht="15">
      <c r="A8" s="293">
        <v>1</v>
      </c>
      <c r="B8" s="294" t="s">
        <v>22</v>
      </c>
      <c r="C8" s="308">
        <v>363342214.73040265</v>
      </c>
      <c r="D8" s="309">
        <v>351924744.39058375</v>
      </c>
      <c r="E8" s="309">
        <v>346319799.38893533</v>
      </c>
      <c r="F8" s="309">
        <v>352123280.61130226</v>
      </c>
      <c r="G8" s="310">
        <v>341651988.36757332</v>
      </c>
      <c r="I8" s="574">
        <v>240011371</v>
      </c>
      <c r="J8" s="575">
        <v>234253424</v>
      </c>
      <c r="K8" s="575">
        <v>211365830</v>
      </c>
      <c r="L8" s="576">
        <v>204029629</v>
      </c>
      <c r="N8" s="666"/>
      <c r="O8" s="666"/>
      <c r="P8" s="666"/>
      <c r="Q8" s="666"/>
      <c r="R8" s="666"/>
      <c r="S8" s="666"/>
      <c r="T8" s="666"/>
      <c r="U8" s="666"/>
      <c r="V8" s="666"/>
      <c r="W8" s="666"/>
    </row>
    <row r="9" spans="1:23" ht="15">
      <c r="A9" s="293">
        <v>2</v>
      </c>
      <c r="B9" s="294" t="s">
        <v>86</v>
      </c>
      <c r="C9" s="308">
        <v>435938378.25768387</v>
      </c>
      <c r="D9" s="309">
        <v>422973807.91786498</v>
      </c>
      <c r="E9" s="309">
        <v>421192062.91621655</v>
      </c>
      <c r="F9" s="309">
        <v>430591944.13858348</v>
      </c>
      <c r="G9" s="310">
        <v>422650551.89485455</v>
      </c>
      <c r="I9" s="574">
        <v>309142171</v>
      </c>
      <c r="J9" s="575">
        <v>307207424</v>
      </c>
      <c r="K9" s="575">
        <v>287916230</v>
      </c>
      <c r="L9" s="576">
        <v>283109929</v>
      </c>
      <c r="N9" s="666"/>
      <c r="O9" s="666"/>
      <c r="P9" s="666"/>
      <c r="Q9" s="666"/>
      <c r="R9" s="666"/>
      <c r="S9" s="666"/>
      <c r="T9" s="666"/>
      <c r="U9" s="666"/>
      <c r="V9" s="666"/>
      <c r="W9" s="666"/>
    </row>
    <row r="10" spans="1:23" ht="15">
      <c r="A10" s="293">
        <v>3</v>
      </c>
      <c r="B10" s="294" t="s">
        <v>85</v>
      </c>
      <c r="C10" s="308">
        <v>461068298.25768387</v>
      </c>
      <c r="D10" s="309">
        <v>450114047.91786498</v>
      </c>
      <c r="E10" s="309">
        <v>449833262.91621655</v>
      </c>
      <c r="F10" s="309">
        <v>464614344.13858348</v>
      </c>
      <c r="G10" s="310">
        <v>457797351.89485455</v>
      </c>
      <c r="I10" s="574">
        <v>347655249</v>
      </c>
      <c r="J10" s="575">
        <v>346535560</v>
      </c>
      <c r="K10" s="575">
        <v>332079701</v>
      </c>
      <c r="L10" s="576">
        <v>328430263</v>
      </c>
      <c r="N10" s="666"/>
      <c r="O10" s="666"/>
      <c r="P10" s="666"/>
      <c r="Q10" s="666"/>
      <c r="R10" s="666"/>
      <c r="S10" s="666"/>
      <c r="T10" s="666"/>
      <c r="U10" s="666"/>
      <c r="V10" s="666"/>
      <c r="W10" s="666"/>
    </row>
    <row r="11" spans="1:23" ht="15">
      <c r="A11" s="293">
        <v>4</v>
      </c>
      <c r="B11" s="294" t="s">
        <v>445</v>
      </c>
      <c r="C11" s="308">
        <v>278139307.84550673</v>
      </c>
      <c r="D11" s="309">
        <v>270224472.10658425</v>
      </c>
      <c r="E11" s="309">
        <v>246196639.74129626</v>
      </c>
      <c r="F11" s="309">
        <v>266775386.91204667</v>
      </c>
      <c r="G11" s="310">
        <v>244629392.86366698</v>
      </c>
      <c r="I11" s="574">
        <v>164565335.80902001</v>
      </c>
      <c r="J11" s="575">
        <v>158652337.6268518</v>
      </c>
      <c r="K11" s="575">
        <v>155205238.53075585</v>
      </c>
      <c r="L11" s="576">
        <v>151883464.59065759</v>
      </c>
      <c r="N11" s="666"/>
      <c r="O11" s="666"/>
      <c r="P11" s="666"/>
      <c r="Q11" s="666"/>
      <c r="R11" s="666"/>
      <c r="S11" s="666"/>
      <c r="T11" s="666"/>
      <c r="U11" s="666"/>
      <c r="V11" s="666"/>
      <c r="W11" s="666"/>
    </row>
    <row r="12" spans="1:23" ht="15">
      <c r="A12" s="293">
        <v>5</v>
      </c>
      <c r="B12" s="294" t="s">
        <v>446</v>
      </c>
      <c r="C12" s="308">
        <v>327367338.29175586</v>
      </c>
      <c r="D12" s="309">
        <v>316851843.56204444</v>
      </c>
      <c r="E12" s="309">
        <v>289615242.44903541</v>
      </c>
      <c r="F12" s="309">
        <v>310449908.50440067</v>
      </c>
      <c r="G12" s="310">
        <v>287206774.66728365</v>
      </c>
      <c r="I12" s="574">
        <v>209321148.514007</v>
      </c>
      <c r="J12" s="575">
        <v>199902308.17390835</v>
      </c>
      <c r="K12" s="575">
        <v>195580136.10504207</v>
      </c>
      <c r="L12" s="576">
        <v>191304963.68665263</v>
      </c>
      <c r="N12" s="666"/>
      <c r="O12" s="666"/>
      <c r="P12" s="666"/>
      <c r="Q12" s="666"/>
      <c r="R12" s="666"/>
      <c r="S12" s="666"/>
      <c r="T12" s="666"/>
      <c r="U12" s="666"/>
      <c r="V12" s="666"/>
      <c r="W12" s="666"/>
    </row>
    <row r="13" spans="1:23" ht="15">
      <c r="A13" s="293">
        <v>6</v>
      </c>
      <c r="B13" s="294" t="s">
        <v>447</v>
      </c>
      <c r="C13" s="308">
        <v>392522284.5152328</v>
      </c>
      <c r="D13" s="309">
        <v>378565922.4661724</v>
      </c>
      <c r="E13" s="309">
        <v>368984106.43353105</v>
      </c>
      <c r="F13" s="309">
        <v>389834726.89171469</v>
      </c>
      <c r="G13" s="310">
        <v>363830560.01362234</v>
      </c>
      <c r="I13" s="574">
        <v>268543574.39806187</v>
      </c>
      <c r="J13" s="575">
        <v>276281547.86632597</v>
      </c>
      <c r="K13" s="575">
        <v>270125489.45250708</v>
      </c>
      <c r="L13" s="576">
        <v>263335691.15359637</v>
      </c>
      <c r="N13" s="666"/>
      <c r="O13" s="666"/>
      <c r="P13" s="666"/>
      <c r="Q13" s="666"/>
      <c r="R13" s="666"/>
      <c r="S13" s="666"/>
      <c r="T13" s="666"/>
      <c r="U13" s="666"/>
      <c r="V13" s="666"/>
      <c r="W13" s="666"/>
    </row>
    <row r="14" spans="1:23" ht="15">
      <c r="A14" s="305"/>
      <c r="B14" s="306" t="s">
        <v>449</v>
      </c>
      <c r="C14" s="193"/>
      <c r="D14" s="193"/>
      <c r="E14" s="193"/>
      <c r="F14" s="193"/>
      <c r="G14" s="194"/>
      <c r="I14" s="573"/>
      <c r="J14" s="193"/>
      <c r="K14" s="193"/>
      <c r="L14" s="194"/>
      <c r="N14" s="666"/>
      <c r="O14" s="666"/>
      <c r="P14" s="666"/>
      <c r="Q14" s="666"/>
      <c r="R14" s="666"/>
      <c r="S14" s="666"/>
      <c r="T14" s="666"/>
      <c r="U14" s="666"/>
      <c r="V14" s="666"/>
      <c r="W14" s="666"/>
    </row>
    <row r="15" spans="1:23" ht="21.95" customHeight="1">
      <c r="A15" s="293">
        <v>7</v>
      </c>
      <c r="B15" s="294" t="s">
        <v>448</v>
      </c>
      <c r="C15" s="311">
        <v>1448643417.9665234</v>
      </c>
      <c r="D15" s="309">
        <v>1376642558.3850031</v>
      </c>
      <c r="E15" s="309">
        <v>1514338626.9687345</v>
      </c>
      <c r="F15" s="309">
        <v>1534536778.1050727</v>
      </c>
      <c r="G15" s="310">
        <v>1506062037.9420605</v>
      </c>
      <c r="I15" s="574">
        <v>1266154834.4736927</v>
      </c>
      <c r="J15" s="575">
        <v>1404709746.1948183</v>
      </c>
      <c r="K15" s="575">
        <v>1372073122.2972174</v>
      </c>
      <c r="L15" s="576">
        <v>1354126092.0266535</v>
      </c>
      <c r="N15" s="666"/>
      <c r="O15" s="666"/>
      <c r="P15" s="666"/>
      <c r="Q15" s="666"/>
      <c r="R15" s="666"/>
      <c r="S15" s="666"/>
      <c r="T15" s="666"/>
      <c r="U15" s="666"/>
      <c r="V15" s="666"/>
      <c r="W15" s="666"/>
    </row>
    <row r="16" spans="1:23" ht="15">
      <c r="A16" s="305"/>
      <c r="B16" s="306" t="s">
        <v>452</v>
      </c>
      <c r="C16" s="193"/>
      <c r="D16" s="193"/>
      <c r="E16" s="193"/>
      <c r="F16" s="193"/>
      <c r="G16" s="194"/>
      <c r="I16" s="573"/>
      <c r="J16" s="193"/>
      <c r="K16" s="193"/>
      <c r="L16" s="194"/>
      <c r="N16" s="666"/>
      <c r="O16" s="666"/>
      <c r="P16" s="666"/>
      <c r="Q16" s="666"/>
      <c r="R16" s="666"/>
      <c r="S16" s="666"/>
      <c r="T16" s="666"/>
      <c r="U16" s="666"/>
      <c r="V16" s="666"/>
      <c r="W16" s="666"/>
    </row>
    <row r="17" spans="1:23" ht="15">
      <c r="A17" s="293"/>
      <c r="B17" s="307" t="s">
        <v>435</v>
      </c>
      <c r="C17" s="193"/>
      <c r="D17" s="193"/>
      <c r="E17" s="193"/>
      <c r="F17" s="193"/>
      <c r="G17" s="194"/>
      <c r="I17" s="573"/>
      <c r="J17" s="193"/>
      <c r="K17" s="193"/>
      <c r="L17" s="194"/>
      <c r="N17" s="666"/>
      <c r="O17" s="666"/>
      <c r="P17" s="666"/>
      <c r="Q17" s="666"/>
      <c r="R17" s="666"/>
      <c r="S17" s="666"/>
      <c r="T17" s="666"/>
      <c r="U17" s="666"/>
      <c r="V17" s="666"/>
      <c r="W17" s="666"/>
    </row>
    <row r="18" spans="1:23" ht="15">
      <c r="A18" s="293">
        <v>8</v>
      </c>
      <c r="B18" s="294" t="s">
        <v>443</v>
      </c>
      <c r="C18" s="320">
        <v>0.25081549415413085</v>
      </c>
      <c r="D18" s="321">
        <v>0.25563988433093437</v>
      </c>
      <c r="E18" s="321">
        <v>0.22869376321871077</v>
      </c>
      <c r="F18" s="321">
        <v>0.22946552056323</v>
      </c>
      <c r="G18" s="322">
        <v>0.22685120516975474</v>
      </c>
      <c r="I18" s="577">
        <v>0.1895592580505894</v>
      </c>
      <c r="J18" s="578">
        <v>0.16676286658832049</v>
      </c>
      <c r="K18" s="578">
        <v>0.15404851721467808</v>
      </c>
      <c r="L18" s="579">
        <v>0.15067254829617746</v>
      </c>
      <c r="N18" s="666"/>
      <c r="O18" s="666"/>
      <c r="P18" s="666"/>
      <c r="Q18" s="666"/>
      <c r="R18" s="666"/>
      <c r="S18" s="666"/>
      <c r="T18" s="666"/>
      <c r="U18" s="666"/>
      <c r="V18" s="666"/>
      <c r="W18" s="666"/>
    </row>
    <row r="19" spans="1:23" ht="15" customHeight="1">
      <c r="A19" s="293">
        <v>9</v>
      </c>
      <c r="B19" s="294" t="s">
        <v>442</v>
      </c>
      <c r="C19" s="320">
        <v>0.30092869842988368</v>
      </c>
      <c r="D19" s="321">
        <v>0.30725027738069732</v>
      </c>
      <c r="E19" s="321">
        <v>0.27813598320431182</v>
      </c>
      <c r="F19" s="321">
        <v>0.28060060226793732</v>
      </c>
      <c r="G19" s="322">
        <v>0.28063289641931355</v>
      </c>
      <c r="I19" s="577">
        <v>0.24415826768019433</v>
      </c>
      <c r="J19" s="578">
        <v>0.21869815086866609</v>
      </c>
      <c r="K19" s="578">
        <v>0.20984029591509762</v>
      </c>
      <c r="L19" s="579">
        <v>0.20907205810965757</v>
      </c>
      <c r="N19" s="666"/>
      <c r="O19" s="666"/>
      <c r="P19" s="666"/>
      <c r="Q19" s="666"/>
      <c r="R19" s="666"/>
      <c r="S19" s="666"/>
      <c r="T19" s="666"/>
      <c r="U19" s="666"/>
      <c r="V19" s="666"/>
      <c r="W19" s="666"/>
    </row>
    <row r="20" spans="1:23" ht="15">
      <c r="A20" s="293">
        <v>10</v>
      </c>
      <c r="B20" s="294" t="s">
        <v>444</v>
      </c>
      <c r="C20" s="320">
        <v>0.31827590733466382</v>
      </c>
      <c r="D20" s="321">
        <v>0.32696508267615421</v>
      </c>
      <c r="E20" s="321">
        <v>0.29704932232802639</v>
      </c>
      <c r="F20" s="321">
        <v>0.30277172288585608</v>
      </c>
      <c r="G20" s="322">
        <v>0.30396978368859623</v>
      </c>
      <c r="I20" s="577">
        <v>0.27457562024356302</v>
      </c>
      <c r="J20" s="578">
        <v>0.24669549060844859</v>
      </c>
      <c r="K20" s="578">
        <v>0.24202769925556866</v>
      </c>
      <c r="L20" s="579">
        <v>0.24254038448402887</v>
      </c>
      <c r="N20" s="666"/>
      <c r="O20" s="666"/>
      <c r="P20" s="666"/>
      <c r="Q20" s="666"/>
      <c r="R20" s="666"/>
      <c r="S20" s="666"/>
      <c r="T20" s="666"/>
      <c r="U20" s="666"/>
      <c r="V20" s="666"/>
      <c r="W20" s="666"/>
    </row>
    <row r="21" spans="1:23" ht="15">
      <c r="A21" s="293">
        <v>11</v>
      </c>
      <c r="B21" s="294" t="s">
        <v>445</v>
      </c>
      <c r="C21" s="320">
        <v>0.19199984233244502</v>
      </c>
      <c r="D21" s="321">
        <v>0.19629240027534517</v>
      </c>
      <c r="E21" s="321">
        <v>0.16257700580094844</v>
      </c>
      <c r="F21" s="321">
        <v>0.17384750285455852</v>
      </c>
      <c r="G21" s="322">
        <v>0.16242982473546558</v>
      </c>
      <c r="I21" s="577">
        <v>0.12997252099694862</v>
      </c>
      <c r="J21" s="578">
        <v>0.11294314576845572</v>
      </c>
      <c r="K21" s="578">
        <v>0.11311732298268533</v>
      </c>
      <c r="L21" s="579">
        <v>0.11216345766097832</v>
      </c>
      <c r="N21" s="666"/>
      <c r="O21" s="666"/>
      <c r="P21" s="666"/>
      <c r="Q21" s="666"/>
      <c r="R21" s="666"/>
      <c r="S21" s="666"/>
      <c r="T21" s="666"/>
      <c r="U21" s="666"/>
      <c r="V21" s="666"/>
      <c r="W21" s="666"/>
    </row>
    <row r="22" spans="1:23" ht="15">
      <c r="A22" s="293">
        <v>12</v>
      </c>
      <c r="B22" s="294" t="s">
        <v>446</v>
      </c>
      <c r="C22" s="320">
        <v>0.22598200097528828</v>
      </c>
      <c r="D22" s="321">
        <v>0.23016275476312209</v>
      </c>
      <c r="E22" s="321">
        <v>0.19124866611159547</v>
      </c>
      <c r="F22" s="321">
        <v>0.20230854869947182</v>
      </c>
      <c r="G22" s="322">
        <v>0.19070049402462447</v>
      </c>
      <c r="I22" s="577">
        <v>0.16532034062091333</v>
      </c>
      <c r="J22" s="578">
        <v>0.14230862191667604</v>
      </c>
      <c r="K22" s="578">
        <v>0.14254352259126585</v>
      </c>
      <c r="L22" s="579">
        <v>0.14127559081321295</v>
      </c>
      <c r="N22" s="666"/>
      <c r="O22" s="666"/>
      <c r="P22" s="666"/>
      <c r="Q22" s="666"/>
      <c r="R22" s="666"/>
      <c r="S22" s="666"/>
      <c r="T22" s="666"/>
      <c r="U22" s="666"/>
      <c r="V22" s="666"/>
      <c r="W22" s="666"/>
    </row>
    <row r="23" spans="1:23" ht="15">
      <c r="A23" s="293">
        <v>13</v>
      </c>
      <c r="B23" s="294" t="s">
        <v>447</v>
      </c>
      <c r="C23" s="320">
        <v>0.27095852550534527</v>
      </c>
      <c r="D23" s="321">
        <v>0.2749921685628286</v>
      </c>
      <c r="E23" s="321">
        <v>0.24366023547331017</v>
      </c>
      <c r="F23" s="321">
        <v>0.25404065412697585</v>
      </c>
      <c r="G23" s="322">
        <v>0.24157740574271033</v>
      </c>
      <c r="I23" s="577">
        <v>0.21209378749455107</v>
      </c>
      <c r="J23" s="578">
        <v>0.19668230295599348</v>
      </c>
      <c r="K23" s="578">
        <v>0.19687397490903746</v>
      </c>
      <c r="L23" s="579">
        <v>0.19446910646221643</v>
      </c>
      <c r="N23" s="666"/>
      <c r="O23" s="666"/>
      <c r="P23" s="666"/>
      <c r="Q23" s="666"/>
      <c r="R23" s="666"/>
      <c r="S23" s="666"/>
      <c r="T23" s="666"/>
      <c r="U23" s="666"/>
      <c r="V23" s="666"/>
      <c r="W23" s="666"/>
    </row>
    <row r="24" spans="1:23" ht="15">
      <c r="A24" s="305"/>
      <c r="B24" s="306" t="s">
        <v>6</v>
      </c>
      <c r="C24" s="193"/>
      <c r="D24" s="193"/>
      <c r="E24" s="193"/>
      <c r="F24" s="193"/>
      <c r="G24" s="194"/>
      <c r="I24" s="573"/>
      <c r="J24" s="193"/>
      <c r="K24" s="193"/>
      <c r="L24" s="194"/>
      <c r="N24" s="666"/>
      <c r="O24" s="666"/>
      <c r="P24" s="666"/>
      <c r="Q24" s="666"/>
      <c r="R24" s="666"/>
      <c r="S24" s="666"/>
      <c r="T24" s="666"/>
      <c r="U24" s="666"/>
      <c r="V24" s="666"/>
      <c r="W24" s="666"/>
    </row>
    <row r="25" spans="1:23" ht="15" customHeight="1">
      <c r="A25" s="312">
        <v>14</v>
      </c>
      <c r="B25" s="313" t="s">
        <v>7</v>
      </c>
      <c r="C25" s="685">
        <v>5.8932561950689646E-2</v>
      </c>
      <c r="D25" s="684">
        <v>5.8149539023008859E-2</v>
      </c>
      <c r="E25" s="684">
        <v>5.4849393573913552E-2</v>
      </c>
      <c r="F25" s="684">
        <v>5.6646943076743075E-2</v>
      </c>
      <c r="G25" s="683">
        <v>5.895767735377893E-2</v>
      </c>
      <c r="I25" s="676">
        <v>5.8344300941532111E-2</v>
      </c>
      <c r="J25" s="690">
        <v>6.7127803190553309E-2</v>
      </c>
      <c r="K25" s="690">
        <v>6.4918111171587661E-2</v>
      </c>
      <c r="L25" s="691">
        <v>5.4130876345677141E-2</v>
      </c>
      <c r="N25" s="666"/>
      <c r="O25" s="666"/>
      <c r="P25" s="666"/>
      <c r="Q25" s="666"/>
      <c r="R25" s="666"/>
      <c r="S25" s="666"/>
      <c r="T25" s="666"/>
      <c r="U25" s="666"/>
      <c r="V25" s="666"/>
      <c r="W25" s="666"/>
    </row>
    <row r="26" spans="1:23" ht="15">
      <c r="A26" s="312">
        <v>15</v>
      </c>
      <c r="B26" s="313" t="s">
        <v>8</v>
      </c>
      <c r="C26" s="685">
        <v>1.8003214718788973E-2</v>
      </c>
      <c r="D26" s="684">
        <v>1.8289119555379745E-2</v>
      </c>
      <c r="E26" s="684">
        <v>1.8650235037441641E-2</v>
      </c>
      <c r="F26" s="684">
        <v>1.925835169750429E-2</v>
      </c>
      <c r="G26" s="683">
        <v>2.0088026264221272E-2</v>
      </c>
      <c r="I26" s="676">
        <v>1.9648524314682968E-2</v>
      </c>
      <c r="J26" s="690">
        <v>2.0175430517247989E-2</v>
      </c>
      <c r="K26" s="690">
        <v>2.0861073414529214E-2</v>
      </c>
      <c r="L26" s="691">
        <v>2.1765817945438849E-2</v>
      </c>
      <c r="N26" s="666"/>
      <c r="O26" s="666"/>
      <c r="P26" s="666"/>
      <c r="Q26" s="666"/>
      <c r="R26" s="666"/>
      <c r="S26" s="666"/>
      <c r="T26" s="666"/>
      <c r="U26" s="666"/>
      <c r="V26" s="666"/>
      <c r="W26" s="666"/>
    </row>
    <row r="27" spans="1:23" ht="15">
      <c r="A27" s="312">
        <v>16</v>
      </c>
      <c r="B27" s="313" t="s">
        <v>9</v>
      </c>
      <c r="C27" s="685">
        <v>3.2684822253998901E-2</v>
      </c>
      <c r="D27" s="684">
        <v>2.3143742698323987E-2</v>
      </c>
      <c r="E27" s="684">
        <v>1.9130372183343309E-2</v>
      </c>
      <c r="F27" s="684">
        <v>2.6545538976691457E-2</v>
      </c>
      <c r="G27" s="683">
        <v>2.5718670495437725E-2</v>
      </c>
      <c r="I27" s="676">
        <v>2.1419405112530474E-2</v>
      </c>
      <c r="J27" s="690">
        <v>3.2186540324067661E-2</v>
      </c>
      <c r="K27" s="690">
        <v>3.1068451808200979E-2</v>
      </c>
      <c r="L27" s="691">
        <v>1.8001206168453712E-2</v>
      </c>
      <c r="N27" s="666"/>
      <c r="O27" s="666"/>
      <c r="P27" s="666"/>
      <c r="Q27" s="666"/>
      <c r="R27" s="666"/>
      <c r="S27" s="666"/>
      <c r="T27" s="666"/>
      <c r="U27" s="666"/>
      <c r="V27" s="666"/>
      <c r="W27" s="666"/>
    </row>
    <row r="28" spans="1:23" ht="15">
      <c r="A28" s="312">
        <v>17</v>
      </c>
      <c r="B28" s="313" t="s">
        <v>140</v>
      </c>
      <c r="C28" s="685">
        <v>4.0929347231900677E-2</v>
      </c>
      <c r="D28" s="684">
        <v>3.986041946762911E-2</v>
      </c>
      <c r="E28" s="684">
        <v>3.6199158536471911E-2</v>
      </c>
      <c r="F28" s="684">
        <v>3.7388591379238785E-2</v>
      </c>
      <c r="G28" s="683">
        <v>3.8869651089557658E-2</v>
      </c>
      <c r="I28" s="676">
        <v>3.8695776626849143E-2</v>
      </c>
      <c r="J28" s="690">
        <v>4.6952372673305327E-2</v>
      </c>
      <c r="K28" s="690">
        <v>4.4057037757058444E-2</v>
      </c>
      <c r="L28" s="691">
        <v>3.2365058400238296E-2</v>
      </c>
      <c r="N28" s="666"/>
      <c r="O28" s="666"/>
      <c r="P28" s="666"/>
      <c r="Q28" s="666"/>
      <c r="R28" s="666"/>
      <c r="S28" s="666"/>
      <c r="T28" s="666"/>
      <c r="U28" s="666"/>
      <c r="V28" s="666"/>
      <c r="W28" s="666"/>
    </row>
    <row r="29" spans="1:23" ht="15">
      <c r="A29" s="312">
        <v>18</v>
      </c>
      <c r="B29" s="313" t="s">
        <v>10</v>
      </c>
      <c r="C29" s="685">
        <v>2.2260717933284234E-2</v>
      </c>
      <c r="D29" s="684">
        <v>1.4178562416389427E-2</v>
      </c>
      <c r="E29" s="684">
        <v>1.6924460181492917E-2</v>
      </c>
      <c r="F29" s="684">
        <v>2.6000881847206815E-2</v>
      </c>
      <c r="G29" s="683">
        <v>2.672328615068981E-2</v>
      </c>
      <c r="I29" s="676">
        <v>1.5744219880457044E-2</v>
      </c>
      <c r="J29" s="690">
        <v>3.2311122762428368E-2</v>
      </c>
      <c r="K29" s="690">
        <v>2.01761673614121E-2</v>
      </c>
      <c r="L29" s="691">
        <v>2.1041192230812078E-2</v>
      </c>
      <c r="N29" s="666"/>
      <c r="O29" s="666"/>
      <c r="P29" s="666"/>
      <c r="Q29" s="666"/>
      <c r="R29" s="666"/>
      <c r="S29" s="666"/>
      <c r="T29" s="666"/>
      <c r="U29" s="666"/>
      <c r="V29" s="666"/>
      <c r="W29" s="666"/>
    </row>
    <row r="30" spans="1:23" ht="15">
      <c r="A30" s="312">
        <v>19</v>
      </c>
      <c r="B30" s="313" t="s">
        <v>11</v>
      </c>
      <c r="C30" s="685">
        <v>8.8726767329609685E-2</v>
      </c>
      <c r="D30" s="684">
        <v>5.6528214604398587E-2</v>
      </c>
      <c r="E30" s="684">
        <v>7.2279527082719397E-2</v>
      </c>
      <c r="F30" s="684">
        <v>0.11093669439256565</v>
      </c>
      <c r="G30" s="683">
        <v>0.11286788760054721</v>
      </c>
      <c r="I30" s="676">
        <v>9.1224069970424954E-2</v>
      </c>
      <c r="J30" s="690">
        <v>0.22314470762077446</v>
      </c>
      <c r="K30" s="690">
        <v>0.14146436938566304</v>
      </c>
      <c r="L30" s="691">
        <v>0.14662297148583683</v>
      </c>
      <c r="N30" s="666"/>
      <c r="O30" s="666"/>
      <c r="P30" s="666"/>
      <c r="Q30" s="666"/>
      <c r="R30" s="666"/>
      <c r="S30" s="666"/>
      <c r="T30" s="666"/>
      <c r="U30" s="666"/>
      <c r="V30" s="666"/>
      <c r="W30" s="666"/>
    </row>
    <row r="31" spans="1:23" ht="15">
      <c r="A31" s="305"/>
      <c r="B31" s="306" t="s">
        <v>12</v>
      </c>
      <c r="C31" s="682"/>
      <c r="D31" s="682"/>
      <c r="E31" s="682"/>
      <c r="F31" s="682"/>
      <c r="G31" s="681"/>
      <c r="I31" s="675"/>
      <c r="J31" s="682"/>
      <c r="K31" s="682"/>
      <c r="L31" s="681"/>
      <c r="N31" s="666"/>
      <c r="O31" s="666"/>
      <c r="P31" s="666"/>
      <c r="Q31" s="666"/>
      <c r="R31" s="666"/>
      <c r="S31" s="666"/>
      <c r="T31" s="666"/>
      <c r="U31" s="666"/>
      <c r="V31" s="666"/>
      <c r="W31" s="666"/>
    </row>
    <row r="32" spans="1:23" ht="15">
      <c r="A32" s="312">
        <v>20</v>
      </c>
      <c r="B32" s="313" t="s">
        <v>13</v>
      </c>
      <c r="C32" s="685">
        <v>0.19351802003762955</v>
      </c>
      <c r="D32" s="684">
        <v>0.20329057550136437</v>
      </c>
      <c r="E32" s="684">
        <v>0.23982248959285699</v>
      </c>
      <c r="F32" s="684">
        <v>0.2931739060912536</v>
      </c>
      <c r="G32" s="683">
        <v>0.34736245543761068</v>
      </c>
      <c r="I32" s="676">
        <v>0.20336434312366292</v>
      </c>
      <c r="J32" s="690">
        <v>0.23788998918784013</v>
      </c>
      <c r="K32" s="690">
        <v>0.28027183471466433</v>
      </c>
      <c r="L32" s="691">
        <v>0.30309246452686134</v>
      </c>
      <c r="N32" s="666"/>
      <c r="O32" s="666"/>
      <c r="P32" s="666"/>
      <c r="Q32" s="666"/>
      <c r="R32" s="666"/>
      <c r="S32" s="666"/>
      <c r="T32" s="666"/>
      <c r="U32" s="666"/>
      <c r="V32" s="666"/>
      <c r="W32" s="666"/>
    </row>
    <row r="33" spans="1:23" ht="15" customHeight="1">
      <c r="A33" s="312">
        <v>21</v>
      </c>
      <c r="B33" s="313" t="s">
        <v>958</v>
      </c>
      <c r="C33" s="685">
        <v>7.2508202025997864E-2</v>
      </c>
      <c r="D33" s="684">
        <v>6.7863902049932825E-2</v>
      </c>
      <c r="E33" s="684">
        <v>8.5688086781886302E-2</v>
      </c>
      <c r="F33" s="684">
        <v>0.10105968474692002</v>
      </c>
      <c r="G33" s="683">
        <v>0.1292828809572569</v>
      </c>
      <c r="I33" s="676">
        <v>0.12278950833540915</v>
      </c>
      <c r="J33" s="690">
        <v>0.14507380832078276</v>
      </c>
      <c r="K33" s="690">
        <v>0.15734224271039851</v>
      </c>
      <c r="L33" s="691">
        <v>0.16382420903175393</v>
      </c>
      <c r="N33" s="666"/>
      <c r="O33" s="666"/>
      <c r="P33" s="666"/>
      <c r="Q33" s="666"/>
      <c r="R33" s="666"/>
      <c r="S33" s="666"/>
      <c r="T33" s="666"/>
      <c r="U33" s="666"/>
      <c r="V33" s="666"/>
      <c r="W33" s="666"/>
    </row>
    <row r="34" spans="1:23" ht="15">
      <c r="A34" s="312">
        <v>22</v>
      </c>
      <c r="B34" s="313" t="s">
        <v>14</v>
      </c>
      <c r="C34" s="685">
        <v>0.60732555354873607</v>
      </c>
      <c r="D34" s="684">
        <v>0.59281887667874811</v>
      </c>
      <c r="E34" s="684">
        <v>0.60640154624748743</v>
      </c>
      <c r="F34" s="684">
        <v>0.60109223881757057</v>
      </c>
      <c r="G34" s="683">
        <v>0.5939045589342592</v>
      </c>
      <c r="I34" s="676">
        <v>0.61416113118279181</v>
      </c>
      <c r="J34" s="690">
        <v>0.62389313246499012</v>
      </c>
      <c r="K34" s="690">
        <v>0.6154047107117504</v>
      </c>
      <c r="L34" s="691">
        <v>0.61064724275037874</v>
      </c>
      <c r="N34" s="666"/>
      <c r="O34" s="666"/>
      <c r="P34" s="666"/>
      <c r="Q34" s="666"/>
      <c r="R34" s="666"/>
      <c r="S34" s="666"/>
      <c r="T34" s="666"/>
      <c r="U34" s="666"/>
      <c r="V34" s="666"/>
      <c r="W34" s="666"/>
    </row>
    <row r="35" spans="1:23" ht="15" customHeight="1">
      <c r="A35" s="312">
        <v>23</v>
      </c>
      <c r="B35" s="313" t="s">
        <v>15</v>
      </c>
      <c r="C35" s="685">
        <v>0.6665049155040712</v>
      </c>
      <c r="D35" s="684">
        <v>0.64427341412099282</v>
      </c>
      <c r="E35" s="684">
        <v>0.66524747027882758</v>
      </c>
      <c r="F35" s="684">
        <v>0.67173309347617005</v>
      </c>
      <c r="G35" s="683">
        <v>0.67015031668955782</v>
      </c>
      <c r="I35" s="676">
        <v>0.66346567239256027</v>
      </c>
      <c r="J35" s="690">
        <v>0.68241262287720073</v>
      </c>
      <c r="K35" s="690">
        <v>0.7027753056832502</v>
      </c>
      <c r="L35" s="691">
        <v>0.70108379089626094</v>
      </c>
      <c r="N35" s="666"/>
      <c r="O35" s="666"/>
      <c r="P35" s="666"/>
      <c r="Q35" s="666"/>
      <c r="R35" s="666"/>
      <c r="S35" s="666"/>
      <c r="T35" s="666"/>
      <c r="U35" s="666"/>
      <c r="V35" s="666"/>
      <c r="W35" s="666"/>
    </row>
    <row r="36" spans="1:23" ht="15">
      <c r="A36" s="312">
        <v>24</v>
      </c>
      <c r="B36" s="313" t="s">
        <v>16</v>
      </c>
      <c r="C36" s="685">
        <v>-2.6987007565252063E-3</v>
      </c>
      <c r="D36" s="684">
        <v>-2.7698661162601151E-2</v>
      </c>
      <c r="E36" s="684">
        <v>-0.23391426697125725</v>
      </c>
      <c r="F36" s="684">
        <v>-0.20081983079483973</v>
      </c>
      <c r="G36" s="683">
        <v>-0.12059390071571294</v>
      </c>
      <c r="I36" s="676">
        <v>-3.4220191261232005E-2</v>
      </c>
      <c r="J36" s="690">
        <v>-0.21229239061533456</v>
      </c>
      <c r="K36" s="690">
        <v>-0.18613862403146308</v>
      </c>
      <c r="L36" s="691">
        <v>-0.13984400348300918</v>
      </c>
      <c r="N36" s="666"/>
      <c r="O36" s="666"/>
      <c r="P36" s="666"/>
      <c r="Q36" s="666"/>
      <c r="R36" s="666"/>
      <c r="S36" s="666"/>
      <c r="T36" s="666"/>
      <c r="U36" s="666"/>
      <c r="V36" s="666"/>
      <c r="W36" s="666"/>
    </row>
    <row r="37" spans="1:23" ht="15" customHeight="1">
      <c r="A37" s="305"/>
      <c r="B37" s="306" t="s">
        <v>17</v>
      </c>
      <c r="C37" s="682"/>
      <c r="D37" s="682"/>
      <c r="E37" s="682"/>
      <c r="F37" s="682"/>
      <c r="G37" s="681"/>
      <c r="I37" s="675"/>
      <c r="J37" s="682"/>
      <c r="K37" s="682"/>
      <c r="L37" s="681"/>
      <c r="N37" s="666"/>
      <c r="O37" s="666"/>
      <c r="P37" s="666"/>
      <c r="Q37" s="666"/>
      <c r="R37" s="666"/>
      <c r="S37" s="666"/>
      <c r="T37" s="666"/>
      <c r="U37" s="666"/>
      <c r="V37" s="666"/>
      <c r="W37" s="666"/>
    </row>
    <row r="38" spans="1:23" ht="15" customHeight="1">
      <c r="A38" s="312">
        <v>25</v>
      </c>
      <c r="B38" s="313" t="s">
        <v>18</v>
      </c>
      <c r="C38" s="685">
        <v>0.41680946751997805</v>
      </c>
      <c r="D38" s="685">
        <v>0.3221076379957814</v>
      </c>
      <c r="E38" s="685">
        <v>0.45130946470648903</v>
      </c>
      <c r="F38" s="685">
        <v>0.43293598257376481</v>
      </c>
      <c r="G38" s="680">
        <v>0.40565491745745719</v>
      </c>
      <c r="I38" s="674">
        <v>0.34475351059959575</v>
      </c>
      <c r="J38" s="689">
        <v>0.48565679847351489</v>
      </c>
      <c r="K38" s="689">
        <v>0.47317434155458571</v>
      </c>
      <c r="L38" s="692">
        <v>0.44605749662012129</v>
      </c>
      <c r="N38" s="666"/>
      <c r="O38" s="666"/>
      <c r="P38" s="666"/>
      <c r="Q38" s="666"/>
      <c r="R38" s="666"/>
      <c r="S38" s="666"/>
      <c r="T38" s="666"/>
      <c r="U38" s="666"/>
      <c r="V38" s="666"/>
      <c r="W38" s="666"/>
    </row>
    <row r="39" spans="1:23" ht="15" customHeight="1">
      <c r="A39" s="312">
        <v>26</v>
      </c>
      <c r="B39" s="313" t="s">
        <v>19</v>
      </c>
      <c r="C39" s="685">
        <v>0.83777399043728651</v>
      </c>
      <c r="D39" s="685">
        <v>0.8275263928609119</v>
      </c>
      <c r="E39" s="685">
        <v>0.81826596606146973</v>
      </c>
      <c r="F39" s="685">
        <v>0.85361500388120104</v>
      </c>
      <c r="G39" s="680">
        <v>0.84054672694618826</v>
      </c>
      <c r="I39" s="674">
        <v>0.83058328176367013</v>
      </c>
      <c r="J39" s="689">
        <v>0.82089125076935576</v>
      </c>
      <c r="K39" s="689">
        <v>0.8554901024702104</v>
      </c>
      <c r="L39" s="692">
        <v>0.84703413513355286</v>
      </c>
      <c r="N39" s="666"/>
      <c r="O39" s="666"/>
      <c r="P39" s="666"/>
      <c r="Q39" s="666"/>
      <c r="R39" s="666"/>
      <c r="S39" s="666"/>
      <c r="T39" s="666"/>
      <c r="U39" s="666"/>
      <c r="V39" s="666"/>
      <c r="W39" s="666"/>
    </row>
    <row r="40" spans="1:23" ht="15" customHeight="1">
      <c r="A40" s="312">
        <v>27</v>
      </c>
      <c r="B40" s="314" t="s">
        <v>20</v>
      </c>
      <c r="C40" s="685">
        <v>0.37629362421774254</v>
      </c>
      <c r="D40" s="685">
        <v>0.35403353710074692</v>
      </c>
      <c r="E40" s="685">
        <v>0.42867089186910495</v>
      </c>
      <c r="F40" s="685">
        <v>0.44581871825973185</v>
      </c>
      <c r="G40" s="680">
        <v>0.4048887681196045</v>
      </c>
      <c r="I40" s="674">
        <v>0.38312436893033275</v>
      </c>
      <c r="J40" s="689">
        <v>0.4611070453292786</v>
      </c>
      <c r="K40" s="689">
        <v>0.48758691356806172</v>
      </c>
      <c r="L40" s="692">
        <v>0.40295698430299592</v>
      </c>
      <c r="N40" s="666"/>
      <c r="O40" s="666"/>
      <c r="P40" s="666"/>
      <c r="Q40" s="666"/>
      <c r="R40" s="666"/>
      <c r="S40" s="666"/>
      <c r="T40" s="666"/>
      <c r="U40" s="666"/>
      <c r="V40" s="666"/>
      <c r="W40" s="666"/>
    </row>
    <row r="41" spans="1:23" ht="15" customHeight="1">
      <c r="A41" s="318"/>
      <c r="B41" s="306" t="s">
        <v>356</v>
      </c>
      <c r="C41" s="193"/>
      <c r="D41" s="193"/>
      <c r="E41" s="193"/>
      <c r="F41" s="193"/>
      <c r="G41" s="194"/>
      <c r="I41" s="573"/>
      <c r="J41" s="193"/>
      <c r="K41" s="193"/>
      <c r="L41" s="194"/>
      <c r="N41" s="666"/>
      <c r="O41" s="666"/>
      <c r="P41" s="666"/>
      <c r="Q41" s="666"/>
      <c r="R41" s="666"/>
      <c r="S41" s="666"/>
      <c r="T41" s="666"/>
      <c r="U41" s="666"/>
      <c r="V41" s="666"/>
      <c r="W41" s="666"/>
    </row>
    <row r="42" spans="1:23" ht="15" customHeight="1">
      <c r="A42" s="312">
        <v>28</v>
      </c>
      <c r="B42" s="361" t="s">
        <v>340</v>
      </c>
      <c r="C42" s="314">
        <v>603233109.1620934</v>
      </c>
      <c r="D42" s="314">
        <v>641099895.18333113</v>
      </c>
      <c r="E42" s="314">
        <v>722200115.94565213</v>
      </c>
      <c r="F42" s="314">
        <v>633736976.41286957</v>
      </c>
      <c r="G42" s="317">
        <v>650448661.75054717</v>
      </c>
      <c r="I42" s="583">
        <v>646265671.04619467</v>
      </c>
      <c r="J42" s="584">
        <v>729588624.00502896</v>
      </c>
      <c r="K42" s="584">
        <v>639213571.84246445</v>
      </c>
      <c r="L42" s="585">
        <v>631144334.8084414</v>
      </c>
      <c r="N42" s="666"/>
      <c r="O42" s="666"/>
      <c r="P42" s="666"/>
      <c r="Q42" s="666"/>
      <c r="R42" s="666"/>
      <c r="S42" s="666"/>
      <c r="T42" s="666"/>
      <c r="U42" s="666"/>
      <c r="V42" s="666"/>
      <c r="W42" s="666"/>
    </row>
    <row r="43" spans="1:23" ht="15">
      <c r="A43" s="312">
        <v>29</v>
      </c>
      <c r="B43" s="313" t="s">
        <v>341</v>
      </c>
      <c r="C43" s="314">
        <v>354552657.47314662</v>
      </c>
      <c r="D43" s="315">
        <v>349783383.15369141</v>
      </c>
      <c r="E43" s="315">
        <v>424729347.52173913</v>
      </c>
      <c r="F43" s="315">
        <v>393520792.40630442</v>
      </c>
      <c r="G43" s="316">
        <v>377784397.5211584</v>
      </c>
      <c r="I43" s="580">
        <v>355331758.37200814</v>
      </c>
      <c r="J43" s="581">
        <v>437351307.64261466</v>
      </c>
      <c r="K43" s="581">
        <v>404688412.94228691</v>
      </c>
      <c r="L43" s="582">
        <v>356160850.5765754</v>
      </c>
      <c r="N43" s="666"/>
      <c r="O43" s="666"/>
      <c r="P43" s="666"/>
      <c r="Q43" s="666"/>
      <c r="R43" s="666"/>
      <c r="S43" s="666"/>
      <c r="T43" s="666"/>
      <c r="U43" s="666"/>
      <c r="V43" s="666"/>
      <c r="W43" s="666"/>
    </row>
    <row r="44" spans="1:23" ht="15">
      <c r="A44" s="356">
        <v>30</v>
      </c>
      <c r="B44" s="357" t="s">
        <v>339</v>
      </c>
      <c r="C44" s="685">
        <v>1.7013921527517575</v>
      </c>
      <c r="D44" s="685">
        <v>1.8328483457478542</v>
      </c>
      <c r="E44" s="685">
        <v>1.7003772406112987</v>
      </c>
      <c r="F44" s="685">
        <v>1.6104281873841764</v>
      </c>
      <c r="G44" s="680">
        <v>1.7217456994478386</v>
      </c>
      <c r="I44" s="674">
        <v>1.8187669855549431</v>
      </c>
      <c r="J44" s="689">
        <v>1.6681981081470059</v>
      </c>
      <c r="K44" s="689">
        <v>1.5795203208193249</v>
      </c>
      <c r="L44" s="692">
        <v>1.7720766720618102</v>
      </c>
      <c r="N44" s="666"/>
      <c r="O44" s="666"/>
      <c r="P44" s="666"/>
      <c r="Q44" s="666"/>
      <c r="R44" s="666"/>
      <c r="S44" s="666"/>
      <c r="T44" s="666"/>
      <c r="U44" s="666"/>
      <c r="V44" s="666"/>
      <c r="W44" s="666"/>
    </row>
    <row r="45" spans="1:23" ht="15">
      <c r="A45" s="356"/>
      <c r="B45" s="306" t="s">
        <v>453</v>
      </c>
      <c r="C45" s="193"/>
      <c r="D45" s="193"/>
      <c r="E45" s="193"/>
      <c r="F45" s="193"/>
      <c r="G45" s="194"/>
      <c r="I45" s="573"/>
      <c r="J45" s="193"/>
      <c r="K45" s="193"/>
      <c r="L45" s="194"/>
      <c r="N45" s="666"/>
      <c r="O45" s="666"/>
      <c r="P45" s="666"/>
      <c r="Q45" s="666"/>
      <c r="R45" s="666"/>
      <c r="S45" s="666"/>
      <c r="T45" s="666"/>
      <c r="U45" s="666"/>
      <c r="V45" s="666"/>
      <c r="W45" s="666"/>
    </row>
    <row r="46" spans="1:23" ht="15">
      <c r="A46" s="356">
        <v>31</v>
      </c>
      <c r="B46" s="357" t="s">
        <v>460</v>
      </c>
      <c r="C46" s="358">
        <v>1220747487.9431939</v>
      </c>
      <c r="D46" s="359">
        <v>1127228135.2763696</v>
      </c>
      <c r="E46" s="359">
        <v>1222087368.3474715</v>
      </c>
      <c r="F46" s="359">
        <v>1225983493.4443285</v>
      </c>
      <c r="G46" s="360">
        <v>1124888387.4800835</v>
      </c>
      <c r="I46" s="586">
        <v>1013286512.3901736</v>
      </c>
      <c r="J46" s="587">
        <v>1108500211.0931854</v>
      </c>
      <c r="K46" s="587">
        <v>1083242923.834146</v>
      </c>
      <c r="L46" s="360">
        <v>985451919.75065398</v>
      </c>
      <c r="N46" s="666"/>
      <c r="O46" s="666"/>
      <c r="P46" s="666"/>
      <c r="Q46" s="666"/>
      <c r="R46" s="666"/>
      <c r="S46" s="666"/>
      <c r="T46" s="666"/>
      <c r="U46" s="666"/>
      <c r="V46" s="666"/>
      <c r="W46" s="666"/>
    </row>
    <row r="47" spans="1:23" ht="15">
      <c r="A47" s="356">
        <v>32</v>
      </c>
      <c r="B47" s="357" t="s">
        <v>473</v>
      </c>
      <c r="C47" s="358">
        <v>702093549.48053932</v>
      </c>
      <c r="D47" s="359">
        <v>674505700.37792647</v>
      </c>
      <c r="E47" s="359">
        <v>693944328.54799378</v>
      </c>
      <c r="F47" s="359">
        <v>735040441.13670707</v>
      </c>
      <c r="G47" s="360">
        <v>756273691.14532804</v>
      </c>
      <c r="I47" s="586">
        <v>575183794.88860595</v>
      </c>
      <c r="J47" s="587">
        <v>596083524.8292141</v>
      </c>
      <c r="K47" s="587">
        <v>607887717.53463447</v>
      </c>
      <c r="L47" s="360">
        <v>625376566.17079306</v>
      </c>
      <c r="N47" s="666"/>
      <c r="O47" s="666"/>
      <c r="P47" s="666"/>
      <c r="Q47" s="666"/>
      <c r="R47" s="666"/>
      <c r="S47" s="666"/>
      <c r="T47" s="666"/>
      <c r="U47" s="666"/>
      <c r="V47" s="666"/>
      <c r="W47" s="666"/>
    </row>
    <row r="48" spans="1:23" thickBot="1">
      <c r="A48" s="73">
        <v>33</v>
      </c>
      <c r="B48" s="159" t="s">
        <v>487</v>
      </c>
      <c r="C48" s="679">
        <v>1.7387248306815994</v>
      </c>
      <c r="D48" s="678">
        <v>1.6711914141641533</v>
      </c>
      <c r="E48" s="678">
        <v>1.761074077663495</v>
      </c>
      <c r="F48" s="678">
        <v>1.6679129811529827</v>
      </c>
      <c r="G48" s="677">
        <v>1.4874091227165553</v>
      </c>
      <c r="I48" s="695">
        <v>1.7616743054911927</v>
      </c>
      <c r="J48" s="693">
        <v>1.8596390688885178</v>
      </c>
      <c r="K48" s="693">
        <v>1.7819786328754506</v>
      </c>
      <c r="L48" s="694">
        <v>1.575773658716727</v>
      </c>
      <c r="N48" s="666"/>
      <c r="O48" s="666"/>
      <c r="P48" s="666"/>
      <c r="Q48" s="666"/>
      <c r="R48" s="666"/>
      <c r="S48" s="666"/>
      <c r="T48" s="666"/>
      <c r="U48" s="666"/>
      <c r="V48" s="666"/>
      <c r="W48" s="666"/>
    </row>
    <row r="49" spans="1:2">
      <c r="A49" s="15"/>
    </row>
    <row r="50" spans="1:2" ht="39.75">
      <c r="B50" s="17" t="s">
        <v>945</v>
      </c>
    </row>
    <row r="51" spans="1:2" ht="65.25">
      <c r="B51" s="230"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9.9978637043366805E-2"/>
  </sheetPr>
  <dimension ref="A1:H44"/>
  <sheetViews>
    <sheetView showGridLines="0" zoomScaleNormal="100" workbookViewId="0"/>
  </sheetViews>
  <sheetFormatPr defaultColWidth="9.140625" defaultRowHeight="12.75"/>
  <cols>
    <col min="1" max="1" width="11.85546875" style="367" bestFit="1" customWidth="1"/>
    <col min="2" max="2" width="105.140625" style="367" bestFit="1" customWidth="1"/>
    <col min="3" max="4" width="15.28515625" style="367" bestFit="1" customWidth="1"/>
    <col min="5" max="5" width="17.5703125" style="367" bestFit="1" customWidth="1"/>
    <col min="6" max="6" width="15.28515625" style="367" bestFit="1" customWidth="1"/>
    <col min="7" max="7" width="19.140625" style="367" customWidth="1"/>
    <col min="8" max="8" width="16.85546875" style="367" bestFit="1" customWidth="1"/>
    <col min="9" max="16384" width="9.140625" style="367"/>
  </cols>
  <sheetData>
    <row r="1" spans="1:8" ht="13.5">
      <c r="A1" s="366" t="s">
        <v>108</v>
      </c>
      <c r="B1" s="289" t="str">
        <f>Info!C2</f>
        <v>სს "ბანკი ქართუ"</v>
      </c>
    </row>
    <row r="2" spans="1:8">
      <c r="A2" s="366" t="s">
        <v>109</v>
      </c>
      <c r="B2" s="734">
        <f>'1. key ratios'!B2</f>
        <v>45107</v>
      </c>
    </row>
    <row r="3" spans="1:8">
      <c r="A3" s="368" t="s">
        <v>493</v>
      </c>
    </row>
    <row r="5" spans="1:8">
      <c r="A5" s="811" t="s">
        <v>494</v>
      </c>
      <c r="B5" s="812"/>
      <c r="C5" s="817" t="s">
        <v>495</v>
      </c>
      <c r="D5" s="818"/>
      <c r="E5" s="818"/>
      <c r="F5" s="818"/>
      <c r="G5" s="818"/>
      <c r="H5" s="819"/>
    </row>
    <row r="6" spans="1:8">
      <c r="A6" s="813"/>
      <c r="B6" s="814"/>
      <c r="C6" s="820"/>
      <c r="D6" s="821"/>
      <c r="E6" s="821"/>
      <c r="F6" s="821"/>
      <c r="G6" s="821"/>
      <c r="H6" s="822"/>
    </row>
    <row r="7" spans="1:8" ht="25.5">
      <c r="A7" s="815"/>
      <c r="B7" s="816"/>
      <c r="C7" s="456" t="s">
        <v>496</v>
      </c>
      <c r="D7" s="456" t="s">
        <v>497</v>
      </c>
      <c r="E7" s="456" t="s">
        <v>498</v>
      </c>
      <c r="F7" s="456" t="s">
        <v>499</v>
      </c>
      <c r="G7" s="456" t="s">
        <v>679</v>
      </c>
      <c r="H7" s="456" t="s">
        <v>66</v>
      </c>
    </row>
    <row r="8" spans="1:8">
      <c r="A8" s="452">
        <v>1</v>
      </c>
      <c r="B8" s="451" t="s">
        <v>134</v>
      </c>
      <c r="C8" s="623">
        <v>245964649</v>
      </c>
      <c r="D8" s="623">
        <v>935221.76000000001</v>
      </c>
      <c r="E8" s="623">
        <v>27997263.821746573</v>
      </c>
      <c r="F8" s="623">
        <v>0</v>
      </c>
      <c r="G8" s="623"/>
      <c r="H8" s="624">
        <f t="shared" ref="H8:H20" si="0">SUM(C8:G8)</f>
        <v>274897134.58174658</v>
      </c>
    </row>
    <row r="9" spans="1:8">
      <c r="A9" s="452">
        <v>2</v>
      </c>
      <c r="B9" s="451" t="s">
        <v>135</v>
      </c>
      <c r="C9" s="623"/>
      <c r="D9" s="623"/>
      <c r="E9" s="623"/>
      <c r="F9" s="623"/>
      <c r="G9" s="623"/>
      <c r="H9" s="624">
        <f t="shared" si="0"/>
        <v>0</v>
      </c>
    </row>
    <row r="10" spans="1:8">
      <c r="A10" s="452">
        <v>3</v>
      </c>
      <c r="B10" s="451" t="s">
        <v>136</v>
      </c>
      <c r="C10" s="623"/>
      <c r="D10" s="623"/>
      <c r="E10" s="623"/>
      <c r="F10" s="623"/>
      <c r="G10" s="623"/>
      <c r="H10" s="624">
        <f t="shared" si="0"/>
        <v>0</v>
      </c>
    </row>
    <row r="11" spans="1:8">
      <c r="A11" s="452">
        <v>4</v>
      </c>
      <c r="B11" s="451" t="s">
        <v>137</v>
      </c>
      <c r="C11" s="623"/>
      <c r="D11" s="623"/>
      <c r="E11" s="623"/>
      <c r="F11" s="623"/>
      <c r="G11" s="623"/>
      <c r="H11" s="624">
        <f t="shared" si="0"/>
        <v>0</v>
      </c>
    </row>
    <row r="12" spans="1:8">
      <c r="A12" s="452">
        <v>5</v>
      </c>
      <c r="B12" s="451" t="s">
        <v>949</v>
      </c>
      <c r="C12" s="623"/>
      <c r="D12" s="623"/>
      <c r="E12" s="623"/>
      <c r="F12" s="623"/>
      <c r="G12" s="623"/>
      <c r="H12" s="624">
        <f t="shared" si="0"/>
        <v>0</v>
      </c>
    </row>
    <row r="13" spans="1:8">
      <c r="A13" s="452">
        <v>6</v>
      </c>
      <c r="B13" s="451" t="s">
        <v>138</v>
      </c>
      <c r="C13" s="623">
        <v>114825691.68000002</v>
      </c>
      <c r="D13" s="623">
        <v>265436235.1941084</v>
      </c>
      <c r="E13" s="623">
        <v>0</v>
      </c>
      <c r="F13" s="623">
        <v>2765753.71</v>
      </c>
      <c r="G13" s="623"/>
      <c r="H13" s="624">
        <f t="shared" si="0"/>
        <v>383027680.58410841</v>
      </c>
    </row>
    <row r="14" spans="1:8">
      <c r="A14" s="452">
        <v>7</v>
      </c>
      <c r="B14" s="451" t="s">
        <v>71</v>
      </c>
      <c r="C14" s="623"/>
      <c r="D14" s="623">
        <v>298813861.45361763</v>
      </c>
      <c r="E14" s="623">
        <v>192735233.82928395</v>
      </c>
      <c r="F14" s="623">
        <v>221003134.42506206</v>
      </c>
      <c r="G14" s="623">
        <v>35804050.344191097</v>
      </c>
      <c r="H14" s="624">
        <f t="shared" si="0"/>
        <v>748356280.05215478</v>
      </c>
    </row>
    <row r="15" spans="1:8">
      <c r="A15" s="452">
        <v>8</v>
      </c>
      <c r="B15" s="453" t="s">
        <v>72</v>
      </c>
      <c r="C15" s="623"/>
      <c r="D15" s="623"/>
      <c r="E15" s="623"/>
      <c r="F15" s="623"/>
      <c r="G15" s="623"/>
      <c r="H15" s="624">
        <f t="shared" si="0"/>
        <v>0</v>
      </c>
    </row>
    <row r="16" spans="1:8">
      <c r="A16" s="452">
        <v>9</v>
      </c>
      <c r="B16" s="451" t="s">
        <v>950</v>
      </c>
      <c r="C16" s="623"/>
      <c r="D16" s="623"/>
      <c r="E16" s="623"/>
      <c r="F16" s="623"/>
      <c r="G16" s="623"/>
      <c r="H16" s="624">
        <f t="shared" si="0"/>
        <v>0</v>
      </c>
    </row>
    <row r="17" spans="1:8">
      <c r="A17" s="452">
        <v>10</v>
      </c>
      <c r="B17" s="455" t="s">
        <v>514</v>
      </c>
      <c r="C17" s="623"/>
      <c r="D17" s="623">
        <v>6695511.8418678651</v>
      </c>
      <c r="E17" s="623">
        <v>16215284.601864822</v>
      </c>
      <c r="F17" s="623">
        <v>12723526.35582662</v>
      </c>
      <c r="G17" s="623">
        <v>35793207.267368957</v>
      </c>
      <c r="H17" s="624">
        <f t="shared" si="0"/>
        <v>71427530.066928267</v>
      </c>
    </row>
    <row r="18" spans="1:8">
      <c r="A18" s="452">
        <v>11</v>
      </c>
      <c r="B18" s="451" t="s">
        <v>68</v>
      </c>
      <c r="C18" s="623"/>
      <c r="D18" s="623"/>
      <c r="E18" s="623"/>
      <c r="F18" s="623"/>
      <c r="G18" s="623"/>
      <c r="H18" s="624">
        <f t="shared" si="0"/>
        <v>0</v>
      </c>
    </row>
    <row r="19" spans="1:8">
      <c r="A19" s="452">
        <v>12</v>
      </c>
      <c r="B19" s="451" t="s">
        <v>69</v>
      </c>
      <c r="C19" s="623"/>
      <c r="D19" s="623"/>
      <c r="E19" s="623"/>
      <c r="F19" s="623"/>
      <c r="G19" s="623"/>
      <c r="H19" s="624">
        <f t="shared" si="0"/>
        <v>0</v>
      </c>
    </row>
    <row r="20" spans="1:8">
      <c r="A20" s="454">
        <v>13</v>
      </c>
      <c r="B20" s="453" t="s">
        <v>70</v>
      </c>
      <c r="C20" s="623"/>
      <c r="D20" s="623"/>
      <c r="E20" s="623"/>
      <c r="F20" s="623"/>
      <c r="G20" s="623"/>
      <c r="H20" s="624">
        <f t="shared" si="0"/>
        <v>0</v>
      </c>
    </row>
    <row r="21" spans="1:8">
      <c r="A21" s="452">
        <v>14</v>
      </c>
      <c r="B21" s="451" t="s">
        <v>500</v>
      </c>
      <c r="C21" s="623">
        <v>31787406.789999999</v>
      </c>
      <c r="D21" s="623">
        <v>3371194.2592358571</v>
      </c>
      <c r="E21" s="623">
        <v>4688670.187426433</v>
      </c>
      <c r="F21" s="623">
        <v>25771513.193004377</v>
      </c>
      <c r="G21" s="623">
        <v>137506532.53258875</v>
      </c>
      <c r="H21" s="624">
        <f>SUM(C21:G21)</f>
        <v>203125316.96225542</v>
      </c>
    </row>
    <row r="22" spans="1:8">
      <c r="A22" s="450">
        <v>15</v>
      </c>
      <c r="B22" s="449" t="s">
        <v>66</v>
      </c>
      <c r="C22" s="624">
        <f>SUM(C18:C21)+SUM(C8:C16)</f>
        <v>392577747.47000003</v>
      </c>
      <c r="D22" s="624">
        <f t="shared" ref="D22:H22" si="1">SUM(D18:D21)+SUM(D8:D16)</f>
        <v>568556512.66696191</v>
      </c>
      <c r="E22" s="624">
        <f t="shared" si="1"/>
        <v>225421167.83845699</v>
      </c>
      <c r="F22" s="624">
        <f t="shared" si="1"/>
        <v>249540401.32806644</v>
      </c>
      <c r="G22" s="624">
        <f t="shared" si="1"/>
        <v>173310582.87677985</v>
      </c>
      <c r="H22" s="624">
        <f t="shared" si="1"/>
        <v>1609406412.1802652</v>
      </c>
    </row>
    <row r="26" spans="1:8" ht="38.25">
      <c r="B26" s="383" t="s">
        <v>678</v>
      </c>
    </row>
    <row r="30" spans="1:8">
      <c r="C30" s="735"/>
      <c r="D30" s="735"/>
      <c r="E30" s="735"/>
      <c r="F30" s="735"/>
      <c r="G30" s="735"/>
      <c r="H30" s="735"/>
    </row>
    <row r="31" spans="1:8">
      <c r="C31" s="735"/>
      <c r="D31" s="735"/>
      <c r="E31" s="735"/>
      <c r="F31" s="735"/>
      <c r="G31" s="735"/>
      <c r="H31" s="735"/>
    </row>
    <row r="32" spans="1:8">
      <c r="C32" s="735"/>
      <c r="D32" s="735"/>
      <c r="E32" s="735"/>
      <c r="F32" s="735"/>
      <c r="G32" s="735"/>
      <c r="H32" s="735"/>
    </row>
    <row r="33" spans="3:8">
      <c r="C33" s="735"/>
      <c r="D33" s="735"/>
      <c r="E33" s="735"/>
      <c r="F33" s="735"/>
      <c r="G33" s="735"/>
      <c r="H33" s="735"/>
    </row>
    <row r="34" spans="3:8">
      <c r="C34" s="735"/>
      <c r="D34" s="735"/>
      <c r="E34" s="735"/>
      <c r="F34" s="735"/>
      <c r="G34" s="735"/>
      <c r="H34" s="735"/>
    </row>
    <row r="35" spans="3:8">
      <c r="C35" s="735"/>
      <c r="D35" s="735"/>
      <c r="E35" s="735"/>
      <c r="F35" s="735"/>
      <c r="G35" s="735"/>
      <c r="H35" s="735"/>
    </row>
    <row r="36" spans="3:8">
      <c r="C36" s="735"/>
      <c r="D36" s="735"/>
      <c r="E36" s="735"/>
      <c r="F36" s="735"/>
      <c r="G36" s="735"/>
      <c r="H36" s="735"/>
    </row>
    <row r="37" spans="3:8">
      <c r="C37" s="735"/>
      <c r="D37" s="735"/>
      <c r="E37" s="735"/>
      <c r="F37" s="735"/>
      <c r="G37" s="735"/>
      <c r="H37" s="735"/>
    </row>
    <row r="38" spans="3:8">
      <c r="C38" s="735"/>
      <c r="D38" s="735"/>
      <c r="E38" s="735"/>
      <c r="F38" s="735"/>
      <c r="G38" s="735"/>
      <c r="H38" s="735"/>
    </row>
    <row r="39" spans="3:8">
      <c r="C39" s="735"/>
      <c r="D39" s="735"/>
      <c r="E39" s="735"/>
      <c r="F39" s="735"/>
      <c r="G39" s="735"/>
      <c r="H39" s="735"/>
    </row>
    <row r="40" spans="3:8">
      <c r="C40" s="735"/>
      <c r="D40" s="735"/>
      <c r="E40" s="735"/>
      <c r="F40" s="735"/>
      <c r="G40" s="735"/>
      <c r="H40" s="735"/>
    </row>
    <row r="41" spans="3:8">
      <c r="C41" s="735"/>
      <c r="D41" s="735"/>
      <c r="E41" s="735"/>
      <c r="F41" s="735"/>
      <c r="G41" s="735"/>
      <c r="H41" s="735"/>
    </row>
    <row r="42" spans="3:8">
      <c r="C42" s="735"/>
      <c r="D42" s="735"/>
      <c r="E42" s="735"/>
      <c r="F42" s="735"/>
      <c r="G42" s="735"/>
      <c r="H42" s="735"/>
    </row>
    <row r="43" spans="3:8">
      <c r="C43" s="735"/>
      <c r="D43" s="735"/>
      <c r="E43" s="735"/>
      <c r="F43" s="735"/>
      <c r="G43" s="735"/>
      <c r="H43" s="735"/>
    </row>
    <row r="44" spans="3:8">
      <c r="C44" s="735"/>
      <c r="D44" s="735"/>
      <c r="E44" s="735"/>
      <c r="F44" s="735"/>
      <c r="G44" s="735"/>
      <c r="H44" s="735"/>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I44"/>
  <sheetViews>
    <sheetView showGridLines="0" zoomScaleNormal="100" workbookViewId="0"/>
  </sheetViews>
  <sheetFormatPr defaultColWidth="9.140625" defaultRowHeight="12.75"/>
  <cols>
    <col min="1" max="1" width="11.85546875" style="369" bestFit="1" customWidth="1"/>
    <col min="2" max="2" width="86.85546875" style="367" customWidth="1"/>
    <col min="3" max="4" width="31.5703125" style="367" customWidth="1"/>
    <col min="5" max="5" width="16.42578125" style="367" bestFit="1" customWidth="1"/>
    <col min="6" max="6" width="14.28515625" style="367" bestFit="1" customWidth="1"/>
    <col min="7" max="7" width="20" style="367" bestFit="1" customWidth="1"/>
    <col min="8" max="8" width="25.140625" style="367" bestFit="1" customWidth="1"/>
    <col min="9" max="16384" width="9.140625" style="367"/>
  </cols>
  <sheetData>
    <row r="1" spans="1:8" ht="13.5">
      <c r="A1" s="366" t="s">
        <v>108</v>
      </c>
      <c r="B1" s="289" t="str">
        <f>Info!C2</f>
        <v>სს "ბანკი ქართუ"</v>
      </c>
      <c r="C1" s="467"/>
      <c r="D1" s="467"/>
      <c r="E1" s="467"/>
      <c r="F1" s="467"/>
      <c r="G1" s="467"/>
      <c r="H1" s="467"/>
    </row>
    <row r="2" spans="1:8">
      <c r="A2" s="366" t="s">
        <v>109</v>
      </c>
      <c r="B2" s="734">
        <f>'1. key ratios'!B2</f>
        <v>45107</v>
      </c>
      <c r="C2" s="467"/>
      <c r="D2" s="467"/>
      <c r="E2" s="467"/>
      <c r="F2" s="467"/>
      <c r="G2" s="467"/>
      <c r="H2" s="467"/>
    </row>
    <row r="3" spans="1:8">
      <c r="A3" s="368" t="s">
        <v>501</v>
      </c>
      <c r="B3" s="467"/>
      <c r="C3" s="467"/>
      <c r="D3" s="467"/>
      <c r="E3" s="467"/>
      <c r="F3" s="467"/>
      <c r="G3" s="467"/>
      <c r="H3" s="467"/>
    </row>
    <row r="4" spans="1:8">
      <c r="A4" s="468"/>
      <c r="B4" s="467"/>
      <c r="C4" s="466" t="s">
        <v>502</v>
      </c>
      <c r="D4" s="466" t="s">
        <v>503</v>
      </c>
      <c r="E4" s="466" t="s">
        <v>504</v>
      </c>
      <c r="F4" s="466" t="s">
        <v>505</v>
      </c>
      <c r="G4" s="466" t="s">
        <v>506</v>
      </c>
      <c r="H4" s="466" t="s">
        <v>507</v>
      </c>
    </row>
    <row r="5" spans="1:8" ht="33.950000000000003" customHeight="1">
      <c r="A5" s="811" t="s">
        <v>867</v>
      </c>
      <c r="B5" s="812"/>
      <c r="C5" s="825" t="s">
        <v>596</v>
      </c>
      <c r="D5" s="825"/>
      <c r="E5" s="825" t="s">
        <v>866</v>
      </c>
      <c r="F5" s="823" t="s">
        <v>865</v>
      </c>
      <c r="G5" s="823" t="s">
        <v>511</v>
      </c>
      <c r="H5" s="464" t="s">
        <v>864</v>
      </c>
    </row>
    <row r="6" spans="1:8" ht="25.5">
      <c r="A6" s="815"/>
      <c r="B6" s="816"/>
      <c r="C6" s="465" t="s">
        <v>512</v>
      </c>
      <c r="D6" s="465" t="s">
        <v>513</v>
      </c>
      <c r="E6" s="825"/>
      <c r="F6" s="824"/>
      <c r="G6" s="824"/>
      <c r="H6" s="464" t="s">
        <v>863</v>
      </c>
    </row>
    <row r="7" spans="1:8">
      <c r="A7" s="462">
        <v>1</v>
      </c>
      <c r="B7" s="451" t="s">
        <v>134</v>
      </c>
      <c r="C7" s="736"/>
      <c r="D7" s="736">
        <v>275016349.25</v>
      </c>
      <c r="E7" s="736">
        <v>106334.3449161091</v>
      </c>
      <c r="F7" s="736"/>
      <c r="G7" s="736"/>
      <c r="H7" s="737">
        <f t="shared" ref="H7:H20" si="0">C7+D7-E7-F7</f>
        <v>274910014.90508389</v>
      </c>
    </row>
    <row r="8" spans="1:8" ht="24">
      <c r="A8" s="462">
        <v>2</v>
      </c>
      <c r="B8" s="451" t="s">
        <v>135</v>
      </c>
      <c r="C8" s="736"/>
      <c r="D8" s="736"/>
      <c r="E8" s="736"/>
      <c r="F8" s="736"/>
      <c r="G8" s="736"/>
      <c r="H8" s="737">
        <f t="shared" si="0"/>
        <v>0</v>
      </c>
    </row>
    <row r="9" spans="1:8">
      <c r="A9" s="462">
        <v>3</v>
      </c>
      <c r="B9" s="451" t="s">
        <v>136</v>
      </c>
      <c r="C9" s="736"/>
      <c r="D9" s="736"/>
      <c r="E9" s="736"/>
      <c r="F9" s="736"/>
      <c r="G9" s="736"/>
      <c r="H9" s="737">
        <f t="shared" si="0"/>
        <v>0</v>
      </c>
    </row>
    <row r="10" spans="1:8">
      <c r="A10" s="462">
        <v>4</v>
      </c>
      <c r="B10" s="451" t="s">
        <v>137</v>
      </c>
      <c r="C10" s="736"/>
      <c r="D10" s="736"/>
      <c r="E10" s="736"/>
      <c r="F10" s="736"/>
      <c r="G10" s="736"/>
      <c r="H10" s="737">
        <f t="shared" si="0"/>
        <v>0</v>
      </c>
    </row>
    <row r="11" spans="1:8">
      <c r="A11" s="462">
        <v>5</v>
      </c>
      <c r="B11" s="451" t="s">
        <v>949</v>
      </c>
      <c r="C11" s="736"/>
      <c r="D11" s="736"/>
      <c r="E11" s="736"/>
      <c r="F11" s="736"/>
      <c r="G11" s="736"/>
      <c r="H11" s="737">
        <f t="shared" si="0"/>
        <v>0</v>
      </c>
    </row>
    <row r="12" spans="1:8">
      <c r="A12" s="462">
        <v>6</v>
      </c>
      <c r="B12" s="451" t="s">
        <v>138</v>
      </c>
      <c r="C12" s="736"/>
      <c r="D12" s="736">
        <v>383099845.38999999</v>
      </c>
      <c r="E12" s="736">
        <v>72164.805891619122</v>
      </c>
      <c r="F12" s="736"/>
      <c r="G12" s="736"/>
      <c r="H12" s="737">
        <f t="shared" si="0"/>
        <v>383027680.58410835</v>
      </c>
    </row>
    <row r="13" spans="1:8">
      <c r="A13" s="462">
        <v>7</v>
      </c>
      <c r="B13" s="451" t="s">
        <v>71</v>
      </c>
      <c r="C13" s="736">
        <v>154192532.7542935</v>
      </c>
      <c r="D13" s="736">
        <v>651945546.50979614</v>
      </c>
      <c r="E13" s="736">
        <v>57781799.211935155</v>
      </c>
      <c r="F13" s="736"/>
      <c r="G13" s="736">
        <v>381377.20908599999</v>
      </c>
      <c r="H13" s="737">
        <f t="shared" si="0"/>
        <v>748356280.05215442</v>
      </c>
    </row>
    <row r="14" spans="1:8">
      <c r="A14" s="462">
        <v>8</v>
      </c>
      <c r="B14" s="453" t="s">
        <v>72</v>
      </c>
      <c r="C14" s="736"/>
      <c r="D14" s="736"/>
      <c r="E14" s="736"/>
      <c r="F14" s="736"/>
      <c r="G14" s="736"/>
      <c r="H14" s="737">
        <f t="shared" si="0"/>
        <v>0</v>
      </c>
    </row>
    <row r="15" spans="1:8">
      <c r="A15" s="462">
        <v>9</v>
      </c>
      <c r="B15" s="451" t="s">
        <v>950</v>
      </c>
      <c r="C15" s="736"/>
      <c r="D15" s="736"/>
      <c r="E15" s="736"/>
      <c r="F15" s="736"/>
      <c r="G15" s="736"/>
      <c r="H15" s="737">
        <f t="shared" si="0"/>
        <v>0</v>
      </c>
    </row>
    <row r="16" spans="1:8">
      <c r="A16" s="462">
        <v>10</v>
      </c>
      <c r="B16" s="455" t="s">
        <v>514</v>
      </c>
      <c r="C16" s="736">
        <v>94796225.970357105</v>
      </c>
      <c r="D16" s="736">
        <v>668433.06250237057</v>
      </c>
      <c r="E16" s="736">
        <v>24037128.965931199</v>
      </c>
      <c r="F16" s="736"/>
      <c r="G16" s="736">
        <v>418493.19548599998</v>
      </c>
      <c r="H16" s="737">
        <f t="shared" si="0"/>
        <v>71427530.066928267</v>
      </c>
    </row>
    <row r="17" spans="1:9">
      <c r="A17" s="462">
        <v>11</v>
      </c>
      <c r="B17" s="451" t="s">
        <v>68</v>
      </c>
      <c r="C17" s="736"/>
      <c r="D17" s="736"/>
      <c r="E17" s="736"/>
      <c r="F17" s="736"/>
      <c r="G17" s="736"/>
      <c r="H17" s="737">
        <f t="shared" si="0"/>
        <v>0</v>
      </c>
    </row>
    <row r="18" spans="1:9">
      <c r="A18" s="462">
        <v>12</v>
      </c>
      <c r="B18" s="451" t="s">
        <v>69</v>
      </c>
      <c r="C18" s="736"/>
      <c r="D18" s="736"/>
      <c r="E18" s="736"/>
      <c r="F18" s="736"/>
      <c r="G18" s="736"/>
      <c r="H18" s="737">
        <f t="shared" si="0"/>
        <v>0</v>
      </c>
    </row>
    <row r="19" spans="1:9">
      <c r="A19" s="463">
        <v>13</v>
      </c>
      <c r="B19" s="453" t="s">
        <v>70</v>
      </c>
      <c r="C19" s="736"/>
      <c r="D19" s="736"/>
      <c r="E19" s="736"/>
      <c r="F19" s="736"/>
      <c r="G19" s="736"/>
      <c r="H19" s="737">
        <f t="shared" si="0"/>
        <v>0</v>
      </c>
    </row>
    <row r="20" spans="1:9">
      <c r="A20" s="462">
        <v>14</v>
      </c>
      <c r="B20" s="451" t="s">
        <v>500</v>
      </c>
      <c r="C20" s="736">
        <v>3830791.6277510519</v>
      </c>
      <c r="D20" s="736">
        <v>206592830.35458165</v>
      </c>
      <c r="E20" s="736">
        <v>1798690.4400772885</v>
      </c>
      <c r="F20" s="736">
        <v>0</v>
      </c>
      <c r="G20" s="736">
        <v>45359.316400000003</v>
      </c>
      <c r="H20" s="737">
        <f t="shared" si="0"/>
        <v>208624931.54225543</v>
      </c>
    </row>
    <row r="21" spans="1:9" s="370" customFormat="1">
      <c r="A21" s="461">
        <v>15</v>
      </c>
      <c r="B21" s="460" t="s">
        <v>66</v>
      </c>
      <c r="C21" s="738">
        <f t="shared" ref="C21:H21" si="1">SUM(C7:C15)+SUM(C17:C20)</f>
        <v>158023324.38204455</v>
      </c>
      <c r="D21" s="738">
        <f t="shared" si="1"/>
        <v>1516654571.5043776</v>
      </c>
      <c r="E21" s="738">
        <f t="shared" si="1"/>
        <v>59758988.802820176</v>
      </c>
      <c r="F21" s="738">
        <f t="shared" si="1"/>
        <v>0</v>
      </c>
      <c r="G21" s="738">
        <f t="shared" si="1"/>
        <v>426736.525486</v>
      </c>
      <c r="H21" s="739">
        <f t="shared" si="1"/>
        <v>1614918907.083602</v>
      </c>
      <c r="I21" s="622"/>
    </row>
    <row r="22" spans="1:9">
      <c r="A22" s="459">
        <v>16</v>
      </c>
      <c r="B22" s="458" t="s">
        <v>515</v>
      </c>
      <c r="C22" s="736">
        <v>157100618.87293649</v>
      </c>
      <c r="D22" s="736">
        <v>654713258.44291401</v>
      </c>
      <c r="E22" s="736">
        <v>58863166.382753998</v>
      </c>
      <c r="F22" s="736"/>
      <c r="G22" s="736">
        <v>418493.19548599998</v>
      </c>
      <c r="H22" s="737">
        <f>C22+D22-E22-F22</f>
        <v>752950710.93309653</v>
      </c>
    </row>
    <row r="23" spans="1:9">
      <c r="A23" s="459">
        <v>17</v>
      </c>
      <c r="B23" s="458" t="s">
        <v>516</v>
      </c>
      <c r="C23" s="736">
        <v>0</v>
      </c>
      <c r="D23" s="736">
        <v>58137399.050000004</v>
      </c>
      <c r="E23" s="736">
        <v>347058.46392622363</v>
      </c>
      <c r="F23" s="736"/>
      <c r="G23" s="736"/>
      <c r="H23" s="737">
        <f>C23+D23-E23-F23</f>
        <v>57790340.586073779</v>
      </c>
    </row>
    <row r="26" spans="1:9" ht="42.6" customHeight="1">
      <c r="B26" s="383" t="s">
        <v>678</v>
      </c>
    </row>
    <row r="28" spans="1:9">
      <c r="C28" s="735"/>
      <c r="D28" s="735"/>
      <c r="E28" s="735"/>
      <c r="F28" s="735"/>
      <c r="G28" s="735"/>
      <c r="H28" s="735"/>
    </row>
    <row r="29" spans="1:9">
      <c r="C29" s="735"/>
      <c r="D29" s="735"/>
      <c r="E29" s="735"/>
      <c r="F29" s="735"/>
      <c r="G29" s="735"/>
      <c r="H29" s="735"/>
    </row>
    <row r="30" spans="1:9">
      <c r="C30" s="735"/>
      <c r="D30" s="735"/>
      <c r="E30" s="735"/>
      <c r="F30" s="735"/>
      <c r="G30" s="735"/>
      <c r="H30" s="735"/>
    </row>
    <row r="31" spans="1:9">
      <c r="C31" s="735"/>
      <c r="D31" s="735"/>
      <c r="E31" s="735"/>
      <c r="F31" s="735"/>
      <c r="G31" s="735"/>
      <c r="H31" s="735"/>
    </row>
    <row r="32" spans="1:9">
      <c r="C32" s="735"/>
      <c r="D32" s="735"/>
      <c r="E32" s="735"/>
      <c r="F32" s="735"/>
      <c r="G32" s="735"/>
      <c r="H32" s="735"/>
    </row>
    <row r="33" spans="3:8">
      <c r="C33" s="735"/>
      <c r="D33" s="735"/>
      <c r="E33" s="735"/>
      <c r="F33" s="735"/>
      <c r="G33" s="735"/>
      <c r="H33" s="735"/>
    </row>
    <row r="34" spans="3:8">
      <c r="C34" s="735"/>
      <c r="D34" s="735"/>
      <c r="E34" s="735"/>
      <c r="F34" s="735"/>
      <c r="G34" s="735"/>
      <c r="H34" s="735"/>
    </row>
    <row r="35" spans="3:8">
      <c r="C35" s="735"/>
      <c r="D35" s="735"/>
      <c r="E35" s="735"/>
      <c r="F35" s="735"/>
      <c r="G35" s="735"/>
      <c r="H35" s="735"/>
    </row>
    <row r="36" spans="3:8">
      <c r="C36" s="735"/>
      <c r="D36" s="735"/>
      <c r="E36" s="735"/>
      <c r="F36" s="735"/>
      <c r="G36" s="735"/>
      <c r="H36" s="735"/>
    </row>
    <row r="37" spans="3:8">
      <c r="C37" s="735"/>
      <c r="D37" s="735"/>
      <c r="E37" s="735"/>
      <c r="F37" s="735"/>
      <c r="G37" s="735"/>
      <c r="H37" s="735"/>
    </row>
    <row r="38" spans="3:8">
      <c r="C38" s="735"/>
      <c r="D38" s="735"/>
      <c r="E38" s="735"/>
      <c r="F38" s="735"/>
      <c r="G38" s="735"/>
      <c r="H38" s="735"/>
    </row>
    <row r="39" spans="3:8">
      <c r="C39" s="735"/>
      <c r="D39" s="735"/>
      <c r="E39" s="735"/>
      <c r="F39" s="735"/>
      <c r="G39" s="735"/>
      <c r="H39" s="735"/>
    </row>
    <row r="40" spans="3:8">
      <c r="C40" s="735"/>
      <c r="D40" s="735"/>
      <c r="E40" s="735"/>
      <c r="F40" s="735"/>
      <c r="G40" s="735"/>
      <c r="H40" s="735"/>
    </row>
    <row r="41" spans="3:8">
      <c r="C41" s="735"/>
      <c r="D41" s="735"/>
      <c r="E41" s="735"/>
      <c r="F41" s="735"/>
      <c r="G41" s="735"/>
      <c r="H41" s="735"/>
    </row>
    <row r="42" spans="3:8">
      <c r="C42" s="735"/>
      <c r="D42" s="735"/>
      <c r="E42" s="735"/>
      <c r="F42" s="735"/>
      <c r="G42" s="735"/>
      <c r="H42" s="735"/>
    </row>
    <row r="43" spans="3:8">
      <c r="C43" s="735"/>
      <c r="D43" s="735"/>
      <c r="E43" s="735"/>
      <c r="F43" s="735"/>
      <c r="G43" s="735"/>
      <c r="H43" s="735"/>
    </row>
    <row r="44" spans="3:8">
      <c r="C44" s="735"/>
      <c r="D44" s="735"/>
      <c r="E44" s="735"/>
      <c r="F44" s="735"/>
      <c r="G44" s="735"/>
      <c r="H44" s="735"/>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65"/>
  <sheetViews>
    <sheetView showGridLines="0" zoomScaleNormal="100" workbookViewId="0"/>
  </sheetViews>
  <sheetFormatPr defaultColWidth="9.140625" defaultRowHeight="12.75"/>
  <cols>
    <col min="1" max="1" width="11" style="367" bestFit="1" customWidth="1"/>
    <col min="2" max="2" width="93.42578125" style="367" customWidth="1"/>
    <col min="3" max="4" width="35" style="367" customWidth="1"/>
    <col min="5" max="7" width="22" style="367" customWidth="1"/>
    <col min="8" max="8" width="42.28515625" style="367" bestFit="1" customWidth="1"/>
    <col min="9" max="16384" width="9.140625" style="367"/>
  </cols>
  <sheetData>
    <row r="1" spans="1:8" ht="13.5">
      <c r="A1" s="366" t="s">
        <v>108</v>
      </c>
      <c r="B1" s="289" t="str">
        <f>Info!C2</f>
        <v>სს "ბანკი ქართუ"</v>
      </c>
      <c r="C1" s="467"/>
      <c r="D1" s="467"/>
      <c r="E1" s="467"/>
      <c r="F1" s="467"/>
      <c r="G1" s="467"/>
      <c r="H1" s="467"/>
    </row>
    <row r="2" spans="1:8">
      <c r="A2" s="366" t="s">
        <v>109</v>
      </c>
      <c r="B2" s="734">
        <f>'1. key ratios'!B2</f>
        <v>45107</v>
      </c>
      <c r="C2" s="467"/>
      <c r="D2" s="467"/>
      <c r="E2" s="467"/>
      <c r="F2" s="467"/>
      <c r="G2" s="467"/>
      <c r="H2" s="467"/>
    </row>
    <row r="3" spans="1:8">
      <c r="A3" s="368" t="s">
        <v>517</v>
      </c>
      <c r="B3" s="467"/>
      <c r="C3" s="467"/>
      <c r="D3" s="467"/>
      <c r="E3" s="467"/>
      <c r="F3" s="467"/>
      <c r="G3" s="467"/>
      <c r="H3" s="467"/>
    </row>
    <row r="4" spans="1:8">
      <c r="A4" s="467"/>
      <c r="B4" s="467"/>
      <c r="C4" s="466" t="s">
        <v>502</v>
      </c>
      <c r="D4" s="466" t="s">
        <v>503</v>
      </c>
      <c r="E4" s="466" t="s">
        <v>504</v>
      </c>
      <c r="F4" s="466" t="s">
        <v>505</v>
      </c>
      <c r="G4" s="466" t="s">
        <v>506</v>
      </c>
      <c r="H4" s="466" t="s">
        <v>507</v>
      </c>
    </row>
    <row r="5" spans="1:8" ht="41.45" customHeight="1">
      <c r="A5" s="811" t="s">
        <v>869</v>
      </c>
      <c r="B5" s="812"/>
      <c r="C5" s="826" t="s">
        <v>596</v>
      </c>
      <c r="D5" s="827"/>
      <c r="E5" s="823" t="s">
        <v>866</v>
      </c>
      <c r="F5" s="823" t="s">
        <v>865</v>
      </c>
      <c r="G5" s="823" t="s">
        <v>511</v>
      </c>
      <c r="H5" s="464" t="s">
        <v>864</v>
      </c>
    </row>
    <row r="6" spans="1:8" ht="25.5">
      <c r="A6" s="815"/>
      <c r="B6" s="816"/>
      <c r="C6" s="465" t="s">
        <v>512</v>
      </c>
      <c r="D6" s="465" t="s">
        <v>513</v>
      </c>
      <c r="E6" s="824"/>
      <c r="F6" s="824"/>
      <c r="G6" s="824"/>
      <c r="H6" s="464" t="s">
        <v>863</v>
      </c>
    </row>
    <row r="7" spans="1:8">
      <c r="A7" s="457">
        <v>1</v>
      </c>
      <c r="B7" s="470" t="s">
        <v>518</v>
      </c>
      <c r="C7" s="736">
        <v>349412.1518327847</v>
      </c>
      <c r="D7" s="736">
        <v>282535568.79848462</v>
      </c>
      <c r="E7" s="736">
        <v>488155.23970711877</v>
      </c>
      <c r="F7" s="736"/>
      <c r="G7" s="736">
        <v>0</v>
      </c>
      <c r="H7" s="737">
        <f t="shared" ref="H7:H34" si="0">C7+D7-E7-F7</f>
        <v>282396825.71061027</v>
      </c>
    </row>
    <row r="8" spans="1:8">
      <c r="A8" s="457">
        <v>2</v>
      </c>
      <c r="B8" s="470" t="s">
        <v>519</v>
      </c>
      <c r="C8" s="736">
        <v>420318.24889134202</v>
      </c>
      <c r="D8" s="736">
        <v>406857834.37131858</v>
      </c>
      <c r="E8" s="736">
        <v>212118.06504616709</v>
      </c>
      <c r="F8" s="736"/>
      <c r="G8" s="736">
        <v>0</v>
      </c>
      <c r="H8" s="737">
        <f t="shared" si="0"/>
        <v>407066034.55516374</v>
      </c>
    </row>
    <row r="9" spans="1:8">
      <c r="A9" s="457">
        <v>3</v>
      </c>
      <c r="B9" s="470" t="s">
        <v>868</v>
      </c>
      <c r="C9" s="736">
        <v>0</v>
      </c>
      <c r="D9" s="736">
        <v>0</v>
      </c>
      <c r="E9" s="736">
        <v>0</v>
      </c>
      <c r="F9" s="736"/>
      <c r="G9" s="736">
        <v>0</v>
      </c>
      <c r="H9" s="737">
        <f t="shared" si="0"/>
        <v>0</v>
      </c>
    </row>
    <row r="10" spans="1:8">
      <c r="A10" s="457">
        <v>4</v>
      </c>
      <c r="B10" s="470" t="s">
        <v>520</v>
      </c>
      <c r="C10" s="736">
        <v>31787008.063083969</v>
      </c>
      <c r="D10" s="736">
        <v>56184855.352922611</v>
      </c>
      <c r="E10" s="736">
        <v>8191031.9059056723</v>
      </c>
      <c r="F10" s="736"/>
      <c r="G10" s="736">
        <v>0</v>
      </c>
      <c r="H10" s="737">
        <f t="shared" si="0"/>
        <v>79780831.510100901</v>
      </c>
    </row>
    <row r="11" spans="1:8">
      <c r="A11" s="457">
        <v>5</v>
      </c>
      <c r="B11" s="470" t="s">
        <v>521</v>
      </c>
      <c r="C11" s="736">
        <v>16503112.149300702</v>
      </c>
      <c r="D11" s="736">
        <v>59911871.019465625</v>
      </c>
      <c r="E11" s="736">
        <v>5790614.6136182807</v>
      </c>
      <c r="F11" s="736"/>
      <c r="G11" s="736">
        <v>0</v>
      </c>
      <c r="H11" s="737">
        <f t="shared" si="0"/>
        <v>70624368.555148035</v>
      </c>
    </row>
    <row r="12" spans="1:8">
      <c r="A12" s="457">
        <v>6</v>
      </c>
      <c r="B12" s="470" t="s">
        <v>522</v>
      </c>
      <c r="C12" s="736">
        <v>221560.75127100002</v>
      </c>
      <c r="D12" s="736">
        <v>49045213.245290302</v>
      </c>
      <c r="E12" s="736">
        <v>460012.26175733929</v>
      </c>
      <c r="F12" s="736"/>
      <c r="G12" s="736">
        <v>0</v>
      </c>
      <c r="H12" s="737">
        <f t="shared" si="0"/>
        <v>48806761.734803967</v>
      </c>
    </row>
    <row r="13" spans="1:8">
      <c r="A13" s="457">
        <v>7</v>
      </c>
      <c r="B13" s="470" t="s">
        <v>523</v>
      </c>
      <c r="C13" s="736">
        <v>5657788.7154930001</v>
      </c>
      <c r="D13" s="736">
        <v>9785973.9437792283</v>
      </c>
      <c r="E13" s="736">
        <v>2050025.1170320162</v>
      </c>
      <c r="F13" s="736"/>
      <c r="G13" s="736">
        <v>47290.418600000005</v>
      </c>
      <c r="H13" s="737">
        <f t="shared" si="0"/>
        <v>13393737.542240212</v>
      </c>
    </row>
    <row r="14" spans="1:8">
      <c r="A14" s="457">
        <v>8</v>
      </c>
      <c r="B14" s="470" t="s">
        <v>524</v>
      </c>
      <c r="C14" s="736">
        <v>6770199.1727964301</v>
      </c>
      <c r="D14" s="736">
        <v>5178293.6470003128</v>
      </c>
      <c r="E14" s="736">
        <v>2465279.4728959315</v>
      </c>
      <c r="F14" s="736"/>
      <c r="G14" s="736">
        <v>0</v>
      </c>
      <c r="H14" s="737">
        <f t="shared" si="0"/>
        <v>9483213.3469008114</v>
      </c>
    </row>
    <row r="15" spans="1:8">
      <c r="A15" s="457">
        <v>9</v>
      </c>
      <c r="B15" s="470" t="s">
        <v>525</v>
      </c>
      <c r="C15" s="736">
        <v>8084827.7813626705</v>
      </c>
      <c r="D15" s="736">
        <v>108352706.93043317</v>
      </c>
      <c r="E15" s="736">
        <v>3461877.0593659617</v>
      </c>
      <c r="F15" s="736"/>
      <c r="G15" s="736">
        <v>1079.73</v>
      </c>
      <c r="H15" s="737">
        <f t="shared" si="0"/>
        <v>112975657.65242988</v>
      </c>
    </row>
    <row r="16" spans="1:8">
      <c r="A16" s="457">
        <v>10</v>
      </c>
      <c r="B16" s="470" t="s">
        <v>526</v>
      </c>
      <c r="C16" s="736">
        <v>0</v>
      </c>
      <c r="D16" s="736">
        <v>3933118.3041421496</v>
      </c>
      <c r="E16" s="736">
        <v>2111.3213517015774</v>
      </c>
      <c r="F16" s="736"/>
      <c r="G16" s="736">
        <v>0</v>
      </c>
      <c r="H16" s="737">
        <f t="shared" si="0"/>
        <v>3931006.9827904482</v>
      </c>
    </row>
    <row r="17" spans="1:8">
      <c r="A17" s="457">
        <v>11</v>
      </c>
      <c r="B17" s="470" t="s">
        <v>527</v>
      </c>
      <c r="C17" s="736">
        <v>0</v>
      </c>
      <c r="D17" s="736">
        <v>1153585.3994112983</v>
      </c>
      <c r="E17" s="736">
        <v>304.68758476580621</v>
      </c>
      <c r="F17" s="736"/>
      <c r="G17" s="736">
        <v>0</v>
      </c>
      <c r="H17" s="737">
        <f t="shared" si="0"/>
        <v>1153280.7118265326</v>
      </c>
    </row>
    <row r="18" spans="1:8">
      <c r="A18" s="457">
        <v>12</v>
      </c>
      <c r="B18" s="470" t="s">
        <v>528</v>
      </c>
      <c r="C18" s="736">
        <v>23067164.28309463</v>
      </c>
      <c r="D18" s="736">
        <v>10628275.023943221</v>
      </c>
      <c r="E18" s="736">
        <v>5861956.0067166146</v>
      </c>
      <c r="F18" s="736"/>
      <c r="G18" s="736">
        <v>0</v>
      </c>
      <c r="H18" s="737">
        <f t="shared" si="0"/>
        <v>27833483.300321236</v>
      </c>
    </row>
    <row r="19" spans="1:8">
      <c r="A19" s="457">
        <v>13</v>
      </c>
      <c r="B19" s="470" t="s">
        <v>529</v>
      </c>
      <c r="C19" s="736">
        <v>3637391.9978995183</v>
      </c>
      <c r="D19" s="736">
        <v>21609662.893644739</v>
      </c>
      <c r="E19" s="736">
        <v>796755.92345384334</v>
      </c>
      <c r="F19" s="736"/>
      <c r="G19" s="736">
        <v>0</v>
      </c>
      <c r="H19" s="737">
        <f t="shared" si="0"/>
        <v>24450298.968090411</v>
      </c>
    </row>
    <row r="20" spans="1:8">
      <c r="A20" s="457">
        <v>14</v>
      </c>
      <c r="B20" s="470" t="s">
        <v>530</v>
      </c>
      <c r="C20" s="736">
        <v>20760999.032751132</v>
      </c>
      <c r="D20" s="736">
        <v>16044893.972291695</v>
      </c>
      <c r="E20" s="736">
        <v>2218835.2144701364</v>
      </c>
      <c r="F20" s="736"/>
      <c r="G20" s="736">
        <v>0</v>
      </c>
      <c r="H20" s="737">
        <f t="shared" si="0"/>
        <v>34587057.790572695</v>
      </c>
    </row>
    <row r="21" spans="1:8">
      <c r="A21" s="457">
        <v>15</v>
      </c>
      <c r="B21" s="470" t="s">
        <v>531</v>
      </c>
      <c r="C21" s="736">
        <v>404827.3905799787</v>
      </c>
      <c r="D21" s="736">
        <v>143526.13675775324</v>
      </c>
      <c r="E21" s="736">
        <v>34335.807962857456</v>
      </c>
      <c r="F21" s="736"/>
      <c r="G21" s="736">
        <v>0</v>
      </c>
      <c r="H21" s="737">
        <f t="shared" si="0"/>
        <v>514017.71937487443</v>
      </c>
    </row>
    <row r="22" spans="1:8">
      <c r="A22" s="457">
        <v>16</v>
      </c>
      <c r="B22" s="470" t="s">
        <v>532</v>
      </c>
      <c r="C22" s="736">
        <v>0</v>
      </c>
      <c r="D22" s="736">
        <v>70380627.206462339</v>
      </c>
      <c r="E22" s="736">
        <v>2782516.3394171218</v>
      </c>
      <c r="F22" s="736"/>
      <c r="G22" s="736">
        <v>71299.420486000003</v>
      </c>
      <c r="H22" s="737">
        <f t="shared" si="0"/>
        <v>67598110.867045224</v>
      </c>
    </row>
    <row r="23" spans="1:8">
      <c r="A23" s="457">
        <v>17</v>
      </c>
      <c r="B23" s="470" t="s">
        <v>533</v>
      </c>
      <c r="C23" s="736">
        <v>0</v>
      </c>
      <c r="D23" s="736">
        <v>17491998.312722359</v>
      </c>
      <c r="E23" s="736">
        <v>41609.986950908904</v>
      </c>
      <c r="F23" s="736"/>
      <c r="G23" s="736">
        <v>0</v>
      </c>
      <c r="H23" s="737">
        <f t="shared" si="0"/>
        <v>17450388.325771451</v>
      </c>
    </row>
    <row r="24" spans="1:8">
      <c r="A24" s="457">
        <v>18</v>
      </c>
      <c r="B24" s="470" t="s">
        <v>534</v>
      </c>
      <c r="C24" s="736">
        <v>2256277.9828420002</v>
      </c>
      <c r="D24" s="736">
        <v>1130934.9967858624</v>
      </c>
      <c r="E24" s="736">
        <v>698498.79447803111</v>
      </c>
      <c r="F24" s="736"/>
      <c r="G24" s="736">
        <v>0</v>
      </c>
      <c r="H24" s="737">
        <f t="shared" si="0"/>
        <v>2688714.1851498317</v>
      </c>
    </row>
    <row r="25" spans="1:8">
      <c r="A25" s="457">
        <v>19</v>
      </c>
      <c r="B25" s="470" t="s">
        <v>535</v>
      </c>
      <c r="C25" s="736">
        <v>0</v>
      </c>
      <c r="D25" s="736">
        <v>9403593.734196797</v>
      </c>
      <c r="E25" s="736">
        <v>37144.242458560147</v>
      </c>
      <c r="F25" s="736"/>
      <c r="G25" s="736">
        <v>0</v>
      </c>
      <c r="H25" s="737">
        <f t="shared" si="0"/>
        <v>9366449.4917382374</v>
      </c>
    </row>
    <row r="26" spans="1:8">
      <c r="A26" s="457">
        <v>20</v>
      </c>
      <c r="B26" s="470" t="s">
        <v>536</v>
      </c>
      <c r="C26" s="736">
        <v>0</v>
      </c>
      <c r="D26" s="736">
        <v>30675797.411100619</v>
      </c>
      <c r="E26" s="736">
        <v>112646.42685364082</v>
      </c>
      <c r="F26" s="736"/>
      <c r="G26" s="736">
        <v>0</v>
      </c>
      <c r="H26" s="737">
        <f t="shared" si="0"/>
        <v>30563150.984246977</v>
      </c>
    </row>
    <row r="27" spans="1:8">
      <c r="A27" s="457">
        <v>21</v>
      </c>
      <c r="B27" s="470" t="s">
        <v>537</v>
      </c>
      <c r="C27" s="736">
        <v>276.53120000000001</v>
      </c>
      <c r="D27" s="736">
        <v>1730792.7420646211</v>
      </c>
      <c r="E27" s="736">
        <v>4477.0665776644146</v>
      </c>
      <c r="F27" s="736"/>
      <c r="G27" s="736">
        <v>0</v>
      </c>
      <c r="H27" s="737">
        <f t="shared" si="0"/>
        <v>1726592.2066869568</v>
      </c>
    </row>
    <row r="28" spans="1:8">
      <c r="A28" s="457">
        <v>22</v>
      </c>
      <c r="B28" s="470" t="s">
        <v>538</v>
      </c>
      <c r="C28" s="736">
        <v>10590092.402003845</v>
      </c>
      <c r="D28" s="736">
        <v>36032925.253503241</v>
      </c>
      <c r="E28" s="736">
        <v>14059078.830664176</v>
      </c>
      <c r="F28" s="736"/>
      <c r="G28" s="736">
        <v>35815.416400000002</v>
      </c>
      <c r="H28" s="737">
        <f t="shared" si="0"/>
        <v>32563938.824842911</v>
      </c>
    </row>
    <row r="29" spans="1:8">
      <c r="A29" s="457">
        <v>23</v>
      </c>
      <c r="B29" s="470" t="s">
        <v>539</v>
      </c>
      <c r="C29" s="736">
        <v>8199449.7542830352</v>
      </c>
      <c r="D29" s="736">
        <v>56844318.089387678</v>
      </c>
      <c r="E29" s="736">
        <v>860146.88945606851</v>
      </c>
      <c r="F29" s="736"/>
      <c r="G29" s="736">
        <v>0</v>
      </c>
      <c r="H29" s="737">
        <f t="shared" si="0"/>
        <v>64183620.95421464</v>
      </c>
    </row>
    <row r="30" spans="1:8">
      <c r="A30" s="457">
        <v>24</v>
      </c>
      <c r="B30" s="470" t="s">
        <v>540</v>
      </c>
      <c r="C30" s="736">
        <v>12774381.327231999</v>
      </c>
      <c r="D30" s="736">
        <v>35796927.599970005</v>
      </c>
      <c r="E30" s="736">
        <v>6311050.291945532</v>
      </c>
      <c r="F30" s="736"/>
      <c r="G30" s="736">
        <v>261707.64</v>
      </c>
      <c r="H30" s="737">
        <f t="shared" si="0"/>
        <v>42260258.635256469</v>
      </c>
    </row>
    <row r="31" spans="1:8">
      <c r="A31" s="457">
        <v>25</v>
      </c>
      <c r="B31" s="470" t="s">
        <v>541</v>
      </c>
      <c r="C31" s="736">
        <v>5523113.3999186009</v>
      </c>
      <c r="D31" s="736">
        <v>49941035.679057889</v>
      </c>
      <c r="E31" s="736">
        <v>2276823.5062889587</v>
      </c>
      <c r="F31" s="736"/>
      <c r="G31" s="736">
        <v>1300.57</v>
      </c>
      <c r="H31" s="737">
        <f t="shared" si="0"/>
        <v>53187325.572687529</v>
      </c>
    </row>
    <row r="32" spans="1:8">
      <c r="A32" s="457">
        <v>26</v>
      </c>
      <c r="B32" s="470" t="s">
        <v>542</v>
      </c>
      <c r="C32" s="736">
        <v>92417.737099999853</v>
      </c>
      <c r="D32" s="736">
        <v>1171420.3087779991</v>
      </c>
      <c r="E32" s="736">
        <v>115582.74727555987</v>
      </c>
      <c r="F32" s="736"/>
      <c r="G32" s="736">
        <v>0</v>
      </c>
      <c r="H32" s="737">
        <f t="shared" si="0"/>
        <v>1148255.298602439</v>
      </c>
    </row>
    <row r="33" spans="1:8">
      <c r="A33" s="457">
        <v>27</v>
      </c>
      <c r="B33" s="457" t="s">
        <v>99</v>
      </c>
      <c r="C33" s="736">
        <v>922705.50910800009</v>
      </c>
      <c r="D33" s="736">
        <v>174688821.13146356</v>
      </c>
      <c r="E33" s="736">
        <v>426000.98358564306</v>
      </c>
      <c r="F33" s="736"/>
      <c r="G33" s="736">
        <v>8243.33</v>
      </c>
      <c r="H33" s="737">
        <f t="shared" si="0"/>
        <v>175185525.65698591</v>
      </c>
    </row>
    <row r="34" spans="1:8">
      <c r="A34" s="457">
        <v>28</v>
      </c>
      <c r="B34" s="460" t="s">
        <v>66</v>
      </c>
      <c r="C34" s="738">
        <f>SUM(C7:C33)</f>
        <v>158023324.38204467</v>
      </c>
      <c r="D34" s="738">
        <f>SUM(D7:D33)</f>
        <v>1516654571.5043783</v>
      </c>
      <c r="E34" s="738">
        <f>SUM(E7:E33)</f>
        <v>59758988.802820273</v>
      </c>
      <c r="F34" s="738">
        <f>SUM(F7:F33)</f>
        <v>0</v>
      </c>
      <c r="G34" s="738">
        <f>SUM(G7:G33)</f>
        <v>426736.52548600006</v>
      </c>
      <c r="H34" s="739">
        <f t="shared" si="0"/>
        <v>1614918907.0836029</v>
      </c>
    </row>
    <row r="35" spans="1:8">
      <c r="C35" s="735"/>
      <c r="D35" s="735"/>
      <c r="E35" s="735"/>
      <c r="F35" s="735"/>
      <c r="G35" s="735"/>
      <c r="H35" s="735"/>
    </row>
    <row r="36" spans="1:8">
      <c r="B36" s="371"/>
    </row>
    <row r="37" spans="1:8">
      <c r="C37" s="735"/>
      <c r="D37" s="735"/>
      <c r="E37" s="735"/>
      <c r="F37" s="735"/>
      <c r="G37" s="735"/>
      <c r="H37" s="735"/>
    </row>
    <row r="38" spans="1:8">
      <c r="C38" s="735"/>
      <c r="D38" s="735"/>
      <c r="E38" s="735"/>
      <c r="F38" s="735"/>
      <c r="G38" s="735"/>
      <c r="H38" s="735"/>
    </row>
    <row r="39" spans="1:8">
      <c r="C39" s="735"/>
      <c r="D39" s="735"/>
      <c r="E39" s="735"/>
      <c r="F39" s="735"/>
      <c r="G39" s="735"/>
      <c r="H39" s="735"/>
    </row>
    <row r="40" spans="1:8">
      <c r="C40" s="735"/>
      <c r="D40" s="735"/>
      <c r="E40" s="735"/>
      <c r="F40" s="735"/>
      <c r="G40" s="735"/>
      <c r="H40" s="735"/>
    </row>
    <row r="41" spans="1:8">
      <c r="C41" s="735"/>
      <c r="D41" s="735"/>
      <c r="E41" s="735"/>
      <c r="F41" s="735"/>
      <c r="G41" s="735"/>
      <c r="H41" s="735"/>
    </row>
    <row r="42" spans="1:8">
      <c r="C42" s="735"/>
      <c r="D42" s="735"/>
      <c r="E42" s="735"/>
      <c r="F42" s="735"/>
      <c r="G42" s="735"/>
      <c r="H42" s="735"/>
    </row>
    <row r="43" spans="1:8">
      <c r="C43" s="735"/>
      <c r="D43" s="735"/>
      <c r="E43" s="735"/>
      <c r="F43" s="735"/>
      <c r="G43" s="735"/>
      <c r="H43" s="735"/>
    </row>
    <row r="44" spans="1:8">
      <c r="C44" s="735"/>
      <c r="D44" s="735"/>
      <c r="E44" s="735"/>
      <c r="F44" s="735"/>
      <c r="G44" s="735"/>
      <c r="H44" s="735"/>
    </row>
    <row r="45" spans="1:8">
      <c r="C45" s="735"/>
      <c r="D45" s="735"/>
      <c r="E45" s="735"/>
      <c r="F45" s="735"/>
      <c r="G45" s="735"/>
      <c r="H45" s="735"/>
    </row>
    <row r="46" spans="1:8">
      <c r="C46" s="735"/>
      <c r="D46" s="735"/>
      <c r="E46" s="735"/>
      <c r="F46" s="735"/>
      <c r="G46" s="735"/>
      <c r="H46" s="735"/>
    </row>
    <row r="47" spans="1:8">
      <c r="C47" s="735"/>
      <c r="D47" s="735"/>
      <c r="E47" s="735"/>
      <c r="F47" s="735"/>
      <c r="G47" s="735"/>
      <c r="H47" s="735"/>
    </row>
    <row r="48" spans="1:8">
      <c r="C48" s="735"/>
      <c r="D48" s="735"/>
      <c r="E48" s="735"/>
      <c r="F48" s="735"/>
      <c r="G48" s="735"/>
      <c r="H48" s="735"/>
    </row>
    <row r="49" spans="3:8">
      <c r="C49" s="735"/>
      <c r="D49" s="735"/>
      <c r="E49" s="735"/>
      <c r="F49" s="735"/>
      <c r="G49" s="735"/>
      <c r="H49" s="735"/>
    </row>
    <row r="50" spans="3:8">
      <c r="C50" s="735"/>
      <c r="D50" s="735"/>
      <c r="E50" s="735"/>
      <c r="F50" s="735"/>
      <c r="G50" s="735"/>
      <c r="H50" s="735"/>
    </row>
    <row r="51" spans="3:8">
      <c r="C51" s="735"/>
      <c r="D51" s="735"/>
      <c r="E51" s="735"/>
      <c r="F51" s="735"/>
      <c r="G51" s="735"/>
      <c r="H51" s="735"/>
    </row>
    <row r="52" spans="3:8">
      <c r="C52" s="735"/>
      <c r="D52" s="735"/>
      <c r="E52" s="735"/>
      <c r="F52" s="735"/>
      <c r="G52" s="735"/>
      <c r="H52" s="735"/>
    </row>
    <row r="53" spans="3:8">
      <c r="C53" s="735"/>
      <c r="D53" s="735"/>
      <c r="E53" s="735"/>
      <c r="F53" s="735"/>
      <c r="G53" s="735"/>
      <c r="H53" s="735"/>
    </row>
    <row r="54" spans="3:8">
      <c r="C54" s="735"/>
      <c r="D54" s="735"/>
      <c r="E54" s="735"/>
      <c r="F54" s="735"/>
      <c r="G54" s="735"/>
      <c r="H54" s="735"/>
    </row>
    <row r="55" spans="3:8">
      <c r="C55" s="735"/>
      <c r="D55" s="735"/>
      <c r="E55" s="735"/>
      <c r="F55" s="735"/>
      <c r="G55" s="735"/>
      <c r="H55" s="735"/>
    </row>
    <row r="56" spans="3:8">
      <c r="C56" s="735"/>
      <c r="D56" s="735"/>
      <c r="E56" s="735"/>
      <c r="F56" s="735"/>
      <c r="G56" s="735"/>
      <c r="H56" s="735"/>
    </row>
    <row r="57" spans="3:8">
      <c r="C57" s="735"/>
      <c r="D57" s="735"/>
      <c r="E57" s="735"/>
      <c r="F57" s="735"/>
      <c r="G57" s="735"/>
      <c r="H57" s="735"/>
    </row>
    <row r="58" spans="3:8">
      <c r="C58" s="735"/>
      <c r="D58" s="735"/>
      <c r="E58" s="735"/>
      <c r="F58" s="735"/>
      <c r="G58" s="735"/>
      <c r="H58" s="735"/>
    </row>
    <row r="59" spans="3:8">
      <c r="C59" s="735"/>
      <c r="D59" s="735"/>
      <c r="E59" s="735"/>
      <c r="F59" s="735"/>
      <c r="G59" s="735"/>
      <c r="H59" s="735"/>
    </row>
    <row r="60" spans="3:8">
      <c r="C60" s="735"/>
      <c r="D60" s="735"/>
      <c r="E60" s="735"/>
      <c r="F60" s="735"/>
      <c r="G60" s="735"/>
      <c r="H60" s="735"/>
    </row>
    <row r="61" spans="3:8">
      <c r="C61" s="735"/>
      <c r="D61" s="735"/>
      <c r="E61" s="735"/>
      <c r="F61" s="735"/>
      <c r="G61" s="735"/>
      <c r="H61" s="735"/>
    </row>
    <row r="62" spans="3:8">
      <c r="C62" s="735"/>
      <c r="D62" s="735"/>
      <c r="E62" s="735"/>
      <c r="F62" s="735"/>
      <c r="G62" s="735"/>
      <c r="H62" s="735"/>
    </row>
    <row r="63" spans="3:8">
      <c r="C63" s="735"/>
      <c r="D63" s="735"/>
      <c r="E63" s="735"/>
      <c r="F63" s="735"/>
      <c r="G63" s="735"/>
      <c r="H63" s="735"/>
    </row>
    <row r="64" spans="3:8">
      <c r="C64" s="735"/>
      <c r="D64" s="735"/>
      <c r="E64" s="735"/>
      <c r="F64" s="735"/>
      <c r="G64" s="735"/>
      <c r="H64" s="735"/>
    </row>
    <row r="65" spans="3:8">
      <c r="C65" s="735"/>
      <c r="D65" s="735"/>
      <c r="E65" s="735"/>
      <c r="F65" s="735"/>
      <c r="G65" s="735"/>
      <c r="H65" s="735"/>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28"/>
  <sheetViews>
    <sheetView showGridLines="0" zoomScaleNormal="100" workbookViewId="0"/>
  </sheetViews>
  <sheetFormatPr defaultColWidth="9.140625" defaultRowHeight="12.75"/>
  <cols>
    <col min="1" max="1" width="11.85546875" style="367" bestFit="1" customWidth="1"/>
    <col min="2" max="2" width="108" style="367" bestFit="1" customWidth="1"/>
    <col min="3" max="3" width="35.5703125" style="367" customWidth="1"/>
    <col min="4" max="4" width="38.42578125" style="367" customWidth="1"/>
    <col min="5" max="16384" width="9.140625" style="367"/>
  </cols>
  <sheetData>
    <row r="1" spans="1:4" ht="13.5">
      <c r="A1" s="366" t="s">
        <v>108</v>
      </c>
      <c r="B1" s="289" t="str">
        <f>Info!C2</f>
        <v>სს "ბანკი ქართუ"</v>
      </c>
    </row>
    <row r="2" spans="1:4">
      <c r="A2" s="366" t="s">
        <v>109</v>
      </c>
      <c r="B2" s="734">
        <f>'1. key ratios'!B2</f>
        <v>45107</v>
      </c>
    </row>
    <row r="3" spans="1:4">
      <c r="A3" s="368" t="s">
        <v>543</v>
      </c>
    </row>
    <row r="5" spans="1:4">
      <c r="A5" s="828" t="s">
        <v>880</v>
      </c>
      <c r="B5" s="828"/>
      <c r="C5" s="478" t="s">
        <v>562</v>
      </c>
      <c r="D5" s="478" t="s">
        <v>879</v>
      </c>
    </row>
    <row r="6" spans="1:4">
      <c r="A6" s="477">
        <v>1</v>
      </c>
      <c r="B6" s="471" t="s">
        <v>878</v>
      </c>
      <c r="C6" s="732">
        <v>53711812.772207841</v>
      </c>
      <c r="D6" s="732">
        <v>238069.95563544022</v>
      </c>
    </row>
    <row r="7" spans="1:4">
      <c r="A7" s="474">
        <v>2</v>
      </c>
      <c r="B7" s="471" t="s">
        <v>877</v>
      </c>
      <c r="C7" s="732">
        <f>SUM(C8:C9)</f>
        <v>7431279.1592200873</v>
      </c>
      <c r="D7" s="732">
        <f>SUM(D8:D9)</f>
        <v>53345.590086360033</v>
      </c>
    </row>
    <row r="8" spans="1:4">
      <c r="A8" s="476">
        <v>2.1</v>
      </c>
      <c r="B8" s="475" t="s">
        <v>876</v>
      </c>
      <c r="C8" s="733">
        <v>3674869.8186440831</v>
      </c>
      <c r="D8" s="733">
        <v>53345.590086360033</v>
      </c>
    </row>
    <row r="9" spans="1:4">
      <c r="A9" s="476">
        <v>2.2000000000000002</v>
      </c>
      <c r="B9" s="475" t="s">
        <v>875</v>
      </c>
      <c r="C9" s="733">
        <v>3756409.3405760042</v>
      </c>
      <c r="D9" s="733">
        <v>0</v>
      </c>
    </row>
    <row r="10" spans="1:4">
      <c r="A10" s="477">
        <v>3</v>
      </c>
      <c r="B10" s="471" t="s">
        <v>874</v>
      </c>
      <c r="C10" s="732">
        <f>SUM(C11:C13)</f>
        <v>2774231.4413767001</v>
      </c>
      <c r="D10" s="732">
        <f>SUM(D11:D13)</f>
        <v>93.260048999991952</v>
      </c>
    </row>
    <row r="11" spans="1:4">
      <c r="A11" s="476">
        <v>3.1</v>
      </c>
      <c r="B11" s="475" t="s">
        <v>544</v>
      </c>
      <c r="C11" s="733">
        <v>418493.1954860001</v>
      </c>
      <c r="D11" s="733"/>
    </row>
    <row r="12" spans="1:4">
      <c r="A12" s="476">
        <v>3.2</v>
      </c>
      <c r="B12" s="475" t="s">
        <v>873</v>
      </c>
      <c r="C12" s="733">
        <v>1653862.8167416181</v>
      </c>
      <c r="D12" s="733">
        <v>93.260048999991952</v>
      </c>
    </row>
    <row r="13" spans="1:4">
      <c r="A13" s="476">
        <v>3.3</v>
      </c>
      <c r="B13" s="475" t="s">
        <v>872</v>
      </c>
      <c r="C13" s="733">
        <v>701875.42914908216</v>
      </c>
      <c r="D13" s="733">
        <v>0</v>
      </c>
    </row>
    <row r="14" spans="1:4">
      <c r="A14" s="474">
        <v>4</v>
      </c>
      <c r="B14" s="473" t="s">
        <v>871</v>
      </c>
      <c r="C14" s="733">
        <v>494306.2217630567</v>
      </c>
      <c r="D14" s="733">
        <v>-8.290701458690819E-12</v>
      </c>
    </row>
    <row r="15" spans="1:4">
      <c r="A15" s="472">
        <v>5</v>
      </c>
      <c r="B15" s="471" t="s">
        <v>870</v>
      </c>
      <c r="C15" s="732">
        <f>C6+C7-C10+C14</f>
        <v>58863166.711814284</v>
      </c>
      <c r="D15" s="732">
        <f>D6+D7-D10+D14</f>
        <v>291322.28567280027</v>
      </c>
    </row>
    <row r="17" spans="3:4">
      <c r="C17" s="735"/>
    </row>
    <row r="19" spans="3:4">
      <c r="C19" s="735"/>
      <c r="D19" s="735"/>
    </row>
    <row r="20" spans="3:4">
      <c r="C20" s="735"/>
      <c r="D20" s="735"/>
    </row>
    <row r="21" spans="3:4">
      <c r="C21" s="735"/>
      <c r="D21" s="735"/>
    </row>
    <row r="22" spans="3:4">
      <c r="C22" s="735"/>
      <c r="D22" s="735"/>
    </row>
    <row r="23" spans="3:4">
      <c r="C23" s="735"/>
      <c r="D23" s="735"/>
    </row>
    <row r="24" spans="3:4">
      <c r="C24" s="735"/>
      <c r="D24" s="735"/>
    </row>
    <row r="25" spans="3:4">
      <c r="C25" s="735"/>
      <c r="D25" s="735"/>
    </row>
    <row r="26" spans="3:4">
      <c r="C26" s="735"/>
      <c r="D26" s="735"/>
    </row>
    <row r="27" spans="3:4">
      <c r="C27" s="735"/>
      <c r="D27" s="735"/>
    </row>
    <row r="28" spans="3:4">
      <c r="C28" s="735"/>
      <c r="D28" s="735"/>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33"/>
  <sheetViews>
    <sheetView showGridLines="0" zoomScaleNormal="100" workbookViewId="0"/>
  </sheetViews>
  <sheetFormatPr defaultColWidth="9.140625" defaultRowHeight="12.75"/>
  <cols>
    <col min="1" max="1" width="11.85546875" style="467" bestFit="1" customWidth="1"/>
    <col min="2" max="2" width="128.85546875" style="467" bestFit="1" customWidth="1"/>
    <col min="3" max="3" width="37" style="467" customWidth="1"/>
    <col min="4" max="4" width="50.5703125" style="467" customWidth="1"/>
    <col min="5" max="16384" width="9.140625" style="467"/>
  </cols>
  <sheetData>
    <row r="1" spans="1:4" ht="13.5">
      <c r="A1" s="366" t="s">
        <v>108</v>
      </c>
      <c r="B1" s="289" t="str">
        <f>Info!C2</f>
        <v>სს "ბანკი ქართუ"</v>
      </c>
    </row>
    <row r="2" spans="1:4">
      <c r="A2" s="366" t="s">
        <v>109</v>
      </c>
      <c r="B2" s="734">
        <f>'1. key ratios'!B2</f>
        <v>45107</v>
      </c>
    </row>
    <row r="3" spans="1:4">
      <c r="A3" s="368" t="s">
        <v>545</v>
      </c>
    </row>
    <row r="4" spans="1:4">
      <c r="A4" s="368"/>
    </row>
    <row r="5" spans="1:4" ht="15" customHeight="1">
      <c r="A5" s="829" t="s">
        <v>546</v>
      </c>
      <c r="B5" s="830"/>
      <c r="C5" s="833" t="s">
        <v>547</v>
      </c>
      <c r="D5" s="833" t="s">
        <v>548</v>
      </c>
    </row>
    <row r="6" spans="1:4">
      <c r="A6" s="831"/>
      <c r="B6" s="832"/>
      <c r="C6" s="833"/>
      <c r="D6" s="833"/>
    </row>
    <row r="7" spans="1:4">
      <c r="A7" s="460">
        <v>1</v>
      </c>
      <c r="B7" s="460" t="s">
        <v>549</v>
      </c>
      <c r="C7" s="738">
        <v>160897104.34937286</v>
      </c>
      <c r="D7" s="479"/>
    </row>
    <row r="8" spans="1:4">
      <c r="A8" s="457">
        <v>2</v>
      </c>
      <c r="B8" s="457" t="s">
        <v>550</v>
      </c>
      <c r="C8" s="736">
        <v>8493996.6362635065</v>
      </c>
      <c r="D8" s="479"/>
    </row>
    <row r="9" spans="1:4">
      <c r="A9" s="457">
        <v>3</v>
      </c>
      <c r="B9" s="482" t="s">
        <v>551</v>
      </c>
      <c r="C9" s="736">
        <v>2092298.3308778924</v>
      </c>
      <c r="D9" s="479"/>
    </row>
    <row r="10" spans="1:4">
      <c r="A10" s="457">
        <v>4</v>
      </c>
      <c r="B10" s="457" t="s">
        <v>552</v>
      </c>
      <c r="C10" s="736">
        <f>SUM(C11:C17)</f>
        <v>14382780.443577519</v>
      </c>
      <c r="D10" s="479"/>
    </row>
    <row r="11" spans="1:4">
      <c r="A11" s="457">
        <v>5</v>
      </c>
      <c r="B11" s="481" t="s">
        <v>881</v>
      </c>
      <c r="C11" s="736">
        <v>0</v>
      </c>
      <c r="D11" s="479"/>
    </row>
    <row r="12" spans="1:4">
      <c r="A12" s="457">
        <v>6</v>
      </c>
      <c r="B12" s="481" t="s">
        <v>553</v>
      </c>
      <c r="C12" s="736">
        <v>13084873.774219714</v>
      </c>
      <c r="D12" s="479"/>
    </row>
    <row r="13" spans="1:4">
      <c r="A13" s="457">
        <v>7</v>
      </c>
      <c r="B13" s="481" t="s">
        <v>556</v>
      </c>
      <c r="C13" s="736">
        <v>418493.1954860001</v>
      </c>
      <c r="D13" s="479"/>
    </row>
    <row r="14" spans="1:4">
      <c r="A14" s="457">
        <v>8</v>
      </c>
      <c r="B14" s="481" t="s">
        <v>554</v>
      </c>
      <c r="C14" s="736">
        <v>879413.47387180536</v>
      </c>
      <c r="D14" s="736">
        <v>879473.12</v>
      </c>
    </row>
    <row r="15" spans="1:4">
      <c r="A15" s="457">
        <v>9</v>
      </c>
      <c r="B15" s="481" t="s">
        <v>555</v>
      </c>
      <c r="C15" s="736"/>
      <c r="D15" s="457"/>
    </row>
    <row r="16" spans="1:4">
      <c r="A16" s="457">
        <v>10</v>
      </c>
      <c r="B16" s="481" t="s">
        <v>557</v>
      </c>
      <c r="C16" s="736"/>
      <c r="D16" s="457"/>
    </row>
    <row r="17" spans="1:4" ht="25.5">
      <c r="A17" s="457">
        <v>11</v>
      </c>
      <c r="B17" s="481" t="s">
        <v>558</v>
      </c>
      <c r="C17" s="736">
        <v>0</v>
      </c>
      <c r="D17" s="479"/>
    </row>
    <row r="18" spans="1:4">
      <c r="A18" s="460">
        <v>12</v>
      </c>
      <c r="B18" s="480" t="s">
        <v>559</v>
      </c>
      <c r="C18" s="738">
        <f>C7+C8+C9-C10</f>
        <v>157100618.87293676</v>
      </c>
      <c r="D18" s="479"/>
    </row>
    <row r="21" spans="1:4">
      <c r="B21" s="366"/>
    </row>
    <row r="22" spans="1:4">
      <c r="B22" s="366"/>
      <c r="C22" s="740"/>
      <c r="D22" s="740"/>
    </row>
    <row r="23" spans="1:4">
      <c r="B23" s="366"/>
      <c r="C23" s="740"/>
      <c r="D23" s="740"/>
    </row>
    <row r="24" spans="1:4">
      <c r="B24" s="366"/>
      <c r="C24" s="740"/>
      <c r="D24" s="740"/>
    </row>
    <row r="25" spans="1:4">
      <c r="B25" s="366"/>
      <c r="C25" s="740"/>
      <c r="D25" s="740"/>
    </row>
    <row r="26" spans="1:4">
      <c r="B26" s="366"/>
      <c r="C26" s="740"/>
      <c r="D26" s="740"/>
    </row>
    <row r="27" spans="1:4">
      <c r="B27" s="366"/>
      <c r="C27" s="740"/>
      <c r="D27" s="740"/>
    </row>
    <row r="28" spans="1:4">
      <c r="B28" s="366"/>
      <c r="C28" s="740"/>
      <c r="D28" s="740"/>
    </row>
    <row r="29" spans="1:4">
      <c r="B29" s="366"/>
      <c r="C29" s="740"/>
      <c r="D29" s="740"/>
    </row>
    <row r="30" spans="1:4">
      <c r="B30" s="366"/>
      <c r="C30" s="740"/>
      <c r="D30" s="740"/>
    </row>
    <row r="31" spans="1:4">
      <c r="B31" s="366"/>
      <c r="C31" s="740"/>
      <c r="D31" s="740"/>
    </row>
    <row r="32" spans="1:4">
      <c r="B32" s="366"/>
      <c r="C32" s="740"/>
      <c r="D32" s="740"/>
    </row>
    <row r="33" spans="2:4">
      <c r="B33" s="366"/>
      <c r="C33" s="740"/>
      <c r="D33" s="74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51"/>
  <sheetViews>
    <sheetView showGridLines="0" zoomScaleNormal="100" workbookViewId="0"/>
  </sheetViews>
  <sheetFormatPr defaultColWidth="9.140625" defaultRowHeight="12.75"/>
  <cols>
    <col min="1" max="1" width="11.85546875" style="467" bestFit="1" customWidth="1"/>
    <col min="2" max="2" width="63.85546875" style="467" customWidth="1"/>
    <col min="3" max="3" width="15.5703125" style="467" customWidth="1"/>
    <col min="4" max="18" width="22.28515625" style="467" customWidth="1"/>
    <col min="19" max="19" width="23.28515625" style="467" bestFit="1" customWidth="1"/>
    <col min="20" max="26" width="22.28515625" style="467" customWidth="1"/>
    <col min="27" max="27" width="23.28515625" style="467" bestFit="1" customWidth="1"/>
    <col min="28" max="28" width="20" style="467" customWidth="1"/>
    <col min="29" max="16384" width="9.140625" style="467"/>
  </cols>
  <sheetData>
    <row r="1" spans="1:28" ht="13.5">
      <c r="A1" s="366" t="s">
        <v>108</v>
      </c>
      <c r="B1" s="289" t="str">
        <f>Info!C2</f>
        <v>სს "ბანკი ქართუ"</v>
      </c>
    </row>
    <row r="2" spans="1:28">
      <c r="A2" s="366" t="s">
        <v>109</v>
      </c>
      <c r="B2" s="734">
        <f>'1. key ratios'!B2</f>
        <v>45107</v>
      </c>
      <c r="C2" s="468"/>
    </row>
    <row r="3" spans="1:28">
      <c r="A3" s="368" t="s">
        <v>560</v>
      </c>
    </row>
    <row r="5" spans="1:28" ht="15" customHeight="1">
      <c r="A5" s="834" t="s">
        <v>894</v>
      </c>
      <c r="B5" s="835"/>
      <c r="C5" s="826" t="s">
        <v>893</v>
      </c>
      <c r="D5" s="840"/>
      <c r="E5" s="840"/>
      <c r="F5" s="840"/>
      <c r="G5" s="840"/>
      <c r="H5" s="840"/>
      <c r="I5" s="840"/>
      <c r="J5" s="840"/>
      <c r="K5" s="840"/>
      <c r="L5" s="840"/>
      <c r="M5" s="840"/>
      <c r="N5" s="840"/>
      <c r="O5" s="840"/>
      <c r="P5" s="840"/>
      <c r="Q5" s="840"/>
      <c r="R5" s="840"/>
      <c r="S5" s="840"/>
      <c r="T5" s="492"/>
      <c r="U5" s="492"/>
      <c r="V5" s="492"/>
      <c r="W5" s="492"/>
      <c r="X5" s="492"/>
      <c r="Y5" s="492"/>
      <c r="Z5" s="492"/>
      <c r="AA5" s="491"/>
      <c r="AB5" s="484"/>
    </row>
    <row r="6" spans="1:28">
      <c r="A6" s="836"/>
      <c r="B6" s="837"/>
      <c r="C6" s="841" t="s">
        <v>66</v>
      </c>
      <c r="D6" s="843" t="s">
        <v>892</v>
      </c>
      <c r="E6" s="843"/>
      <c r="F6" s="843"/>
      <c r="G6" s="843"/>
      <c r="H6" s="844" t="s">
        <v>891</v>
      </c>
      <c r="I6" s="845"/>
      <c r="J6" s="845"/>
      <c r="K6" s="846"/>
      <c r="L6" s="489"/>
      <c r="M6" s="847" t="s">
        <v>890</v>
      </c>
      <c r="N6" s="847"/>
      <c r="O6" s="847"/>
      <c r="P6" s="847"/>
      <c r="Q6" s="847"/>
      <c r="R6" s="847"/>
      <c r="S6" s="824"/>
      <c r="T6" s="490"/>
      <c r="U6" s="827" t="s">
        <v>889</v>
      </c>
      <c r="V6" s="827"/>
      <c r="W6" s="827"/>
      <c r="X6" s="827"/>
      <c r="Y6" s="827"/>
      <c r="Z6" s="827"/>
      <c r="AA6" s="825"/>
      <c r="AB6" s="489"/>
    </row>
    <row r="7" spans="1:28" ht="25.5">
      <c r="A7" s="838"/>
      <c r="B7" s="839"/>
      <c r="C7" s="842"/>
      <c r="D7" s="488"/>
      <c r="E7" s="464" t="s">
        <v>561</v>
      </c>
      <c r="F7" s="464" t="s">
        <v>887</v>
      </c>
      <c r="G7" s="464" t="s">
        <v>888</v>
      </c>
      <c r="H7" s="487"/>
      <c r="I7" s="464" t="s">
        <v>561</v>
      </c>
      <c r="J7" s="464" t="s">
        <v>887</v>
      </c>
      <c r="K7" s="464" t="s">
        <v>888</v>
      </c>
      <c r="L7" s="486"/>
      <c r="M7" s="464" t="s">
        <v>561</v>
      </c>
      <c r="N7" s="464" t="s">
        <v>887</v>
      </c>
      <c r="O7" s="464" t="s">
        <v>886</v>
      </c>
      <c r="P7" s="464" t="s">
        <v>885</v>
      </c>
      <c r="Q7" s="464" t="s">
        <v>884</v>
      </c>
      <c r="R7" s="464" t="s">
        <v>883</v>
      </c>
      <c r="S7" s="464" t="s">
        <v>882</v>
      </c>
      <c r="T7" s="485"/>
      <c r="U7" s="464" t="s">
        <v>561</v>
      </c>
      <c r="V7" s="464" t="s">
        <v>887</v>
      </c>
      <c r="W7" s="464" t="s">
        <v>886</v>
      </c>
      <c r="X7" s="464" t="s">
        <v>885</v>
      </c>
      <c r="Y7" s="464" t="s">
        <v>884</v>
      </c>
      <c r="Z7" s="464" t="s">
        <v>883</v>
      </c>
      <c r="AA7" s="464" t="s">
        <v>882</v>
      </c>
      <c r="AB7" s="484"/>
    </row>
    <row r="8" spans="1:28">
      <c r="A8" s="483">
        <v>1</v>
      </c>
      <c r="B8" s="460" t="s">
        <v>562</v>
      </c>
      <c r="C8" s="738">
        <f>SUM(C9:C14)</f>
        <v>811813877.31585002</v>
      </c>
      <c r="D8" s="738">
        <f t="shared" ref="D8:AA8" si="0">SUM(D9:D14)</f>
        <v>617173341.00166965</v>
      </c>
      <c r="E8" s="738">
        <f t="shared" si="0"/>
        <v>3518066.4176935265</v>
      </c>
      <c r="F8" s="738">
        <f t="shared" si="0"/>
        <v>0</v>
      </c>
      <c r="G8" s="738">
        <f t="shared" si="0"/>
        <v>668433.06250237057</v>
      </c>
      <c r="H8" s="738">
        <f t="shared" si="0"/>
        <v>37539917.441244245</v>
      </c>
      <c r="I8" s="738">
        <f t="shared" si="0"/>
        <v>308276.56252260553</v>
      </c>
      <c r="J8" s="738">
        <f t="shared" si="0"/>
        <v>908773.03274525446</v>
      </c>
      <c r="K8" s="738">
        <f t="shared" si="0"/>
        <v>0</v>
      </c>
      <c r="L8" s="738">
        <f t="shared" si="0"/>
        <v>155623289.69323757</v>
      </c>
      <c r="M8" s="738">
        <f t="shared" si="0"/>
        <v>1470632.5389525429</v>
      </c>
      <c r="N8" s="738">
        <f t="shared" si="0"/>
        <v>3956932.9074339741</v>
      </c>
      <c r="O8" s="738">
        <f t="shared" si="0"/>
        <v>479459.78846911027</v>
      </c>
      <c r="P8" s="738">
        <f t="shared" si="0"/>
        <v>2974814.8742722739</v>
      </c>
      <c r="Q8" s="738">
        <f t="shared" si="0"/>
        <v>28641881.885012925</v>
      </c>
      <c r="R8" s="738">
        <f t="shared" si="0"/>
        <v>17590485.954539362</v>
      </c>
      <c r="S8" s="738">
        <f t="shared" si="0"/>
        <v>39132350.81721203</v>
      </c>
      <c r="T8" s="738">
        <f t="shared" si="0"/>
        <v>1477329.179699</v>
      </c>
      <c r="U8" s="738">
        <f t="shared" si="0"/>
        <v>0</v>
      </c>
      <c r="V8" s="738">
        <f t="shared" si="0"/>
        <v>0</v>
      </c>
      <c r="W8" s="738">
        <f t="shared" si="0"/>
        <v>0</v>
      </c>
      <c r="X8" s="738">
        <f t="shared" si="0"/>
        <v>0</v>
      </c>
      <c r="Y8" s="738">
        <f t="shared" si="0"/>
        <v>0</v>
      </c>
      <c r="Z8" s="738">
        <f t="shared" si="0"/>
        <v>0</v>
      </c>
      <c r="AA8" s="738">
        <f t="shared" si="0"/>
        <v>0</v>
      </c>
    </row>
    <row r="9" spans="1:28">
      <c r="A9" s="457">
        <v>1.1000000000000001</v>
      </c>
      <c r="B9" s="474" t="s">
        <v>563</v>
      </c>
      <c r="C9" s="741"/>
      <c r="D9" s="736"/>
      <c r="E9" s="736"/>
      <c r="F9" s="736"/>
      <c r="G9" s="736"/>
      <c r="H9" s="736"/>
      <c r="I9" s="736"/>
      <c r="J9" s="736"/>
      <c r="K9" s="736"/>
      <c r="L9" s="736"/>
      <c r="M9" s="736"/>
      <c r="N9" s="736"/>
      <c r="O9" s="736"/>
      <c r="P9" s="736"/>
      <c r="Q9" s="736"/>
      <c r="R9" s="736"/>
      <c r="S9" s="736"/>
      <c r="T9" s="736"/>
      <c r="U9" s="736"/>
      <c r="V9" s="736"/>
      <c r="W9" s="736"/>
      <c r="X9" s="736"/>
      <c r="Y9" s="736"/>
      <c r="Z9" s="736"/>
      <c r="AA9" s="736"/>
    </row>
    <row r="10" spans="1:28">
      <c r="A10" s="457">
        <v>1.2</v>
      </c>
      <c r="B10" s="474" t="s">
        <v>564</v>
      </c>
      <c r="C10" s="741"/>
      <c r="D10" s="736"/>
      <c r="E10" s="736"/>
      <c r="F10" s="736"/>
      <c r="G10" s="736"/>
      <c r="H10" s="736"/>
      <c r="I10" s="736"/>
      <c r="J10" s="736"/>
      <c r="K10" s="736"/>
      <c r="L10" s="736"/>
      <c r="M10" s="736"/>
      <c r="N10" s="736"/>
      <c r="O10" s="736"/>
      <c r="P10" s="736"/>
      <c r="Q10" s="736"/>
      <c r="R10" s="736"/>
      <c r="S10" s="736"/>
      <c r="T10" s="736"/>
      <c r="U10" s="736"/>
      <c r="V10" s="736"/>
      <c r="W10" s="736"/>
      <c r="X10" s="736"/>
      <c r="Y10" s="736"/>
      <c r="Z10" s="736"/>
      <c r="AA10" s="736"/>
    </row>
    <row r="11" spans="1:28">
      <c r="A11" s="457">
        <v>1.3</v>
      </c>
      <c r="B11" s="474" t="s">
        <v>565</v>
      </c>
      <c r="C11" s="741"/>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row>
    <row r="12" spans="1:28">
      <c r="A12" s="457">
        <v>1.4</v>
      </c>
      <c r="B12" s="474" t="s">
        <v>566</v>
      </c>
      <c r="C12" s="741">
        <v>0</v>
      </c>
      <c r="D12" s="736">
        <v>0</v>
      </c>
      <c r="E12" s="736">
        <v>0</v>
      </c>
      <c r="F12" s="736">
        <v>0</v>
      </c>
      <c r="G12" s="736">
        <v>0</v>
      </c>
      <c r="H12" s="736">
        <v>0</v>
      </c>
      <c r="I12" s="736">
        <v>0</v>
      </c>
      <c r="J12" s="736">
        <v>0</v>
      </c>
      <c r="K12" s="736">
        <v>0</v>
      </c>
      <c r="L12" s="736">
        <v>0</v>
      </c>
      <c r="M12" s="736">
        <v>0</v>
      </c>
      <c r="N12" s="736">
        <v>0</v>
      </c>
      <c r="O12" s="736">
        <v>0</v>
      </c>
      <c r="P12" s="736">
        <v>0</v>
      </c>
      <c r="Q12" s="736">
        <v>0</v>
      </c>
      <c r="R12" s="736">
        <v>0</v>
      </c>
      <c r="S12" s="736">
        <v>0</v>
      </c>
      <c r="T12" s="736">
        <v>0</v>
      </c>
      <c r="U12" s="736">
        <v>0</v>
      </c>
      <c r="V12" s="736">
        <v>0</v>
      </c>
      <c r="W12" s="736">
        <v>0</v>
      </c>
      <c r="X12" s="736">
        <v>0</v>
      </c>
      <c r="Y12" s="736">
        <v>0</v>
      </c>
      <c r="Z12" s="736">
        <v>0</v>
      </c>
      <c r="AA12" s="736">
        <v>0</v>
      </c>
    </row>
    <row r="13" spans="1:28">
      <c r="A13" s="457">
        <v>1.5</v>
      </c>
      <c r="B13" s="474" t="s">
        <v>567</v>
      </c>
      <c r="C13" s="741">
        <v>721412316.43943238</v>
      </c>
      <c r="D13" s="736">
        <v>549394444.10557306</v>
      </c>
      <c r="E13" s="736">
        <v>2272017.4634506488</v>
      </c>
      <c r="F13" s="736">
        <v>0</v>
      </c>
      <c r="G13" s="736">
        <v>668433.06250237057</v>
      </c>
      <c r="H13" s="736">
        <v>32922187.841677677</v>
      </c>
      <c r="I13" s="736">
        <v>145980.24498395488</v>
      </c>
      <c r="J13" s="736">
        <v>0</v>
      </c>
      <c r="K13" s="736">
        <v>0</v>
      </c>
      <c r="L13" s="736">
        <v>137618355.31248319</v>
      </c>
      <c r="M13" s="736">
        <v>757854.77455507428</v>
      </c>
      <c r="N13" s="736">
        <v>3894980.6371339741</v>
      </c>
      <c r="O13" s="736">
        <v>2.6177000000000001</v>
      </c>
      <c r="P13" s="736">
        <v>1896899.9724772733</v>
      </c>
      <c r="Q13" s="736">
        <v>27748479.900594939</v>
      </c>
      <c r="R13" s="736">
        <v>14826569.886220844</v>
      </c>
      <c r="S13" s="736">
        <v>29983891.895353023</v>
      </c>
      <c r="T13" s="736">
        <v>1477329.179699</v>
      </c>
      <c r="U13" s="736">
        <v>0</v>
      </c>
      <c r="V13" s="736">
        <v>0</v>
      </c>
      <c r="W13" s="736">
        <v>0</v>
      </c>
      <c r="X13" s="736">
        <v>0</v>
      </c>
      <c r="Y13" s="736">
        <v>0</v>
      </c>
      <c r="Z13" s="736">
        <v>0</v>
      </c>
      <c r="AA13" s="736">
        <v>0</v>
      </c>
    </row>
    <row r="14" spans="1:28">
      <c r="A14" s="457">
        <v>1.6</v>
      </c>
      <c r="B14" s="474" t="s">
        <v>568</v>
      </c>
      <c r="C14" s="741">
        <v>90401560.876417577</v>
      </c>
      <c r="D14" s="736">
        <v>67778896.896096647</v>
      </c>
      <c r="E14" s="736">
        <v>1246048.9542428774</v>
      </c>
      <c r="F14" s="736">
        <v>0</v>
      </c>
      <c r="G14" s="736">
        <v>0</v>
      </c>
      <c r="H14" s="736">
        <v>4617729.599566564</v>
      </c>
      <c r="I14" s="736">
        <v>162296.31753865065</v>
      </c>
      <c r="J14" s="736">
        <v>908773.03274525446</v>
      </c>
      <c r="K14" s="736">
        <v>0</v>
      </c>
      <c r="L14" s="736">
        <v>18004934.380754393</v>
      </c>
      <c r="M14" s="736">
        <v>712777.76439746853</v>
      </c>
      <c r="N14" s="736">
        <v>61952.270300000011</v>
      </c>
      <c r="O14" s="736">
        <v>479457.17076911026</v>
      </c>
      <c r="P14" s="736">
        <v>1077914.9017950003</v>
      </c>
      <c r="Q14" s="736">
        <v>893401.98441798752</v>
      </c>
      <c r="R14" s="736">
        <v>2763916.0683185169</v>
      </c>
      <c r="S14" s="736">
        <v>9148458.9218590036</v>
      </c>
      <c r="T14" s="736">
        <v>0</v>
      </c>
      <c r="U14" s="736">
        <v>0</v>
      </c>
      <c r="V14" s="736">
        <v>0</v>
      </c>
      <c r="W14" s="736">
        <v>0</v>
      </c>
      <c r="X14" s="736">
        <v>0</v>
      </c>
      <c r="Y14" s="736">
        <v>0</v>
      </c>
      <c r="Z14" s="736">
        <v>0</v>
      </c>
      <c r="AA14" s="736">
        <v>0</v>
      </c>
    </row>
    <row r="15" spans="1:28">
      <c r="A15" s="483">
        <v>2</v>
      </c>
      <c r="B15" s="460" t="s">
        <v>569</v>
      </c>
      <c r="C15" s="738">
        <f>SUM(C16:C21)</f>
        <v>58137399.050000004</v>
      </c>
      <c r="D15" s="738">
        <f t="shared" ref="D15:AA15" si="1">SUM(D16:D21)</f>
        <v>58137399.050000004</v>
      </c>
      <c r="E15" s="738">
        <f t="shared" si="1"/>
        <v>0</v>
      </c>
      <c r="F15" s="738">
        <f t="shared" si="1"/>
        <v>0</v>
      </c>
      <c r="G15" s="738">
        <f t="shared" si="1"/>
        <v>0</v>
      </c>
      <c r="H15" s="738">
        <f t="shared" si="1"/>
        <v>0</v>
      </c>
      <c r="I15" s="738">
        <f t="shared" si="1"/>
        <v>0</v>
      </c>
      <c r="J15" s="738">
        <f t="shared" si="1"/>
        <v>0</v>
      </c>
      <c r="K15" s="738">
        <f t="shared" si="1"/>
        <v>0</v>
      </c>
      <c r="L15" s="738">
        <f t="shared" si="1"/>
        <v>0</v>
      </c>
      <c r="M15" s="738">
        <f t="shared" si="1"/>
        <v>0</v>
      </c>
      <c r="N15" s="738">
        <f t="shared" si="1"/>
        <v>0</v>
      </c>
      <c r="O15" s="738">
        <f t="shared" si="1"/>
        <v>0</v>
      </c>
      <c r="P15" s="738">
        <f t="shared" si="1"/>
        <v>0</v>
      </c>
      <c r="Q15" s="738">
        <f t="shared" si="1"/>
        <v>0</v>
      </c>
      <c r="R15" s="738">
        <f t="shared" si="1"/>
        <v>0</v>
      </c>
      <c r="S15" s="738">
        <f t="shared" si="1"/>
        <v>0</v>
      </c>
      <c r="T15" s="738">
        <f t="shared" si="1"/>
        <v>0</v>
      </c>
      <c r="U15" s="738">
        <f t="shared" si="1"/>
        <v>0</v>
      </c>
      <c r="V15" s="738">
        <f t="shared" si="1"/>
        <v>0</v>
      </c>
      <c r="W15" s="738">
        <f t="shared" si="1"/>
        <v>0</v>
      </c>
      <c r="X15" s="738">
        <f t="shared" si="1"/>
        <v>0</v>
      </c>
      <c r="Y15" s="738">
        <f t="shared" si="1"/>
        <v>0</v>
      </c>
      <c r="Z15" s="738">
        <f t="shared" si="1"/>
        <v>0</v>
      </c>
      <c r="AA15" s="738">
        <f t="shared" si="1"/>
        <v>0</v>
      </c>
    </row>
    <row r="16" spans="1:28">
      <c r="A16" s="457">
        <v>2.1</v>
      </c>
      <c r="B16" s="474" t="s">
        <v>563</v>
      </c>
      <c r="C16" s="741"/>
      <c r="D16" s="736"/>
      <c r="E16" s="736"/>
      <c r="F16" s="736"/>
      <c r="G16" s="736"/>
      <c r="H16" s="736"/>
      <c r="I16" s="736"/>
      <c r="J16" s="736"/>
      <c r="K16" s="736"/>
      <c r="L16" s="736"/>
      <c r="M16" s="736"/>
      <c r="N16" s="736"/>
      <c r="O16" s="736"/>
      <c r="P16" s="736"/>
      <c r="Q16" s="736"/>
      <c r="R16" s="736"/>
      <c r="S16" s="736"/>
      <c r="T16" s="736"/>
      <c r="U16" s="736"/>
      <c r="V16" s="736"/>
      <c r="W16" s="736"/>
      <c r="X16" s="736"/>
      <c r="Y16" s="736"/>
      <c r="Z16" s="736"/>
      <c r="AA16" s="736"/>
    </row>
    <row r="17" spans="1:27">
      <c r="A17" s="457">
        <v>2.2000000000000002</v>
      </c>
      <c r="B17" s="474" t="s">
        <v>564</v>
      </c>
      <c r="C17" s="741">
        <v>29001101.760000002</v>
      </c>
      <c r="D17" s="736">
        <v>29001101.760000002</v>
      </c>
      <c r="E17" s="736"/>
      <c r="F17" s="736"/>
      <c r="G17" s="736"/>
      <c r="H17" s="736"/>
      <c r="I17" s="736"/>
      <c r="J17" s="736"/>
      <c r="K17" s="736"/>
      <c r="L17" s="736"/>
      <c r="M17" s="736"/>
      <c r="N17" s="736"/>
      <c r="O17" s="736"/>
      <c r="P17" s="736"/>
      <c r="Q17" s="736"/>
      <c r="R17" s="736"/>
      <c r="S17" s="736"/>
      <c r="T17" s="736"/>
      <c r="U17" s="736"/>
      <c r="V17" s="736"/>
      <c r="W17" s="736"/>
      <c r="X17" s="736"/>
      <c r="Y17" s="736"/>
      <c r="Z17" s="736"/>
      <c r="AA17" s="736"/>
    </row>
    <row r="18" spans="1:27">
      <c r="A18" s="457">
        <v>2.2999999999999998</v>
      </c>
      <c r="B18" s="474" t="s">
        <v>565</v>
      </c>
      <c r="C18" s="741"/>
      <c r="D18" s="736"/>
      <c r="E18" s="736"/>
      <c r="F18" s="736"/>
      <c r="G18" s="736"/>
      <c r="H18" s="736"/>
      <c r="I18" s="736"/>
      <c r="J18" s="736"/>
      <c r="K18" s="736"/>
      <c r="L18" s="736"/>
      <c r="M18" s="736"/>
      <c r="N18" s="736"/>
      <c r="O18" s="736"/>
      <c r="P18" s="736"/>
      <c r="Q18" s="736"/>
      <c r="R18" s="736"/>
      <c r="S18" s="736"/>
      <c r="T18" s="736"/>
      <c r="U18" s="736"/>
      <c r="V18" s="736"/>
      <c r="W18" s="736"/>
      <c r="X18" s="736"/>
      <c r="Y18" s="736"/>
      <c r="Z18" s="736"/>
      <c r="AA18" s="736"/>
    </row>
    <row r="19" spans="1:27">
      <c r="A19" s="457">
        <v>2.4</v>
      </c>
      <c r="B19" s="474" t="s">
        <v>566</v>
      </c>
      <c r="C19" s="741">
        <v>21070321.640000001</v>
      </c>
      <c r="D19" s="736">
        <v>21070321.640000001</v>
      </c>
      <c r="E19" s="736">
        <v>0</v>
      </c>
      <c r="F19" s="736">
        <v>0</v>
      </c>
      <c r="G19" s="736">
        <v>0</v>
      </c>
      <c r="H19" s="736">
        <v>0</v>
      </c>
      <c r="I19" s="736">
        <v>0</v>
      </c>
      <c r="J19" s="736">
        <v>0</v>
      </c>
      <c r="K19" s="736">
        <v>0</v>
      </c>
      <c r="L19" s="736">
        <v>0</v>
      </c>
      <c r="M19" s="736">
        <v>0</v>
      </c>
      <c r="N19" s="736">
        <v>0</v>
      </c>
      <c r="O19" s="736">
        <v>0</v>
      </c>
      <c r="P19" s="736">
        <v>0</v>
      </c>
      <c r="Q19" s="736">
        <v>0</v>
      </c>
      <c r="R19" s="736">
        <v>0</v>
      </c>
      <c r="S19" s="736">
        <v>0</v>
      </c>
      <c r="T19" s="736">
        <v>0</v>
      </c>
      <c r="U19" s="736">
        <v>0</v>
      </c>
      <c r="V19" s="736">
        <v>0</v>
      </c>
      <c r="W19" s="736">
        <v>0</v>
      </c>
      <c r="X19" s="736">
        <v>0</v>
      </c>
      <c r="Y19" s="736">
        <v>0</v>
      </c>
      <c r="Z19" s="736">
        <v>0</v>
      </c>
      <c r="AA19" s="736">
        <v>0</v>
      </c>
    </row>
    <row r="20" spans="1:27">
      <c r="A20" s="457">
        <v>2.5</v>
      </c>
      <c r="B20" s="474" t="s">
        <v>567</v>
      </c>
      <c r="C20" s="741">
        <v>8065975.6500000004</v>
      </c>
      <c r="D20" s="736">
        <v>8065975.6500000004</v>
      </c>
      <c r="E20" s="736">
        <v>0</v>
      </c>
      <c r="F20" s="736">
        <v>0</v>
      </c>
      <c r="G20" s="736">
        <v>0</v>
      </c>
      <c r="H20" s="736">
        <v>0</v>
      </c>
      <c r="I20" s="736">
        <v>0</v>
      </c>
      <c r="J20" s="736">
        <v>0</v>
      </c>
      <c r="K20" s="736">
        <v>0</v>
      </c>
      <c r="L20" s="736">
        <v>0</v>
      </c>
      <c r="M20" s="736">
        <v>0</v>
      </c>
      <c r="N20" s="736">
        <v>0</v>
      </c>
      <c r="O20" s="736">
        <v>0</v>
      </c>
      <c r="P20" s="736">
        <v>0</v>
      </c>
      <c r="Q20" s="736">
        <v>0</v>
      </c>
      <c r="R20" s="736">
        <v>0</v>
      </c>
      <c r="S20" s="736">
        <v>0</v>
      </c>
      <c r="T20" s="736">
        <v>0</v>
      </c>
      <c r="U20" s="736">
        <v>0</v>
      </c>
      <c r="V20" s="736">
        <v>0</v>
      </c>
      <c r="W20" s="736">
        <v>0</v>
      </c>
      <c r="X20" s="736">
        <v>0</v>
      </c>
      <c r="Y20" s="736">
        <v>0</v>
      </c>
      <c r="Z20" s="736">
        <v>0</v>
      </c>
      <c r="AA20" s="736">
        <v>0</v>
      </c>
    </row>
    <row r="21" spans="1:27">
      <c r="A21" s="457">
        <v>2.6</v>
      </c>
      <c r="B21" s="474" t="s">
        <v>568</v>
      </c>
      <c r="C21" s="741"/>
      <c r="D21" s="736"/>
      <c r="E21" s="736"/>
      <c r="F21" s="736"/>
      <c r="G21" s="736"/>
      <c r="H21" s="736"/>
      <c r="I21" s="736"/>
      <c r="J21" s="736"/>
      <c r="K21" s="736"/>
      <c r="L21" s="736"/>
      <c r="M21" s="736"/>
      <c r="N21" s="736"/>
      <c r="O21" s="736"/>
      <c r="P21" s="736"/>
      <c r="Q21" s="736"/>
      <c r="R21" s="736"/>
      <c r="S21" s="736"/>
      <c r="T21" s="736"/>
      <c r="U21" s="736"/>
      <c r="V21" s="736"/>
      <c r="W21" s="736"/>
      <c r="X21" s="736"/>
      <c r="Y21" s="736"/>
      <c r="Z21" s="736"/>
      <c r="AA21" s="736"/>
    </row>
    <row r="22" spans="1:27">
      <c r="A22" s="483">
        <v>3</v>
      </c>
      <c r="B22" s="460" t="s">
        <v>570</v>
      </c>
      <c r="C22" s="738">
        <f>SUM(C23:C28)</f>
        <v>86110287.72680001</v>
      </c>
      <c r="D22" s="738">
        <f>SUM(D23:D28)</f>
        <v>82309857.806800008</v>
      </c>
      <c r="E22" s="742"/>
      <c r="F22" s="742"/>
      <c r="G22" s="742"/>
      <c r="H22" s="738">
        <f>SUM(H23:H28)</f>
        <v>71350.110000000015</v>
      </c>
      <c r="I22" s="742"/>
      <c r="J22" s="742"/>
      <c r="K22" s="742"/>
      <c r="L22" s="738">
        <f>SUM(L23:L28)</f>
        <v>3729079.81</v>
      </c>
      <c r="M22" s="742"/>
      <c r="N22" s="742"/>
      <c r="O22" s="742"/>
      <c r="P22" s="742"/>
      <c r="Q22" s="742"/>
      <c r="R22" s="742"/>
      <c r="S22" s="742"/>
      <c r="T22" s="738">
        <f>SUM(T23:T28)</f>
        <v>0</v>
      </c>
      <c r="U22" s="742"/>
      <c r="V22" s="742"/>
      <c r="W22" s="742"/>
      <c r="X22" s="742"/>
      <c r="Y22" s="742"/>
      <c r="Z22" s="742"/>
      <c r="AA22" s="742"/>
    </row>
    <row r="23" spans="1:27">
      <c r="A23" s="457">
        <v>3.1</v>
      </c>
      <c r="B23" s="474" t="s">
        <v>563</v>
      </c>
      <c r="C23" s="741"/>
      <c r="D23" s="736"/>
      <c r="E23" s="621"/>
      <c r="F23" s="621"/>
      <c r="G23" s="621"/>
      <c r="H23" s="736"/>
      <c r="I23" s="621"/>
      <c r="J23" s="621"/>
      <c r="K23" s="621"/>
      <c r="L23" s="736"/>
      <c r="M23" s="621"/>
      <c r="N23" s="621"/>
      <c r="O23" s="621"/>
      <c r="P23" s="621"/>
      <c r="Q23" s="621"/>
      <c r="R23" s="621"/>
      <c r="S23" s="621"/>
      <c r="T23" s="736"/>
      <c r="U23" s="621"/>
      <c r="V23" s="621"/>
      <c r="W23" s="621"/>
      <c r="X23" s="621"/>
      <c r="Y23" s="621"/>
      <c r="Z23" s="621"/>
      <c r="AA23" s="621"/>
    </row>
    <row r="24" spans="1:27">
      <c r="A24" s="457">
        <v>3.2</v>
      </c>
      <c r="B24" s="474" t="s">
        <v>564</v>
      </c>
      <c r="C24" s="741"/>
      <c r="D24" s="736"/>
      <c r="E24" s="621"/>
      <c r="F24" s="621"/>
      <c r="G24" s="621"/>
      <c r="H24" s="736"/>
      <c r="I24" s="621"/>
      <c r="J24" s="621"/>
      <c r="K24" s="621"/>
      <c r="L24" s="736"/>
      <c r="M24" s="621"/>
      <c r="N24" s="621"/>
      <c r="O24" s="621"/>
      <c r="P24" s="621"/>
      <c r="Q24" s="621"/>
      <c r="R24" s="621"/>
      <c r="S24" s="621"/>
      <c r="T24" s="736"/>
      <c r="U24" s="621"/>
      <c r="V24" s="621"/>
      <c r="W24" s="621"/>
      <c r="X24" s="621"/>
      <c r="Y24" s="621"/>
      <c r="Z24" s="621"/>
      <c r="AA24" s="621"/>
    </row>
    <row r="25" spans="1:27">
      <c r="A25" s="457">
        <v>3.3</v>
      </c>
      <c r="B25" s="474" t="s">
        <v>565</v>
      </c>
      <c r="C25" s="741"/>
      <c r="D25" s="736"/>
      <c r="E25" s="621"/>
      <c r="F25" s="621"/>
      <c r="G25" s="621"/>
      <c r="H25" s="736"/>
      <c r="I25" s="621"/>
      <c r="J25" s="621"/>
      <c r="K25" s="621"/>
      <c r="L25" s="736"/>
      <c r="M25" s="621"/>
      <c r="N25" s="621"/>
      <c r="O25" s="621"/>
      <c r="P25" s="621"/>
      <c r="Q25" s="621"/>
      <c r="R25" s="621"/>
      <c r="S25" s="621"/>
      <c r="T25" s="736"/>
      <c r="U25" s="621"/>
      <c r="V25" s="621"/>
      <c r="W25" s="621"/>
      <c r="X25" s="621"/>
      <c r="Y25" s="621"/>
      <c r="Z25" s="621"/>
      <c r="AA25" s="621"/>
    </row>
    <row r="26" spans="1:27">
      <c r="A26" s="457">
        <v>3.4</v>
      </c>
      <c r="B26" s="474" t="s">
        <v>566</v>
      </c>
      <c r="C26" s="741">
        <v>10084893.689999999</v>
      </c>
      <c r="D26" s="736">
        <v>10084893.689999999</v>
      </c>
      <c r="E26" s="621"/>
      <c r="F26" s="621"/>
      <c r="G26" s="621"/>
      <c r="H26" s="736">
        <v>0</v>
      </c>
      <c r="I26" s="621"/>
      <c r="J26" s="621"/>
      <c r="K26" s="621"/>
      <c r="L26" s="736">
        <v>0</v>
      </c>
      <c r="M26" s="621"/>
      <c r="N26" s="621"/>
      <c r="O26" s="621"/>
      <c r="P26" s="621"/>
      <c r="Q26" s="621"/>
      <c r="R26" s="621"/>
      <c r="S26" s="621"/>
      <c r="T26" s="736">
        <v>0</v>
      </c>
      <c r="U26" s="621"/>
      <c r="V26" s="621"/>
      <c r="W26" s="621"/>
      <c r="X26" s="621"/>
      <c r="Y26" s="621"/>
      <c r="Z26" s="621"/>
      <c r="AA26" s="621"/>
    </row>
    <row r="27" spans="1:27">
      <c r="A27" s="457">
        <v>3.5</v>
      </c>
      <c r="B27" s="474" t="s">
        <v>567</v>
      </c>
      <c r="C27" s="741">
        <v>73568154.750000015</v>
      </c>
      <c r="D27" s="736">
        <v>69793967.700000018</v>
      </c>
      <c r="E27" s="621"/>
      <c r="F27" s="621"/>
      <c r="G27" s="621"/>
      <c r="H27" s="736">
        <v>45115.12</v>
      </c>
      <c r="I27" s="621"/>
      <c r="J27" s="621"/>
      <c r="K27" s="621"/>
      <c r="L27" s="736">
        <v>3729071.93</v>
      </c>
      <c r="M27" s="621"/>
      <c r="N27" s="621"/>
      <c r="O27" s="621"/>
      <c r="P27" s="621"/>
      <c r="Q27" s="621"/>
      <c r="R27" s="621"/>
      <c r="S27" s="621"/>
      <c r="T27" s="736">
        <v>0</v>
      </c>
      <c r="U27" s="621"/>
      <c r="V27" s="621"/>
      <c r="W27" s="621"/>
      <c r="X27" s="621"/>
      <c r="Y27" s="621"/>
      <c r="Z27" s="621"/>
      <c r="AA27" s="621"/>
    </row>
    <row r="28" spans="1:27">
      <c r="A28" s="457">
        <v>3.6</v>
      </c>
      <c r="B28" s="474" t="s">
        <v>568</v>
      </c>
      <c r="C28" s="741">
        <v>2457239.2867999976</v>
      </c>
      <c r="D28" s="736">
        <v>2430996.416799997</v>
      </c>
      <c r="E28" s="621"/>
      <c r="F28" s="621"/>
      <c r="G28" s="621"/>
      <c r="H28" s="736">
        <v>26234.990000000005</v>
      </c>
      <c r="I28" s="621"/>
      <c r="J28" s="621"/>
      <c r="K28" s="621"/>
      <c r="L28" s="736">
        <v>7.8800000000000239</v>
      </c>
      <c r="M28" s="621"/>
      <c r="N28" s="621"/>
      <c r="O28" s="621"/>
      <c r="P28" s="621"/>
      <c r="Q28" s="621"/>
      <c r="R28" s="621"/>
      <c r="S28" s="621"/>
      <c r="T28" s="736">
        <v>0</v>
      </c>
      <c r="U28" s="621"/>
      <c r="V28" s="621"/>
      <c r="W28" s="621"/>
      <c r="X28" s="621"/>
      <c r="Y28" s="621"/>
      <c r="Z28" s="621"/>
      <c r="AA28" s="621"/>
    </row>
    <row r="31" spans="1:27">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row>
    <row r="32" spans="1:27">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row>
    <row r="33" spans="3:27">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row>
    <row r="34" spans="3:27">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row>
    <row r="35" spans="3:27">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row>
    <row r="36" spans="3:27">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row>
    <row r="37" spans="3:27">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row>
    <row r="38" spans="3:27">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row>
    <row r="39" spans="3:27">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row>
    <row r="40" spans="3:27">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row>
    <row r="41" spans="3:27">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row>
    <row r="42" spans="3:27">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row>
    <row r="43" spans="3:27">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row>
    <row r="44" spans="3:27">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row>
    <row r="45" spans="3:27">
      <c r="C45" s="740"/>
      <c r="D45" s="740"/>
      <c r="E45" s="740"/>
      <c r="F45" s="740"/>
      <c r="G45" s="740"/>
      <c r="H45" s="740"/>
      <c r="I45" s="740"/>
      <c r="J45" s="740"/>
      <c r="K45" s="740"/>
      <c r="L45" s="740"/>
      <c r="M45" s="740"/>
      <c r="N45" s="740"/>
      <c r="O45" s="740"/>
      <c r="P45" s="740"/>
      <c r="Q45" s="740"/>
      <c r="R45" s="740"/>
      <c r="S45" s="740"/>
      <c r="T45" s="740"/>
      <c r="U45" s="740"/>
      <c r="V45" s="740"/>
      <c r="W45" s="740"/>
      <c r="X45" s="740"/>
      <c r="Y45" s="740"/>
      <c r="Z45" s="740"/>
      <c r="AA45" s="740"/>
    </row>
    <row r="46" spans="3:27">
      <c r="C46" s="740"/>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row>
    <row r="47" spans="3:27">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row>
    <row r="48" spans="3:27">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row>
    <row r="49" spans="3:27">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row>
    <row r="50" spans="3:27">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row>
    <row r="51" spans="3:27">
      <c r="C51" s="740"/>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40"/>
  <sheetViews>
    <sheetView showGridLines="0" zoomScaleNormal="100" workbookViewId="0"/>
  </sheetViews>
  <sheetFormatPr defaultColWidth="9.140625" defaultRowHeight="12.75"/>
  <cols>
    <col min="1" max="1" width="11.85546875" style="467" bestFit="1" customWidth="1"/>
    <col min="2" max="2" width="90.28515625" style="467" bestFit="1" customWidth="1"/>
    <col min="3" max="3" width="20.140625" style="467" customWidth="1"/>
    <col min="4" max="4" width="22.28515625" style="467" customWidth="1"/>
    <col min="5" max="7" width="17.140625" style="467" customWidth="1"/>
    <col min="8" max="8" width="22.28515625" style="467" customWidth="1"/>
    <col min="9" max="10" width="17.140625" style="467" customWidth="1"/>
    <col min="11" max="27" width="22.28515625" style="467" customWidth="1"/>
    <col min="28" max="16384" width="9.140625" style="467"/>
  </cols>
  <sheetData>
    <row r="1" spans="1:27" ht="13.5">
      <c r="A1" s="366" t="s">
        <v>108</v>
      </c>
      <c r="B1" s="289" t="str">
        <f>Info!C2</f>
        <v>სს "ბანკი ქართუ"</v>
      </c>
    </row>
    <row r="2" spans="1:27">
      <c r="A2" s="366" t="s">
        <v>109</v>
      </c>
      <c r="B2" s="734">
        <f>'1. key ratios'!B2</f>
        <v>45107</v>
      </c>
    </row>
    <row r="3" spans="1:27">
      <c r="A3" s="368" t="s">
        <v>571</v>
      </c>
      <c r="C3" s="469"/>
    </row>
    <row r="4" spans="1:27" ht="13.5" thickBot="1">
      <c r="A4" s="368"/>
      <c r="B4" s="469"/>
      <c r="C4" s="469"/>
    </row>
    <row r="5" spans="1:27" ht="13.5" customHeight="1">
      <c r="A5" s="852" t="s">
        <v>901</v>
      </c>
      <c r="B5" s="853"/>
      <c r="C5" s="849" t="s">
        <v>572</v>
      </c>
      <c r="D5" s="850"/>
      <c r="E5" s="850"/>
      <c r="F5" s="850"/>
      <c r="G5" s="850"/>
      <c r="H5" s="850"/>
      <c r="I5" s="850"/>
      <c r="J5" s="850"/>
      <c r="K5" s="850"/>
      <c r="L5" s="850"/>
      <c r="M5" s="850"/>
      <c r="N5" s="850"/>
      <c r="O5" s="850"/>
      <c r="P5" s="850"/>
      <c r="Q5" s="850"/>
      <c r="R5" s="850"/>
      <c r="S5" s="850"/>
      <c r="T5" s="850"/>
      <c r="U5" s="850"/>
      <c r="V5" s="850"/>
      <c r="W5" s="850"/>
      <c r="X5" s="850"/>
      <c r="Y5" s="850"/>
      <c r="Z5" s="850"/>
      <c r="AA5" s="851"/>
    </row>
    <row r="6" spans="1:27" ht="12" customHeight="1">
      <c r="A6" s="854"/>
      <c r="B6" s="855"/>
      <c r="C6" s="858" t="s">
        <v>66</v>
      </c>
      <c r="D6" s="823" t="s">
        <v>892</v>
      </c>
      <c r="E6" s="823"/>
      <c r="F6" s="823"/>
      <c r="G6" s="823"/>
      <c r="H6" s="844" t="s">
        <v>891</v>
      </c>
      <c r="I6" s="845"/>
      <c r="J6" s="845"/>
      <c r="K6" s="845"/>
      <c r="L6" s="490"/>
      <c r="M6" s="827" t="s">
        <v>890</v>
      </c>
      <c r="N6" s="827"/>
      <c r="O6" s="827"/>
      <c r="P6" s="827"/>
      <c r="Q6" s="827"/>
      <c r="R6" s="827"/>
      <c r="S6" s="825"/>
      <c r="T6" s="490"/>
      <c r="U6" s="827" t="s">
        <v>889</v>
      </c>
      <c r="V6" s="827"/>
      <c r="W6" s="827"/>
      <c r="X6" s="827"/>
      <c r="Y6" s="827"/>
      <c r="Z6" s="827"/>
      <c r="AA6" s="848"/>
    </row>
    <row r="7" spans="1:27" ht="38.25">
      <c r="A7" s="856"/>
      <c r="B7" s="857"/>
      <c r="C7" s="859"/>
      <c r="D7" s="488"/>
      <c r="E7" s="464" t="s">
        <v>561</v>
      </c>
      <c r="F7" s="464" t="s">
        <v>887</v>
      </c>
      <c r="G7" s="464" t="s">
        <v>888</v>
      </c>
      <c r="H7" s="468"/>
      <c r="I7" s="464" t="s">
        <v>561</v>
      </c>
      <c r="J7" s="464" t="s">
        <v>887</v>
      </c>
      <c r="K7" s="464" t="s">
        <v>888</v>
      </c>
      <c r="L7" s="485"/>
      <c r="M7" s="464" t="s">
        <v>561</v>
      </c>
      <c r="N7" s="464" t="s">
        <v>900</v>
      </c>
      <c r="O7" s="464" t="s">
        <v>899</v>
      </c>
      <c r="P7" s="464" t="s">
        <v>898</v>
      </c>
      <c r="Q7" s="464" t="s">
        <v>897</v>
      </c>
      <c r="R7" s="464" t="s">
        <v>896</v>
      </c>
      <c r="S7" s="464" t="s">
        <v>882</v>
      </c>
      <c r="T7" s="485"/>
      <c r="U7" s="464" t="s">
        <v>561</v>
      </c>
      <c r="V7" s="464" t="s">
        <v>900</v>
      </c>
      <c r="W7" s="464" t="s">
        <v>899</v>
      </c>
      <c r="X7" s="464" t="s">
        <v>898</v>
      </c>
      <c r="Y7" s="464" t="s">
        <v>897</v>
      </c>
      <c r="Z7" s="464" t="s">
        <v>896</v>
      </c>
      <c r="AA7" s="464" t="s">
        <v>882</v>
      </c>
    </row>
    <row r="8" spans="1:27">
      <c r="A8" s="511">
        <v>1</v>
      </c>
      <c r="B8" s="510" t="s">
        <v>562</v>
      </c>
      <c r="C8" s="620">
        <v>811813877.31585073</v>
      </c>
      <c r="D8" s="619">
        <v>617173341.00166976</v>
      </c>
      <c r="E8" s="619">
        <v>3518066.4176935265</v>
      </c>
      <c r="F8" s="619">
        <v>0</v>
      </c>
      <c r="G8" s="619">
        <v>668433.06250237057</v>
      </c>
      <c r="H8" s="619">
        <v>37539917.441244222</v>
      </c>
      <c r="I8" s="619">
        <v>308276.56252260553</v>
      </c>
      <c r="J8" s="619">
        <v>908773.03274525446</v>
      </c>
      <c r="K8" s="619">
        <v>0</v>
      </c>
      <c r="L8" s="619">
        <v>155623289.69323748</v>
      </c>
      <c r="M8" s="619">
        <v>1470632.5389525429</v>
      </c>
      <c r="N8" s="619">
        <v>3956932.9074339732</v>
      </c>
      <c r="O8" s="619">
        <v>479459.78846911027</v>
      </c>
      <c r="P8" s="619">
        <v>2974814.8742722725</v>
      </c>
      <c r="Q8" s="619">
        <v>28641881.885012925</v>
      </c>
      <c r="R8" s="619">
        <v>17590485.954539392</v>
      </c>
      <c r="S8" s="619">
        <v>39132350.817211948</v>
      </c>
      <c r="T8" s="619">
        <v>1477329.179699</v>
      </c>
      <c r="U8" s="619">
        <v>0</v>
      </c>
      <c r="V8" s="619">
        <v>0</v>
      </c>
      <c r="W8" s="619">
        <v>0</v>
      </c>
      <c r="X8" s="619">
        <v>0</v>
      </c>
      <c r="Y8" s="619">
        <v>0</v>
      </c>
      <c r="Z8" s="619">
        <v>0</v>
      </c>
      <c r="AA8" s="618">
        <v>0</v>
      </c>
    </row>
    <row r="9" spans="1:27">
      <c r="A9" s="503">
        <v>1.1000000000000001</v>
      </c>
      <c r="B9" s="509" t="s">
        <v>573</v>
      </c>
      <c r="C9" s="617">
        <v>809151076.87529242</v>
      </c>
      <c r="D9" s="616">
        <v>615271760.09210181</v>
      </c>
      <c r="E9" s="616">
        <v>3518066.4176935265</v>
      </c>
      <c r="F9" s="616">
        <v>0</v>
      </c>
      <c r="G9" s="616">
        <v>668433.06250237057</v>
      </c>
      <c r="H9" s="616">
        <v>37531322.430947699</v>
      </c>
      <c r="I9" s="616">
        <v>308276.56252260553</v>
      </c>
      <c r="J9" s="616">
        <v>908773.03274525446</v>
      </c>
      <c r="K9" s="616">
        <v>0</v>
      </c>
      <c r="L9" s="616">
        <v>154870665.17254362</v>
      </c>
      <c r="M9" s="616">
        <v>1470632.5389525429</v>
      </c>
      <c r="N9" s="616">
        <v>3953167.3036339739</v>
      </c>
      <c r="O9" s="616">
        <v>477258.12396911025</v>
      </c>
      <c r="P9" s="616">
        <v>2897976.1647722735</v>
      </c>
      <c r="Q9" s="616">
        <v>28604536.61331293</v>
      </c>
      <c r="R9" s="616">
        <v>17195805.603433367</v>
      </c>
      <c r="S9" s="616">
        <v>38944369.365423992</v>
      </c>
      <c r="T9" s="616">
        <v>1477329.179699</v>
      </c>
      <c r="U9" s="616">
        <v>0</v>
      </c>
      <c r="V9" s="616">
        <v>0</v>
      </c>
      <c r="W9" s="616">
        <v>0</v>
      </c>
      <c r="X9" s="616">
        <v>0</v>
      </c>
      <c r="Y9" s="616">
        <v>0</v>
      </c>
      <c r="Z9" s="616">
        <v>0</v>
      </c>
      <c r="AA9" s="615">
        <v>0</v>
      </c>
    </row>
    <row r="10" spans="1:27">
      <c r="A10" s="507" t="s">
        <v>157</v>
      </c>
      <c r="B10" s="508" t="s">
        <v>574</v>
      </c>
      <c r="C10" s="617">
        <v>735920547.99462366</v>
      </c>
      <c r="D10" s="616">
        <v>562012010.3826586</v>
      </c>
      <c r="E10" s="616">
        <v>3490417.1976935263</v>
      </c>
      <c r="F10" s="616">
        <v>0</v>
      </c>
      <c r="G10" s="616">
        <v>668433.06250237057</v>
      </c>
      <c r="H10" s="616">
        <v>37531322.430947699</v>
      </c>
      <c r="I10" s="616">
        <v>308276.56252260553</v>
      </c>
      <c r="J10" s="616">
        <v>908773.03274525446</v>
      </c>
      <c r="K10" s="616">
        <v>0</v>
      </c>
      <c r="L10" s="616">
        <v>134899886.00131851</v>
      </c>
      <c r="M10" s="616">
        <v>1470632.5389525429</v>
      </c>
      <c r="N10" s="616">
        <v>3177676.5920072352</v>
      </c>
      <c r="O10" s="616">
        <v>477258.12396911025</v>
      </c>
      <c r="P10" s="616">
        <v>2897976.1647722735</v>
      </c>
      <c r="Q10" s="616">
        <v>28538069.69049805</v>
      </c>
      <c r="R10" s="616">
        <v>14956250.563433368</v>
      </c>
      <c r="S10" s="616">
        <v>32636332.467716996</v>
      </c>
      <c r="T10" s="616">
        <v>1477329.179699</v>
      </c>
      <c r="U10" s="616">
        <v>0</v>
      </c>
      <c r="V10" s="616">
        <v>0</v>
      </c>
      <c r="W10" s="616">
        <v>0</v>
      </c>
      <c r="X10" s="616">
        <v>0</v>
      </c>
      <c r="Y10" s="616">
        <v>0</v>
      </c>
      <c r="Z10" s="616">
        <v>0</v>
      </c>
      <c r="AA10" s="615">
        <v>0</v>
      </c>
    </row>
    <row r="11" spans="1:27">
      <c r="A11" s="505" t="s">
        <v>575</v>
      </c>
      <c r="B11" s="506" t="s">
        <v>576</v>
      </c>
      <c r="C11" s="617">
        <v>289534580.00514585</v>
      </c>
      <c r="D11" s="616">
        <v>207256024.21785733</v>
      </c>
      <c r="E11" s="616">
        <v>2689001.6988115259</v>
      </c>
      <c r="F11" s="616">
        <v>0</v>
      </c>
      <c r="G11" s="616">
        <v>0</v>
      </c>
      <c r="H11" s="616">
        <v>20607537.196759153</v>
      </c>
      <c r="I11" s="616">
        <v>177585.38512987815</v>
      </c>
      <c r="J11" s="616">
        <v>139170.38733186407</v>
      </c>
      <c r="K11" s="616">
        <v>0</v>
      </c>
      <c r="L11" s="616">
        <v>60193689.41083084</v>
      </c>
      <c r="M11" s="616">
        <v>1470632.5389525429</v>
      </c>
      <c r="N11" s="616">
        <v>262908.38458178483</v>
      </c>
      <c r="O11" s="616">
        <v>477258.12396911025</v>
      </c>
      <c r="P11" s="616">
        <v>1406012.1690749789</v>
      </c>
      <c r="Q11" s="616">
        <v>354931.62640110822</v>
      </c>
      <c r="R11" s="616">
        <v>7650095.0915438505</v>
      </c>
      <c r="S11" s="616">
        <v>9923054.3259210009</v>
      </c>
      <c r="T11" s="616">
        <v>1477329.179699</v>
      </c>
      <c r="U11" s="616">
        <v>0</v>
      </c>
      <c r="V11" s="616">
        <v>0</v>
      </c>
      <c r="W11" s="616">
        <v>0</v>
      </c>
      <c r="X11" s="616">
        <v>0</v>
      </c>
      <c r="Y11" s="616">
        <v>0</v>
      </c>
      <c r="Z11" s="616">
        <v>0</v>
      </c>
      <c r="AA11" s="615">
        <v>0</v>
      </c>
    </row>
    <row r="12" spans="1:27">
      <c r="A12" s="505" t="s">
        <v>577</v>
      </c>
      <c r="B12" s="506" t="s">
        <v>578</v>
      </c>
      <c r="C12" s="617">
        <v>42566062.584537633</v>
      </c>
      <c r="D12" s="616">
        <v>29695168.512560703</v>
      </c>
      <c r="E12" s="616">
        <v>0</v>
      </c>
      <c r="F12" s="616">
        <v>0</v>
      </c>
      <c r="G12" s="616">
        <v>0</v>
      </c>
      <c r="H12" s="616">
        <v>2694651.0234154104</v>
      </c>
      <c r="I12" s="616">
        <v>0</v>
      </c>
      <c r="J12" s="616">
        <v>0</v>
      </c>
      <c r="K12" s="616">
        <v>0</v>
      </c>
      <c r="L12" s="616">
        <v>10176243.048561515</v>
      </c>
      <c r="M12" s="616">
        <v>0</v>
      </c>
      <c r="N12" s="616">
        <v>0</v>
      </c>
      <c r="O12" s="616">
        <v>0</v>
      </c>
      <c r="P12" s="616">
        <v>0</v>
      </c>
      <c r="Q12" s="616">
        <v>2367184.1674137441</v>
      </c>
      <c r="R12" s="616">
        <v>1042606.123294</v>
      </c>
      <c r="S12" s="616">
        <v>0</v>
      </c>
      <c r="T12" s="616">
        <v>0</v>
      </c>
      <c r="U12" s="616">
        <v>0</v>
      </c>
      <c r="V12" s="616">
        <v>0</v>
      </c>
      <c r="W12" s="616">
        <v>0</v>
      </c>
      <c r="X12" s="616">
        <v>0</v>
      </c>
      <c r="Y12" s="616">
        <v>0</v>
      </c>
      <c r="Z12" s="616">
        <v>0</v>
      </c>
      <c r="AA12" s="615">
        <v>0</v>
      </c>
    </row>
    <row r="13" spans="1:27">
      <c r="A13" s="505" t="s">
        <v>579</v>
      </c>
      <c r="B13" s="506" t="s">
        <v>580</v>
      </c>
      <c r="C13" s="617">
        <v>108687544.66586408</v>
      </c>
      <c r="D13" s="616">
        <v>63703840.564813271</v>
      </c>
      <c r="E13" s="616">
        <v>0</v>
      </c>
      <c r="F13" s="616">
        <v>0</v>
      </c>
      <c r="G13" s="616">
        <v>0</v>
      </c>
      <c r="H13" s="616">
        <v>5617443.7107731616</v>
      </c>
      <c r="I13" s="616">
        <v>130691.17739272739</v>
      </c>
      <c r="J13" s="616">
        <v>769602.64541339036</v>
      </c>
      <c r="K13" s="616">
        <v>0</v>
      </c>
      <c r="L13" s="616">
        <v>39366260.390277617</v>
      </c>
      <c r="M13" s="616">
        <v>0</v>
      </c>
      <c r="N13" s="616">
        <v>0</v>
      </c>
      <c r="O13" s="616">
        <v>0</v>
      </c>
      <c r="P13" s="616">
        <v>0</v>
      </c>
      <c r="Q13" s="616">
        <v>19186519.490130611</v>
      </c>
      <c r="R13" s="616">
        <v>2613191.3258739999</v>
      </c>
      <c r="S13" s="616">
        <v>17566549.574273001</v>
      </c>
      <c r="T13" s="616">
        <v>0</v>
      </c>
      <c r="U13" s="616">
        <v>0</v>
      </c>
      <c r="V13" s="616">
        <v>0</v>
      </c>
      <c r="W13" s="616">
        <v>0</v>
      </c>
      <c r="X13" s="616">
        <v>0</v>
      </c>
      <c r="Y13" s="616">
        <v>0</v>
      </c>
      <c r="Z13" s="616">
        <v>0</v>
      </c>
      <c r="AA13" s="615">
        <v>0</v>
      </c>
    </row>
    <row r="14" spans="1:27">
      <c r="A14" s="505" t="s">
        <v>581</v>
      </c>
      <c r="B14" s="506" t="s">
        <v>582</v>
      </c>
      <c r="C14" s="617">
        <v>295132360.73907584</v>
      </c>
      <c r="D14" s="616">
        <v>261356977.0874275</v>
      </c>
      <c r="E14" s="616">
        <v>801415.49888199999</v>
      </c>
      <c r="F14" s="616">
        <v>0</v>
      </c>
      <c r="G14" s="616">
        <v>668433.06250237057</v>
      </c>
      <c r="H14" s="616">
        <v>8611690.5</v>
      </c>
      <c r="I14" s="616">
        <v>0</v>
      </c>
      <c r="J14" s="616">
        <v>0</v>
      </c>
      <c r="K14" s="616">
        <v>0</v>
      </c>
      <c r="L14" s="616">
        <v>25163693.151648521</v>
      </c>
      <c r="M14" s="616">
        <v>0</v>
      </c>
      <c r="N14" s="616">
        <v>2914768.2074254504</v>
      </c>
      <c r="O14" s="616">
        <v>0</v>
      </c>
      <c r="P14" s="616">
        <v>1491963.9956972946</v>
      </c>
      <c r="Q14" s="616">
        <v>6629434.4065525802</v>
      </c>
      <c r="R14" s="616">
        <v>3650358.0227215174</v>
      </c>
      <c r="S14" s="616">
        <v>5146728.5675229998</v>
      </c>
      <c r="T14" s="616">
        <v>0</v>
      </c>
      <c r="U14" s="616">
        <v>0</v>
      </c>
      <c r="V14" s="616">
        <v>0</v>
      </c>
      <c r="W14" s="616">
        <v>0</v>
      </c>
      <c r="X14" s="616">
        <v>0</v>
      </c>
      <c r="Y14" s="616">
        <v>0</v>
      </c>
      <c r="Z14" s="616">
        <v>0</v>
      </c>
      <c r="AA14" s="615">
        <v>0</v>
      </c>
    </row>
    <row r="15" spans="1:27">
      <c r="A15" s="504">
        <v>1.2</v>
      </c>
      <c r="B15" s="502" t="s">
        <v>895</v>
      </c>
      <c r="C15" s="617">
        <v>58120416.204089575</v>
      </c>
      <c r="D15" s="616">
        <v>10921336.074585153</v>
      </c>
      <c r="E15" s="616">
        <v>9565.3744264863071</v>
      </c>
      <c r="F15" s="616">
        <v>0</v>
      </c>
      <c r="G15" s="616">
        <v>107308.40465587894</v>
      </c>
      <c r="H15" s="616">
        <v>922344.83919574006</v>
      </c>
      <c r="I15" s="616">
        <v>13659.506030922694</v>
      </c>
      <c r="J15" s="616">
        <v>4005.6617949756583</v>
      </c>
      <c r="K15" s="616">
        <v>0</v>
      </c>
      <c r="L15" s="616">
        <v>46271071.247035012</v>
      </c>
      <c r="M15" s="616">
        <v>7353.1626929886615</v>
      </c>
      <c r="N15" s="616">
        <v>1604735.7267442064</v>
      </c>
      <c r="O15" s="616">
        <v>76617.706040000005</v>
      </c>
      <c r="P15" s="616">
        <v>387248.51995466044</v>
      </c>
      <c r="Q15" s="616">
        <v>7229572.7134982962</v>
      </c>
      <c r="R15" s="616">
        <v>2996364.9837090867</v>
      </c>
      <c r="S15" s="616">
        <v>12331403.076478763</v>
      </c>
      <c r="T15" s="616">
        <v>5664.0432736631965</v>
      </c>
      <c r="U15" s="616">
        <v>0</v>
      </c>
      <c r="V15" s="616">
        <v>0</v>
      </c>
      <c r="W15" s="616">
        <v>0</v>
      </c>
      <c r="X15" s="616">
        <v>0</v>
      </c>
      <c r="Y15" s="616">
        <v>0</v>
      </c>
      <c r="Z15" s="616">
        <v>0</v>
      </c>
      <c r="AA15" s="615">
        <v>0</v>
      </c>
    </row>
    <row r="16" spans="1:27">
      <c r="A16" s="503">
        <v>1.3</v>
      </c>
      <c r="B16" s="502" t="s">
        <v>583</v>
      </c>
      <c r="C16" s="614"/>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2"/>
    </row>
    <row r="17" spans="1:27" ht="25.5">
      <c r="A17" s="499" t="s">
        <v>584</v>
      </c>
      <c r="B17" s="501" t="s">
        <v>585</v>
      </c>
      <c r="C17" s="611">
        <v>730682264.86646092</v>
      </c>
      <c r="D17" s="616">
        <v>547496640.99202526</v>
      </c>
      <c r="E17" s="616">
        <v>3269321.8581184465</v>
      </c>
      <c r="F17" s="616">
        <v>0</v>
      </c>
      <c r="G17" s="616">
        <v>649644.55753184611</v>
      </c>
      <c r="H17" s="616">
        <v>36474414.420947701</v>
      </c>
      <c r="I17" s="616">
        <v>308276.56252260553</v>
      </c>
      <c r="J17" s="616">
        <v>908773.03274525446</v>
      </c>
      <c r="K17" s="616">
        <v>0</v>
      </c>
      <c r="L17" s="616">
        <v>145233880.27378893</v>
      </c>
      <c r="M17" s="616">
        <v>1470632.5389525429</v>
      </c>
      <c r="N17" s="616">
        <v>3811359.7017182144</v>
      </c>
      <c r="O17" s="616">
        <v>477258.12396911025</v>
      </c>
      <c r="P17" s="616">
        <v>2870755.4300757921</v>
      </c>
      <c r="Q17" s="616">
        <v>28545043.262552194</v>
      </c>
      <c r="R17" s="616">
        <v>16952383.417548791</v>
      </c>
      <c r="S17" s="616">
        <v>32083667.400194</v>
      </c>
      <c r="T17" s="616">
        <v>1477329.179699</v>
      </c>
      <c r="U17" s="616">
        <v>0</v>
      </c>
      <c r="V17" s="616">
        <v>0</v>
      </c>
      <c r="W17" s="616">
        <v>0</v>
      </c>
      <c r="X17" s="616">
        <v>0</v>
      </c>
      <c r="Y17" s="616">
        <v>0</v>
      </c>
      <c r="Z17" s="616">
        <v>0</v>
      </c>
      <c r="AA17" s="615">
        <v>0</v>
      </c>
    </row>
    <row r="18" spans="1:27" ht="25.5">
      <c r="A18" s="497" t="s">
        <v>586</v>
      </c>
      <c r="B18" s="498" t="s">
        <v>587</v>
      </c>
      <c r="C18" s="611">
        <v>605064030.56663382</v>
      </c>
      <c r="D18" s="616">
        <v>438970252.74748445</v>
      </c>
      <c r="E18" s="616">
        <v>2755319.0657146317</v>
      </c>
      <c r="F18" s="616">
        <v>0</v>
      </c>
      <c r="G18" s="616">
        <v>154585.34967120815</v>
      </c>
      <c r="H18" s="616">
        <v>36122233.480947718</v>
      </c>
      <c r="I18" s="616">
        <v>308276.56252260553</v>
      </c>
      <c r="J18" s="616">
        <v>908773.03274525446</v>
      </c>
      <c r="K18" s="616">
        <v>0</v>
      </c>
      <c r="L18" s="616">
        <v>128494215.1585027</v>
      </c>
      <c r="M18" s="616">
        <v>1470632.5389525429</v>
      </c>
      <c r="N18" s="616">
        <v>1180121.7024252762</v>
      </c>
      <c r="O18" s="616">
        <v>477258.12396911025</v>
      </c>
      <c r="P18" s="616">
        <v>1998081.4109421305</v>
      </c>
      <c r="Q18" s="616">
        <v>26552418.272449963</v>
      </c>
      <c r="R18" s="616">
        <v>14445159.185878793</v>
      </c>
      <c r="S18" s="616">
        <v>32083667.400194</v>
      </c>
      <c r="T18" s="616">
        <v>1477329.179699</v>
      </c>
      <c r="U18" s="616">
        <v>0</v>
      </c>
      <c r="V18" s="616">
        <v>0</v>
      </c>
      <c r="W18" s="616">
        <v>0</v>
      </c>
      <c r="X18" s="616">
        <v>0</v>
      </c>
      <c r="Y18" s="616">
        <v>0</v>
      </c>
      <c r="Z18" s="616">
        <v>0</v>
      </c>
      <c r="AA18" s="615">
        <v>0</v>
      </c>
    </row>
    <row r="19" spans="1:27">
      <c r="A19" s="499" t="s">
        <v>588</v>
      </c>
      <c r="B19" s="500" t="s">
        <v>589</v>
      </c>
      <c r="C19" s="611">
        <v>999694375.94764185</v>
      </c>
      <c r="D19" s="616">
        <v>852506075.38302886</v>
      </c>
      <c r="E19" s="616">
        <v>2506562.7716533281</v>
      </c>
      <c r="F19" s="616">
        <v>0</v>
      </c>
      <c r="G19" s="616">
        <v>0</v>
      </c>
      <c r="H19" s="616">
        <v>45874499.590111189</v>
      </c>
      <c r="I19" s="616">
        <v>979588.97279342869</v>
      </c>
      <c r="J19" s="616">
        <v>188043.2672547457</v>
      </c>
      <c r="K19" s="616">
        <v>0</v>
      </c>
      <c r="L19" s="616">
        <v>91885791.954201713</v>
      </c>
      <c r="M19" s="616">
        <v>2008122.0579605114</v>
      </c>
      <c r="N19" s="616">
        <v>2393243.9294367894</v>
      </c>
      <c r="O19" s="616">
        <v>360430.67848383798</v>
      </c>
      <c r="P19" s="616">
        <v>2733793.197996384</v>
      </c>
      <c r="Q19" s="616">
        <v>12408583.288537914</v>
      </c>
      <c r="R19" s="616">
        <v>8891421.8761920501</v>
      </c>
      <c r="S19" s="616">
        <v>15214459.284621496</v>
      </c>
      <c r="T19" s="616">
        <v>9428009.0203010011</v>
      </c>
      <c r="U19" s="616">
        <v>0</v>
      </c>
      <c r="V19" s="616">
        <v>0</v>
      </c>
      <c r="W19" s="616">
        <v>0</v>
      </c>
      <c r="X19" s="616">
        <v>0</v>
      </c>
      <c r="Y19" s="616">
        <v>0</v>
      </c>
      <c r="Z19" s="616">
        <v>0</v>
      </c>
      <c r="AA19" s="615">
        <v>0</v>
      </c>
    </row>
    <row r="20" spans="1:27">
      <c r="A20" s="497" t="s">
        <v>590</v>
      </c>
      <c r="B20" s="498" t="s">
        <v>591</v>
      </c>
      <c r="C20" s="611">
        <v>562660917.48788404</v>
      </c>
      <c r="D20" s="616">
        <v>450304843.86306989</v>
      </c>
      <c r="E20" s="616">
        <v>2502799.5901789512</v>
      </c>
      <c r="F20" s="616">
        <v>0</v>
      </c>
      <c r="G20" s="616">
        <v>0</v>
      </c>
      <c r="H20" s="616">
        <v>35759155.575412631</v>
      </c>
      <c r="I20" s="616">
        <v>979588.97279342869</v>
      </c>
      <c r="J20" s="616">
        <v>188043.2672547457</v>
      </c>
      <c r="K20" s="616">
        <v>0</v>
      </c>
      <c r="L20" s="616">
        <v>67168909.02910006</v>
      </c>
      <c r="M20" s="616">
        <v>1306991.6335379211</v>
      </c>
      <c r="N20" s="616">
        <v>2289170.0462861089</v>
      </c>
      <c r="O20" s="616">
        <v>360430.67848383798</v>
      </c>
      <c r="P20" s="616">
        <v>2510067.030925022</v>
      </c>
      <c r="Q20" s="616">
        <v>1124868.3938491223</v>
      </c>
      <c r="R20" s="616">
        <v>7446727.3860393791</v>
      </c>
      <c r="S20" s="616">
        <v>10704330.0678588</v>
      </c>
      <c r="T20" s="616">
        <v>9428009.0203010011</v>
      </c>
      <c r="U20" s="616">
        <v>0</v>
      </c>
      <c r="V20" s="616">
        <v>0</v>
      </c>
      <c r="W20" s="616">
        <v>0</v>
      </c>
      <c r="X20" s="616">
        <v>0</v>
      </c>
      <c r="Y20" s="616">
        <v>0</v>
      </c>
      <c r="Z20" s="616">
        <v>0</v>
      </c>
      <c r="AA20" s="615">
        <v>0</v>
      </c>
    </row>
    <row r="21" spans="1:27">
      <c r="A21" s="496">
        <v>1.4</v>
      </c>
      <c r="B21" s="495" t="s">
        <v>680</v>
      </c>
      <c r="C21" s="611">
        <v>7739365.9677099995</v>
      </c>
      <c r="D21" s="616">
        <v>4269740.4103100002</v>
      </c>
      <c r="E21" s="616">
        <v>0</v>
      </c>
      <c r="F21" s="616">
        <v>0</v>
      </c>
      <c r="G21" s="616">
        <v>0</v>
      </c>
      <c r="H21" s="616">
        <v>371283.88</v>
      </c>
      <c r="I21" s="616">
        <v>0</v>
      </c>
      <c r="J21" s="616">
        <v>0</v>
      </c>
      <c r="K21" s="616">
        <v>0</v>
      </c>
      <c r="L21" s="616">
        <v>3098341.6773999999</v>
      </c>
      <c r="M21" s="616">
        <v>0</v>
      </c>
      <c r="N21" s="616">
        <v>0</v>
      </c>
      <c r="O21" s="616">
        <v>0</v>
      </c>
      <c r="P21" s="616">
        <v>0</v>
      </c>
      <c r="Q21" s="616">
        <v>0</v>
      </c>
      <c r="R21" s="616">
        <v>828991.55989999999</v>
      </c>
      <c r="S21" s="616">
        <v>2267560.6074999999</v>
      </c>
      <c r="T21" s="616">
        <v>0</v>
      </c>
      <c r="U21" s="616">
        <v>0</v>
      </c>
      <c r="V21" s="616">
        <v>0</v>
      </c>
      <c r="W21" s="616">
        <v>0</v>
      </c>
      <c r="X21" s="616">
        <v>0</v>
      </c>
      <c r="Y21" s="616">
        <v>0</v>
      </c>
      <c r="Z21" s="616">
        <v>0</v>
      </c>
      <c r="AA21" s="615">
        <v>0</v>
      </c>
    </row>
    <row r="22" spans="1:27" ht="13.5" thickBot="1">
      <c r="A22" s="494">
        <v>1.5</v>
      </c>
      <c r="B22" s="493" t="s">
        <v>681</v>
      </c>
      <c r="C22" s="610">
        <v>0</v>
      </c>
      <c r="D22" s="609">
        <v>0</v>
      </c>
      <c r="E22" s="609">
        <v>0</v>
      </c>
      <c r="F22" s="609">
        <v>0</v>
      </c>
      <c r="G22" s="609">
        <v>0</v>
      </c>
      <c r="H22" s="609">
        <v>0</v>
      </c>
      <c r="I22" s="609">
        <v>0</v>
      </c>
      <c r="J22" s="609">
        <v>0</v>
      </c>
      <c r="K22" s="609">
        <v>0</v>
      </c>
      <c r="L22" s="609">
        <v>0</v>
      </c>
      <c r="M22" s="609">
        <v>0</v>
      </c>
      <c r="N22" s="609">
        <v>0</v>
      </c>
      <c r="O22" s="609">
        <v>0</v>
      </c>
      <c r="P22" s="609">
        <v>0</v>
      </c>
      <c r="Q22" s="609">
        <v>0</v>
      </c>
      <c r="R22" s="609">
        <v>0</v>
      </c>
      <c r="S22" s="609">
        <v>0</v>
      </c>
      <c r="T22" s="609">
        <v>0</v>
      </c>
      <c r="U22" s="609">
        <v>0</v>
      </c>
      <c r="V22" s="609">
        <v>0</v>
      </c>
      <c r="W22" s="609">
        <v>0</v>
      </c>
      <c r="X22" s="609">
        <v>0</v>
      </c>
      <c r="Y22" s="609">
        <v>0</v>
      </c>
      <c r="Z22" s="609">
        <v>0</v>
      </c>
      <c r="AA22" s="608">
        <v>0</v>
      </c>
    </row>
    <row r="25" spans="1:27">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row>
    <row r="26" spans="1:27">
      <c r="C26" s="740"/>
      <c r="D26" s="740"/>
      <c r="E26" s="740"/>
      <c r="F26" s="740"/>
      <c r="G26" s="740"/>
      <c r="H26" s="740"/>
      <c r="I26" s="740"/>
      <c r="J26" s="740"/>
      <c r="K26" s="740"/>
      <c r="L26" s="740"/>
      <c r="M26" s="740"/>
      <c r="N26" s="740"/>
      <c r="O26" s="740"/>
      <c r="P26" s="740"/>
      <c r="Q26" s="740"/>
      <c r="R26" s="740"/>
      <c r="S26" s="740"/>
      <c r="T26" s="740"/>
      <c r="U26" s="740"/>
      <c r="V26" s="740"/>
      <c r="W26" s="740"/>
      <c r="X26" s="740"/>
      <c r="Y26" s="740"/>
      <c r="Z26" s="740"/>
      <c r="AA26" s="740"/>
    </row>
    <row r="27" spans="1:27">
      <c r="C27" s="740"/>
      <c r="D27" s="740"/>
      <c r="E27" s="740"/>
      <c r="F27" s="740"/>
      <c r="G27" s="740"/>
      <c r="H27" s="740"/>
      <c r="I27" s="740"/>
      <c r="J27" s="740"/>
      <c r="K27" s="740"/>
      <c r="L27" s="740"/>
      <c r="M27" s="740"/>
      <c r="N27" s="740"/>
      <c r="O27" s="740"/>
      <c r="P27" s="740"/>
      <c r="Q27" s="740"/>
      <c r="R27" s="740"/>
      <c r="S27" s="740"/>
      <c r="T27" s="740"/>
      <c r="U27" s="740"/>
      <c r="V27" s="740"/>
      <c r="W27" s="740"/>
      <c r="X27" s="740"/>
      <c r="Y27" s="740"/>
      <c r="Z27" s="740"/>
      <c r="AA27" s="740"/>
    </row>
    <row r="28" spans="1:27">
      <c r="C28" s="740"/>
      <c r="D28" s="740"/>
      <c r="E28" s="740"/>
      <c r="F28" s="740"/>
      <c r="G28" s="740"/>
      <c r="H28" s="740"/>
      <c r="I28" s="740"/>
      <c r="J28" s="740"/>
      <c r="K28" s="740"/>
      <c r="L28" s="740"/>
      <c r="M28" s="740"/>
      <c r="N28" s="740"/>
      <c r="O28" s="740"/>
      <c r="P28" s="740"/>
      <c r="Q28" s="740"/>
      <c r="R28" s="740"/>
      <c r="S28" s="740"/>
      <c r="T28" s="740"/>
      <c r="U28" s="740"/>
      <c r="V28" s="740"/>
      <c r="W28" s="740"/>
      <c r="X28" s="740"/>
      <c r="Y28" s="740"/>
      <c r="Z28" s="740"/>
      <c r="AA28" s="740"/>
    </row>
    <row r="29" spans="1:27">
      <c r="C29" s="740"/>
      <c r="D29" s="740"/>
      <c r="E29" s="740"/>
      <c r="F29" s="740"/>
      <c r="G29" s="740"/>
      <c r="H29" s="740"/>
      <c r="I29" s="740"/>
      <c r="J29" s="740"/>
      <c r="K29" s="740"/>
      <c r="L29" s="740"/>
      <c r="M29" s="740"/>
      <c r="N29" s="740"/>
      <c r="O29" s="740"/>
      <c r="P29" s="740"/>
      <c r="Q29" s="740"/>
      <c r="R29" s="740"/>
      <c r="S29" s="740"/>
      <c r="T29" s="740"/>
      <c r="U29" s="740"/>
      <c r="V29" s="740"/>
      <c r="W29" s="740"/>
      <c r="X29" s="740"/>
      <c r="Y29" s="740"/>
      <c r="Z29" s="740"/>
      <c r="AA29" s="740"/>
    </row>
    <row r="30" spans="1:27">
      <c r="C30" s="740"/>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7">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row>
    <row r="32" spans="1:27">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row>
    <row r="33" spans="3:27">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row>
    <row r="34" spans="3:27">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row>
    <row r="35" spans="3:27">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row>
    <row r="36" spans="3:27">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row>
    <row r="37" spans="3:27">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row>
    <row r="38" spans="3:27">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row>
    <row r="39" spans="3:27">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row>
    <row r="40" spans="3:27">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63"/>
  <sheetViews>
    <sheetView showGridLines="0" zoomScaleNormal="100" workbookViewId="0"/>
  </sheetViews>
  <sheetFormatPr defaultColWidth="9.140625" defaultRowHeight="12.75"/>
  <cols>
    <col min="1" max="1" width="11.85546875" style="467" bestFit="1" customWidth="1"/>
    <col min="2" max="2" width="93.42578125" style="467" customWidth="1"/>
    <col min="3" max="3" width="14.5703125" style="467" customWidth="1"/>
    <col min="4" max="5" width="16.140625" style="467" customWidth="1"/>
    <col min="6" max="6" width="16.140625" style="484" customWidth="1"/>
    <col min="7" max="7" width="25.28515625" style="484" customWidth="1"/>
    <col min="8" max="8" width="16.140625" style="467" customWidth="1"/>
    <col min="9" max="11" width="16.140625" style="484" customWidth="1"/>
    <col min="12" max="12" width="26.28515625" style="484" customWidth="1"/>
    <col min="13" max="16384" width="9.140625" style="467"/>
  </cols>
  <sheetData>
    <row r="1" spans="1:12" ht="13.5">
      <c r="A1" s="366" t="s">
        <v>108</v>
      </c>
      <c r="B1" s="289" t="str">
        <f>Info!C2</f>
        <v>სს "ბანკი ქართუ"</v>
      </c>
      <c r="F1" s="467"/>
      <c r="G1" s="467"/>
      <c r="I1" s="467"/>
      <c r="J1" s="467"/>
      <c r="K1" s="467"/>
      <c r="L1" s="467"/>
    </row>
    <row r="2" spans="1:12">
      <c r="A2" s="366" t="s">
        <v>109</v>
      </c>
      <c r="B2" s="734">
        <f>'1. key ratios'!B2</f>
        <v>45107</v>
      </c>
      <c r="F2" s="467"/>
      <c r="G2" s="467"/>
      <c r="I2" s="467"/>
      <c r="J2" s="467"/>
      <c r="K2" s="467"/>
      <c r="L2" s="467"/>
    </row>
    <row r="3" spans="1:12">
      <c r="A3" s="368" t="s">
        <v>594</v>
      </c>
      <c r="F3" s="467"/>
      <c r="G3" s="467"/>
      <c r="I3" s="467"/>
      <c r="J3" s="467"/>
      <c r="K3" s="467"/>
      <c r="L3" s="467"/>
    </row>
    <row r="4" spans="1:12">
      <c r="F4" s="467"/>
      <c r="G4" s="467"/>
      <c r="I4" s="467"/>
      <c r="J4" s="467"/>
      <c r="K4" s="467"/>
      <c r="L4" s="467"/>
    </row>
    <row r="5" spans="1:12" ht="37.5" customHeight="1">
      <c r="A5" s="811" t="s">
        <v>595</v>
      </c>
      <c r="B5" s="812"/>
      <c r="C5" s="860" t="s">
        <v>596</v>
      </c>
      <c r="D5" s="861"/>
      <c r="E5" s="861"/>
      <c r="F5" s="861"/>
      <c r="G5" s="861"/>
      <c r="H5" s="860" t="s">
        <v>907</v>
      </c>
      <c r="I5" s="862"/>
      <c r="J5" s="862"/>
      <c r="K5" s="862"/>
      <c r="L5" s="863"/>
    </row>
    <row r="6" spans="1:12" ht="39.6" customHeight="1">
      <c r="A6" s="815"/>
      <c r="B6" s="816"/>
      <c r="C6" s="372"/>
      <c r="D6" s="465" t="s">
        <v>892</v>
      </c>
      <c r="E6" s="465" t="s">
        <v>891</v>
      </c>
      <c r="F6" s="465" t="s">
        <v>890</v>
      </c>
      <c r="G6" s="465" t="s">
        <v>889</v>
      </c>
      <c r="H6" s="485"/>
      <c r="I6" s="465" t="s">
        <v>892</v>
      </c>
      <c r="J6" s="465" t="s">
        <v>891</v>
      </c>
      <c r="K6" s="465" t="s">
        <v>890</v>
      </c>
      <c r="L6" s="465" t="s">
        <v>889</v>
      </c>
    </row>
    <row r="7" spans="1:12">
      <c r="A7" s="457">
        <v>1</v>
      </c>
      <c r="B7" s="470" t="s">
        <v>518</v>
      </c>
      <c r="C7" s="743">
        <v>7868631.7003174052</v>
      </c>
      <c r="D7" s="736">
        <v>7502612.8084846204</v>
      </c>
      <c r="E7" s="736">
        <v>16606.740000000002</v>
      </c>
      <c r="F7" s="744">
        <v>349412.1518327847</v>
      </c>
      <c r="G7" s="744">
        <v>0</v>
      </c>
      <c r="H7" s="736">
        <v>381820.89479100966</v>
      </c>
      <c r="I7" s="744">
        <v>356395.80787734262</v>
      </c>
      <c r="J7" s="744">
        <v>39.199161012010421</v>
      </c>
      <c r="K7" s="744">
        <v>25385.887752655017</v>
      </c>
      <c r="L7" s="744">
        <v>0</v>
      </c>
    </row>
    <row r="8" spans="1:12">
      <c r="A8" s="457">
        <v>2</v>
      </c>
      <c r="B8" s="470" t="s">
        <v>519</v>
      </c>
      <c r="C8" s="743">
        <v>3107985.5902099623</v>
      </c>
      <c r="D8" s="736">
        <v>2685166.8013186199</v>
      </c>
      <c r="E8" s="736">
        <v>2500.54</v>
      </c>
      <c r="F8" s="744">
        <v>420318.24889134202</v>
      </c>
      <c r="G8" s="744">
        <v>0</v>
      </c>
      <c r="H8" s="736">
        <v>12789.709910547876</v>
      </c>
      <c r="I8" s="744">
        <v>7641.990570034086</v>
      </c>
      <c r="J8" s="744">
        <v>250.054</v>
      </c>
      <c r="K8" s="744">
        <v>4897.6653405137886</v>
      </c>
      <c r="L8" s="744">
        <v>0</v>
      </c>
    </row>
    <row r="9" spans="1:12">
      <c r="A9" s="457">
        <v>3</v>
      </c>
      <c r="B9" s="470" t="s">
        <v>868</v>
      </c>
      <c r="C9" s="743">
        <v>0</v>
      </c>
      <c r="D9" s="736">
        <v>0</v>
      </c>
      <c r="E9" s="736">
        <v>0</v>
      </c>
      <c r="F9" s="745">
        <v>0</v>
      </c>
      <c r="G9" s="745">
        <v>0</v>
      </c>
      <c r="H9" s="736">
        <v>0</v>
      </c>
      <c r="I9" s="745">
        <v>0</v>
      </c>
      <c r="J9" s="745">
        <v>0</v>
      </c>
      <c r="K9" s="745">
        <v>0</v>
      </c>
      <c r="L9" s="745">
        <v>0</v>
      </c>
    </row>
    <row r="10" spans="1:12">
      <c r="A10" s="457">
        <v>4</v>
      </c>
      <c r="B10" s="470" t="s">
        <v>520</v>
      </c>
      <c r="C10" s="743">
        <v>87971863.41600655</v>
      </c>
      <c r="D10" s="736">
        <v>46057862.128260709</v>
      </c>
      <c r="E10" s="736">
        <v>10126993.224661894</v>
      </c>
      <c r="F10" s="745">
        <v>31787008.063083969</v>
      </c>
      <c r="G10" s="745">
        <v>0</v>
      </c>
      <c r="H10" s="736">
        <v>8191031.9059056723</v>
      </c>
      <c r="I10" s="745">
        <v>201271.26229088422</v>
      </c>
      <c r="J10" s="745">
        <v>31911.032089458455</v>
      </c>
      <c r="K10" s="745">
        <v>7957849.6115253326</v>
      </c>
      <c r="L10" s="745">
        <v>0</v>
      </c>
    </row>
    <row r="11" spans="1:12">
      <c r="A11" s="457">
        <v>5</v>
      </c>
      <c r="B11" s="470" t="s">
        <v>521</v>
      </c>
      <c r="C11" s="743">
        <v>76414983.16876635</v>
      </c>
      <c r="D11" s="736">
        <v>53252945.691511646</v>
      </c>
      <c r="E11" s="736">
        <v>6658925.3279539822</v>
      </c>
      <c r="F11" s="745">
        <v>16503112.149300702</v>
      </c>
      <c r="G11" s="745">
        <v>0</v>
      </c>
      <c r="H11" s="736">
        <v>5790614.6136182807</v>
      </c>
      <c r="I11" s="745">
        <v>418228.41513269005</v>
      </c>
      <c r="J11" s="745">
        <v>595163.12410248222</v>
      </c>
      <c r="K11" s="745">
        <v>4777223.0743831098</v>
      </c>
      <c r="L11" s="745">
        <v>0</v>
      </c>
    </row>
    <row r="12" spans="1:12">
      <c r="A12" s="457">
        <v>6</v>
      </c>
      <c r="B12" s="470" t="s">
        <v>522</v>
      </c>
      <c r="C12" s="743">
        <v>49266773.996561304</v>
      </c>
      <c r="D12" s="736">
        <v>49045213.245290302</v>
      </c>
      <c r="E12" s="736">
        <v>0</v>
      </c>
      <c r="F12" s="745">
        <v>221560.75127100002</v>
      </c>
      <c r="G12" s="745">
        <v>0</v>
      </c>
      <c r="H12" s="736">
        <v>460012.26175733929</v>
      </c>
      <c r="I12" s="745">
        <v>458042.86760098429</v>
      </c>
      <c r="J12" s="745">
        <v>0</v>
      </c>
      <c r="K12" s="745">
        <v>1969.3941563549979</v>
      </c>
      <c r="L12" s="745">
        <v>0</v>
      </c>
    </row>
    <row r="13" spans="1:12">
      <c r="A13" s="457">
        <v>7</v>
      </c>
      <c r="B13" s="470" t="s">
        <v>523</v>
      </c>
      <c r="C13" s="743">
        <v>15443762.659272227</v>
      </c>
      <c r="D13" s="736">
        <v>7221428.193779232</v>
      </c>
      <c r="E13" s="736">
        <v>2564545.75</v>
      </c>
      <c r="F13" s="745">
        <v>5657788.7154930001</v>
      </c>
      <c r="G13" s="745">
        <v>0</v>
      </c>
      <c r="H13" s="736">
        <v>2050025.1170320162</v>
      </c>
      <c r="I13" s="745">
        <v>28268.573043703025</v>
      </c>
      <c r="J13" s="745">
        <v>243163.28251337688</v>
      </c>
      <c r="K13" s="745">
        <v>1778593.2614749358</v>
      </c>
      <c r="L13" s="745">
        <v>0</v>
      </c>
    </row>
    <row r="14" spans="1:12">
      <c r="A14" s="457">
        <v>8</v>
      </c>
      <c r="B14" s="470" t="s">
        <v>524</v>
      </c>
      <c r="C14" s="743">
        <v>8910042.3197967466</v>
      </c>
      <c r="D14" s="736">
        <v>2139843.1470003133</v>
      </c>
      <c r="E14" s="736">
        <v>0</v>
      </c>
      <c r="F14" s="745">
        <v>6770199.1727964301</v>
      </c>
      <c r="G14" s="745">
        <v>0</v>
      </c>
      <c r="H14" s="736">
        <v>2403440.9283199315</v>
      </c>
      <c r="I14" s="745">
        <v>3862.2004952155794</v>
      </c>
      <c r="J14" s="745">
        <v>0</v>
      </c>
      <c r="K14" s="745">
        <v>2399578.7278247154</v>
      </c>
      <c r="L14" s="745">
        <v>0</v>
      </c>
    </row>
    <row r="15" spans="1:12">
      <c r="A15" s="457">
        <v>9</v>
      </c>
      <c r="B15" s="470" t="s">
        <v>525</v>
      </c>
      <c r="C15" s="743">
        <v>116437534.71179588</v>
      </c>
      <c r="D15" s="736">
        <v>97885195.317545742</v>
      </c>
      <c r="E15" s="736">
        <v>10467511.612887442</v>
      </c>
      <c r="F15" s="745">
        <v>8084827.7813626705</v>
      </c>
      <c r="G15" s="745">
        <v>0</v>
      </c>
      <c r="H15" s="736">
        <v>3461877.0593659617</v>
      </c>
      <c r="I15" s="745">
        <v>838837.17062886851</v>
      </c>
      <c r="J15" s="745">
        <v>32529.37384011102</v>
      </c>
      <c r="K15" s="745">
        <v>2590510.5148969819</v>
      </c>
      <c r="L15" s="745">
        <v>0</v>
      </c>
    </row>
    <row r="16" spans="1:12">
      <c r="A16" s="457">
        <v>10</v>
      </c>
      <c r="B16" s="470" t="s">
        <v>526</v>
      </c>
      <c r="C16" s="743">
        <v>3933118.3041421496</v>
      </c>
      <c r="D16" s="736">
        <v>3933118.3041421496</v>
      </c>
      <c r="E16" s="736">
        <v>0</v>
      </c>
      <c r="F16" s="745">
        <v>0</v>
      </c>
      <c r="G16" s="745">
        <v>0</v>
      </c>
      <c r="H16" s="736">
        <v>2111.3213517015774</v>
      </c>
      <c r="I16" s="745">
        <v>2111.3213517015774</v>
      </c>
      <c r="J16" s="745">
        <v>0</v>
      </c>
      <c r="K16" s="745">
        <v>0</v>
      </c>
      <c r="L16" s="745">
        <v>0</v>
      </c>
    </row>
    <row r="17" spans="1:12">
      <c r="A17" s="457">
        <v>11</v>
      </c>
      <c r="B17" s="470" t="s">
        <v>527</v>
      </c>
      <c r="C17" s="743">
        <v>1153585.3994112983</v>
      </c>
      <c r="D17" s="736">
        <v>1153585.3994112983</v>
      </c>
      <c r="E17" s="736">
        <v>0</v>
      </c>
      <c r="F17" s="745">
        <v>0</v>
      </c>
      <c r="G17" s="745">
        <v>0</v>
      </c>
      <c r="H17" s="736">
        <v>304.68758476580621</v>
      </c>
      <c r="I17" s="745">
        <v>304.68758476580621</v>
      </c>
      <c r="J17" s="745">
        <v>0</v>
      </c>
      <c r="K17" s="745">
        <v>0</v>
      </c>
      <c r="L17" s="745">
        <v>0</v>
      </c>
    </row>
    <row r="18" spans="1:12">
      <c r="A18" s="457">
        <v>12</v>
      </c>
      <c r="B18" s="470" t="s">
        <v>528</v>
      </c>
      <c r="C18" s="743">
        <v>28667914.15703785</v>
      </c>
      <c r="D18" s="736">
        <v>5600749.8739432208</v>
      </c>
      <c r="E18" s="736">
        <v>0</v>
      </c>
      <c r="F18" s="745">
        <v>23067164.28309463</v>
      </c>
      <c r="G18" s="745">
        <v>0</v>
      </c>
      <c r="H18" s="736">
        <v>5759635.814863814</v>
      </c>
      <c r="I18" s="745">
        <v>90462.252112991104</v>
      </c>
      <c r="J18" s="745">
        <v>0</v>
      </c>
      <c r="K18" s="745">
        <v>5669173.5627508238</v>
      </c>
      <c r="L18" s="745">
        <v>0</v>
      </c>
    </row>
    <row r="19" spans="1:12">
      <c r="A19" s="457">
        <v>13</v>
      </c>
      <c r="B19" s="470" t="s">
        <v>529</v>
      </c>
      <c r="C19" s="743">
        <v>25247054.891544256</v>
      </c>
      <c r="D19" s="736">
        <v>21609662.893644739</v>
      </c>
      <c r="E19" s="736">
        <v>0</v>
      </c>
      <c r="F19" s="745">
        <v>3637391.9978995183</v>
      </c>
      <c r="G19" s="745">
        <v>0</v>
      </c>
      <c r="H19" s="736">
        <v>796755.92345384334</v>
      </c>
      <c r="I19" s="745">
        <v>164922.00094379333</v>
      </c>
      <c r="J19" s="745">
        <v>0</v>
      </c>
      <c r="K19" s="745">
        <v>631833.92251004989</v>
      </c>
      <c r="L19" s="745">
        <v>0</v>
      </c>
    </row>
    <row r="20" spans="1:12">
      <c r="A20" s="457">
        <v>14</v>
      </c>
      <c r="B20" s="470" t="s">
        <v>530</v>
      </c>
      <c r="C20" s="743">
        <v>36805893.005042836</v>
      </c>
      <c r="D20" s="736">
        <v>12767260.223254275</v>
      </c>
      <c r="E20" s="736">
        <v>3277633.7490374213</v>
      </c>
      <c r="F20" s="745">
        <v>20110293.942507133</v>
      </c>
      <c r="G20" s="745">
        <v>650705.09024400008</v>
      </c>
      <c r="H20" s="736">
        <v>2218835.2144701364</v>
      </c>
      <c r="I20" s="745">
        <v>55339.531792617236</v>
      </c>
      <c r="J20" s="745">
        <v>5526.2948023807403</v>
      </c>
      <c r="K20" s="745">
        <v>2154715.8624239182</v>
      </c>
      <c r="L20" s="745">
        <v>3253.5254512200027</v>
      </c>
    </row>
    <row r="21" spans="1:12">
      <c r="A21" s="457">
        <v>15</v>
      </c>
      <c r="B21" s="470" t="s">
        <v>531</v>
      </c>
      <c r="C21" s="743">
        <v>548353.52733773191</v>
      </c>
      <c r="D21" s="736">
        <v>27649.219999999998</v>
      </c>
      <c r="E21" s="736">
        <v>115876.91675775325</v>
      </c>
      <c r="F21" s="745">
        <v>404827.3905799787</v>
      </c>
      <c r="G21" s="745">
        <v>0</v>
      </c>
      <c r="H21" s="736">
        <v>34335.807962857456</v>
      </c>
      <c r="I21" s="745">
        <v>0</v>
      </c>
      <c r="J21" s="745">
        <v>155.357295140806</v>
      </c>
      <c r="K21" s="745">
        <v>34180.45066771665</v>
      </c>
      <c r="L21" s="745">
        <v>0</v>
      </c>
    </row>
    <row r="22" spans="1:12">
      <c r="A22" s="457">
        <v>16</v>
      </c>
      <c r="B22" s="470" t="s">
        <v>532</v>
      </c>
      <c r="C22" s="743">
        <v>70380627.206462339</v>
      </c>
      <c r="D22" s="736">
        <v>70380627.206462339</v>
      </c>
      <c r="E22" s="736">
        <v>0</v>
      </c>
      <c r="F22" s="745">
        <v>0</v>
      </c>
      <c r="G22" s="745">
        <v>0</v>
      </c>
      <c r="H22" s="736">
        <v>2782516.3394171218</v>
      </c>
      <c r="I22" s="745">
        <v>2782516.3394171218</v>
      </c>
      <c r="J22" s="745">
        <v>0</v>
      </c>
      <c r="K22" s="745">
        <v>0</v>
      </c>
      <c r="L22" s="745">
        <v>0</v>
      </c>
    </row>
    <row r="23" spans="1:12">
      <c r="A23" s="457">
        <v>17</v>
      </c>
      <c r="B23" s="470" t="s">
        <v>533</v>
      </c>
      <c r="C23" s="743">
        <v>17491998.312722359</v>
      </c>
      <c r="D23" s="736">
        <v>17491998.312722359</v>
      </c>
      <c r="E23" s="736">
        <v>0</v>
      </c>
      <c r="F23" s="745">
        <v>0</v>
      </c>
      <c r="G23" s="745">
        <v>0</v>
      </c>
      <c r="H23" s="736">
        <v>41609.986950908904</v>
      </c>
      <c r="I23" s="745">
        <v>41609.986950908904</v>
      </c>
      <c r="J23" s="745">
        <v>0</v>
      </c>
      <c r="K23" s="745">
        <v>0</v>
      </c>
      <c r="L23" s="745">
        <v>0</v>
      </c>
    </row>
    <row r="24" spans="1:12">
      <c r="A24" s="457">
        <v>18</v>
      </c>
      <c r="B24" s="470" t="s">
        <v>534</v>
      </c>
      <c r="C24" s="743">
        <v>3387212.9796278626</v>
      </c>
      <c r="D24" s="736">
        <v>1130934.9967858624</v>
      </c>
      <c r="E24" s="736">
        <v>0</v>
      </c>
      <c r="F24" s="745">
        <v>2256277.9828420002</v>
      </c>
      <c r="G24" s="745">
        <v>0</v>
      </c>
      <c r="H24" s="736">
        <v>698498.79447803111</v>
      </c>
      <c r="I24" s="745">
        <v>313.95795803116289</v>
      </c>
      <c r="J24" s="745">
        <v>0</v>
      </c>
      <c r="K24" s="745">
        <v>698184.83652000001</v>
      </c>
      <c r="L24" s="745">
        <v>0</v>
      </c>
    </row>
    <row r="25" spans="1:12">
      <c r="A25" s="457">
        <v>19</v>
      </c>
      <c r="B25" s="470" t="s">
        <v>535</v>
      </c>
      <c r="C25" s="743">
        <v>9403593.734196797</v>
      </c>
      <c r="D25" s="736">
        <v>9403593.734196797</v>
      </c>
      <c r="E25" s="736">
        <v>0</v>
      </c>
      <c r="F25" s="745">
        <v>0</v>
      </c>
      <c r="G25" s="745">
        <v>0</v>
      </c>
      <c r="H25" s="736">
        <v>37144.242458560147</v>
      </c>
      <c r="I25" s="745">
        <v>37144.242458560147</v>
      </c>
      <c r="J25" s="745">
        <v>0</v>
      </c>
      <c r="K25" s="745">
        <v>0</v>
      </c>
      <c r="L25" s="745">
        <v>0</v>
      </c>
    </row>
    <row r="26" spans="1:12">
      <c r="A26" s="457">
        <v>20</v>
      </c>
      <c r="B26" s="470" t="s">
        <v>536</v>
      </c>
      <c r="C26" s="743">
        <v>30675797.411100619</v>
      </c>
      <c r="D26" s="736">
        <v>30675797.411100619</v>
      </c>
      <c r="E26" s="736">
        <v>0</v>
      </c>
      <c r="F26" s="745">
        <v>0</v>
      </c>
      <c r="G26" s="745">
        <v>0</v>
      </c>
      <c r="H26" s="736">
        <v>112646.42685364082</v>
      </c>
      <c r="I26" s="745">
        <v>112646.42685364082</v>
      </c>
      <c r="J26" s="745">
        <v>0</v>
      </c>
      <c r="K26" s="745">
        <v>0</v>
      </c>
      <c r="L26" s="745">
        <v>0</v>
      </c>
    </row>
    <row r="27" spans="1:12">
      <c r="A27" s="457">
        <v>21</v>
      </c>
      <c r="B27" s="470" t="s">
        <v>537</v>
      </c>
      <c r="C27" s="743">
        <v>1731069.2732646212</v>
      </c>
      <c r="D27" s="736">
        <v>1730792.7420646211</v>
      </c>
      <c r="E27" s="736">
        <v>0</v>
      </c>
      <c r="F27" s="745">
        <v>276.53120000000001</v>
      </c>
      <c r="G27" s="745">
        <v>0</v>
      </c>
      <c r="H27" s="736">
        <v>4477.0665776644146</v>
      </c>
      <c r="I27" s="745">
        <v>4200.5353776644142</v>
      </c>
      <c r="J27" s="745">
        <v>0</v>
      </c>
      <c r="K27" s="745">
        <v>276.53120000000001</v>
      </c>
      <c r="L27" s="745">
        <v>0</v>
      </c>
    </row>
    <row r="28" spans="1:12">
      <c r="A28" s="457">
        <v>22</v>
      </c>
      <c r="B28" s="470" t="s">
        <v>538</v>
      </c>
      <c r="C28" s="743">
        <v>46623017.655507088</v>
      </c>
      <c r="D28" s="736">
        <v>36032925.253503241</v>
      </c>
      <c r="E28" s="736">
        <v>0</v>
      </c>
      <c r="F28" s="745">
        <v>10590092.402003845</v>
      </c>
      <c r="G28" s="745">
        <v>0</v>
      </c>
      <c r="H28" s="736">
        <v>14059078.830664176</v>
      </c>
      <c r="I28" s="745">
        <v>4012909.4531476717</v>
      </c>
      <c r="J28" s="745">
        <v>0</v>
      </c>
      <c r="K28" s="745">
        <v>10046169.377516503</v>
      </c>
      <c r="L28" s="745">
        <v>0</v>
      </c>
    </row>
    <row r="29" spans="1:12">
      <c r="A29" s="457">
        <v>23</v>
      </c>
      <c r="B29" s="470" t="s">
        <v>539</v>
      </c>
      <c r="C29" s="743">
        <v>65043767.843670718</v>
      </c>
      <c r="D29" s="736">
        <v>56783958.45304659</v>
      </c>
      <c r="E29" s="736">
        <v>60359.636341085628</v>
      </c>
      <c r="F29" s="745">
        <v>8199449.7542830352</v>
      </c>
      <c r="G29" s="745">
        <v>0</v>
      </c>
      <c r="H29" s="736">
        <v>860146.88945606851</v>
      </c>
      <c r="I29" s="745">
        <v>394381.57530327234</v>
      </c>
      <c r="J29" s="745">
        <v>1487.7118107980582</v>
      </c>
      <c r="K29" s="745">
        <v>464277.60234199808</v>
      </c>
      <c r="L29" s="745">
        <v>0</v>
      </c>
    </row>
    <row r="30" spans="1:12">
      <c r="A30" s="457">
        <v>24</v>
      </c>
      <c r="B30" s="470" t="s">
        <v>540</v>
      </c>
      <c r="C30" s="743">
        <v>48571308.927201986</v>
      </c>
      <c r="D30" s="736">
        <v>32706496.336945008</v>
      </c>
      <c r="E30" s="736">
        <v>3090431.2630249998</v>
      </c>
      <c r="F30" s="745">
        <v>12774381.327231999</v>
      </c>
      <c r="G30" s="745">
        <v>0</v>
      </c>
      <c r="H30" s="736">
        <v>6311050.291945532</v>
      </c>
      <c r="I30" s="745">
        <v>51265.296931630139</v>
      </c>
      <c r="J30" s="745">
        <v>9050.2259174740884</v>
      </c>
      <c r="K30" s="745">
        <v>6250734.7690964304</v>
      </c>
      <c r="L30" s="745">
        <v>0</v>
      </c>
    </row>
    <row r="31" spans="1:12">
      <c r="A31" s="457">
        <v>25</v>
      </c>
      <c r="B31" s="470" t="s">
        <v>541</v>
      </c>
      <c r="C31" s="743">
        <v>55464149.078976423</v>
      </c>
      <c r="D31" s="736">
        <v>48784952.298478223</v>
      </c>
      <c r="E31" s="736">
        <v>1156083.3805796644</v>
      </c>
      <c r="F31" s="745">
        <v>4696489.3104636017</v>
      </c>
      <c r="G31" s="745">
        <v>826624.08945500001</v>
      </c>
      <c r="H31" s="736">
        <v>2276823.5062889587</v>
      </c>
      <c r="I31" s="745">
        <v>872474.348074093</v>
      </c>
      <c r="J31" s="745">
        <v>4653.6181791926192</v>
      </c>
      <c r="K31" s="745">
        <v>1397285.0222132362</v>
      </c>
      <c r="L31" s="745">
        <v>2410.5178224431938</v>
      </c>
    </row>
    <row r="32" spans="1:12">
      <c r="A32" s="457">
        <v>26</v>
      </c>
      <c r="B32" s="470" t="s">
        <v>597</v>
      </c>
      <c r="C32" s="743">
        <v>1263838.0458779989</v>
      </c>
      <c r="D32" s="736">
        <v>1168971.0087779991</v>
      </c>
      <c r="E32" s="736">
        <v>2449.3000000000002</v>
      </c>
      <c r="F32" s="745">
        <v>92417.737099999853</v>
      </c>
      <c r="G32" s="745">
        <v>0</v>
      </c>
      <c r="H32" s="736">
        <v>115582.74727555987</v>
      </c>
      <c r="I32" s="745">
        <v>23379.42017555999</v>
      </c>
      <c r="J32" s="745">
        <v>244.93000000000004</v>
      </c>
      <c r="K32" s="745">
        <v>91958.397099999856</v>
      </c>
      <c r="L32" s="745">
        <v>0</v>
      </c>
    </row>
    <row r="33" spans="1:12">
      <c r="A33" s="457">
        <v>27</v>
      </c>
      <c r="B33" s="513" t="s">
        <v>66</v>
      </c>
      <c r="C33" s="738">
        <f t="shared" ref="C33:L33" si="0">SUM(C7:C32)</f>
        <v>811813877.31585145</v>
      </c>
      <c r="D33" s="738">
        <f t="shared" si="0"/>
        <v>617173341.0016706</v>
      </c>
      <c r="E33" s="738">
        <f t="shared" si="0"/>
        <v>37539917.441244237</v>
      </c>
      <c r="F33" s="738">
        <f t="shared" si="0"/>
        <v>155623289.69323766</v>
      </c>
      <c r="G33" s="738">
        <f t="shared" si="0"/>
        <v>1477329.179699</v>
      </c>
      <c r="H33" s="738">
        <f t="shared" si="0"/>
        <v>58863166.38275411</v>
      </c>
      <c r="I33" s="738">
        <f t="shared" si="0"/>
        <v>10958529.664073745</v>
      </c>
      <c r="J33" s="738">
        <f t="shared" si="0"/>
        <v>924174.20371142717</v>
      </c>
      <c r="K33" s="738">
        <f t="shared" si="0"/>
        <v>46974798.471695274</v>
      </c>
      <c r="L33" s="738">
        <f t="shared" si="0"/>
        <v>5664.0432736631965</v>
      </c>
    </row>
    <row r="35" spans="1:12">
      <c r="B35" s="512"/>
      <c r="C35" s="512"/>
    </row>
    <row r="37" spans="1:12">
      <c r="C37" s="740"/>
      <c r="D37" s="740"/>
      <c r="E37" s="740"/>
      <c r="F37" s="740"/>
      <c r="G37" s="740"/>
      <c r="H37" s="740"/>
      <c r="I37" s="740"/>
      <c r="J37" s="740"/>
      <c r="K37" s="740"/>
      <c r="L37" s="740"/>
    </row>
    <row r="38" spans="1:12">
      <c r="C38" s="740"/>
      <c r="D38" s="740"/>
      <c r="E38" s="740"/>
      <c r="F38" s="740"/>
      <c r="G38" s="740"/>
      <c r="H38" s="740"/>
      <c r="I38" s="740"/>
      <c r="J38" s="740"/>
      <c r="K38" s="740"/>
      <c r="L38" s="740"/>
    </row>
    <row r="39" spans="1:12">
      <c r="C39" s="740"/>
      <c r="D39" s="740"/>
      <c r="E39" s="740"/>
      <c r="F39" s="740"/>
      <c r="G39" s="740"/>
      <c r="H39" s="740"/>
      <c r="I39" s="740"/>
      <c r="J39" s="740"/>
      <c r="K39" s="740"/>
      <c r="L39" s="740"/>
    </row>
    <row r="40" spans="1:12">
      <c r="C40" s="740"/>
      <c r="D40" s="740"/>
      <c r="E40" s="740"/>
      <c r="F40" s="740"/>
      <c r="G40" s="740"/>
      <c r="H40" s="740"/>
      <c r="I40" s="740"/>
      <c r="J40" s="740"/>
      <c r="K40" s="740"/>
      <c r="L40" s="740"/>
    </row>
    <row r="41" spans="1:12">
      <c r="C41" s="740"/>
      <c r="D41" s="740"/>
      <c r="E41" s="740"/>
      <c r="F41" s="740"/>
      <c r="G41" s="740"/>
      <c r="H41" s="740"/>
      <c r="I41" s="740"/>
      <c r="J41" s="740"/>
      <c r="K41" s="740"/>
      <c r="L41" s="740"/>
    </row>
    <row r="42" spans="1:12">
      <c r="C42" s="740"/>
      <c r="D42" s="740"/>
      <c r="E42" s="740"/>
      <c r="F42" s="740"/>
      <c r="G42" s="740"/>
      <c r="H42" s="740"/>
      <c r="I42" s="740"/>
      <c r="J42" s="740"/>
      <c r="K42" s="740"/>
      <c r="L42" s="740"/>
    </row>
    <row r="43" spans="1:12">
      <c r="C43" s="740"/>
      <c r="D43" s="740"/>
      <c r="E43" s="740"/>
      <c r="F43" s="740"/>
      <c r="G43" s="740"/>
      <c r="H43" s="740"/>
      <c r="I43" s="740"/>
      <c r="J43" s="740"/>
      <c r="K43" s="740"/>
      <c r="L43" s="740"/>
    </row>
    <row r="44" spans="1:12">
      <c r="C44" s="740"/>
      <c r="D44" s="740"/>
      <c r="E44" s="740"/>
      <c r="F44" s="740"/>
      <c r="G44" s="740"/>
      <c r="H44" s="740"/>
      <c r="I44" s="740"/>
      <c r="J44" s="740"/>
      <c r="K44" s="740"/>
      <c r="L44" s="740"/>
    </row>
    <row r="45" spans="1:12">
      <c r="C45" s="740"/>
      <c r="D45" s="740"/>
      <c r="E45" s="740"/>
      <c r="F45" s="740"/>
      <c r="G45" s="740"/>
      <c r="H45" s="740"/>
      <c r="I45" s="740"/>
      <c r="J45" s="740"/>
      <c r="K45" s="740"/>
      <c r="L45" s="740"/>
    </row>
    <row r="46" spans="1:12">
      <c r="C46" s="740"/>
      <c r="D46" s="740"/>
      <c r="E46" s="740"/>
      <c r="F46" s="740"/>
      <c r="G46" s="740"/>
      <c r="H46" s="740"/>
      <c r="I46" s="740"/>
      <c r="J46" s="740"/>
      <c r="K46" s="740"/>
      <c r="L46" s="740"/>
    </row>
    <row r="47" spans="1:12">
      <c r="C47" s="740"/>
      <c r="D47" s="740"/>
      <c r="E47" s="740"/>
      <c r="F47" s="740"/>
      <c r="G47" s="740"/>
      <c r="H47" s="740"/>
      <c r="I47" s="740"/>
      <c r="J47" s="740"/>
      <c r="K47" s="740"/>
      <c r="L47" s="740"/>
    </row>
    <row r="48" spans="1:12">
      <c r="C48" s="740"/>
      <c r="D48" s="740"/>
      <c r="E48" s="740"/>
      <c r="F48" s="740"/>
      <c r="G48" s="740"/>
      <c r="H48" s="740"/>
      <c r="I48" s="740"/>
      <c r="J48" s="740"/>
      <c r="K48" s="740"/>
      <c r="L48" s="740"/>
    </row>
    <row r="49" spans="3:12">
      <c r="C49" s="740"/>
      <c r="D49" s="740"/>
      <c r="E49" s="740"/>
      <c r="F49" s="740"/>
      <c r="G49" s="740"/>
      <c r="H49" s="740"/>
      <c r="I49" s="740"/>
      <c r="J49" s="740"/>
      <c r="K49" s="740"/>
      <c r="L49" s="740"/>
    </row>
    <row r="50" spans="3:12">
      <c r="C50" s="740"/>
      <c r="D50" s="740"/>
      <c r="E50" s="740"/>
      <c r="F50" s="740"/>
      <c r="G50" s="740"/>
      <c r="H50" s="740"/>
      <c r="I50" s="740"/>
      <c r="J50" s="740"/>
      <c r="K50" s="740"/>
      <c r="L50" s="740"/>
    </row>
    <row r="51" spans="3:12">
      <c r="C51" s="740"/>
      <c r="D51" s="740"/>
      <c r="E51" s="740"/>
      <c r="F51" s="740"/>
      <c r="G51" s="740"/>
      <c r="H51" s="740"/>
      <c r="I51" s="740"/>
      <c r="J51" s="740"/>
      <c r="K51" s="740"/>
      <c r="L51" s="740"/>
    </row>
    <row r="52" spans="3:12">
      <c r="C52" s="740"/>
      <c r="D52" s="740"/>
      <c r="E52" s="740"/>
      <c r="F52" s="740"/>
      <c r="G52" s="740"/>
      <c r="H52" s="740"/>
      <c r="I52" s="740"/>
      <c r="J52" s="740"/>
      <c r="K52" s="740"/>
      <c r="L52" s="740"/>
    </row>
    <row r="53" spans="3:12">
      <c r="C53" s="740"/>
      <c r="D53" s="740"/>
      <c r="E53" s="740"/>
      <c r="F53" s="740"/>
      <c r="G53" s="740"/>
      <c r="H53" s="740"/>
      <c r="I53" s="740"/>
      <c r="J53" s="740"/>
      <c r="K53" s="740"/>
      <c r="L53" s="740"/>
    </row>
    <row r="54" spans="3:12">
      <c r="C54" s="740"/>
      <c r="D54" s="740"/>
      <c r="E54" s="740"/>
      <c r="F54" s="740"/>
      <c r="G54" s="740"/>
      <c r="H54" s="740"/>
      <c r="I54" s="740"/>
      <c r="J54" s="740"/>
      <c r="K54" s="740"/>
      <c r="L54" s="740"/>
    </row>
    <row r="55" spans="3:12">
      <c r="C55" s="740"/>
      <c r="D55" s="740"/>
      <c r="E55" s="740"/>
      <c r="F55" s="740"/>
      <c r="G55" s="740"/>
      <c r="H55" s="740"/>
      <c r="I55" s="740"/>
      <c r="J55" s="740"/>
      <c r="K55" s="740"/>
      <c r="L55" s="740"/>
    </row>
    <row r="56" spans="3:12">
      <c r="C56" s="740"/>
      <c r="D56" s="740"/>
      <c r="E56" s="740"/>
      <c r="F56" s="740"/>
      <c r="G56" s="740"/>
      <c r="H56" s="740"/>
      <c r="I56" s="740"/>
      <c r="J56" s="740"/>
      <c r="K56" s="740"/>
      <c r="L56" s="740"/>
    </row>
    <row r="57" spans="3:12">
      <c r="C57" s="740"/>
      <c r="D57" s="740"/>
      <c r="E57" s="740"/>
      <c r="F57" s="740"/>
      <c r="G57" s="740"/>
      <c r="H57" s="740"/>
      <c r="I57" s="740"/>
      <c r="J57" s="740"/>
      <c r="K57" s="740"/>
      <c r="L57" s="740"/>
    </row>
    <row r="58" spans="3:12">
      <c r="C58" s="740"/>
      <c r="D58" s="740"/>
      <c r="E58" s="740"/>
      <c r="F58" s="740"/>
      <c r="G58" s="740"/>
      <c r="H58" s="740"/>
      <c r="I58" s="740"/>
      <c r="J58" s="740"/>
      <c r="K58" s="740"/>
      <c r="L58" s="740"/>
    </row>
    <row r="59" spans="3:12">
      <c r="C59" s="740"/>
      <c r="D59" s="740"/>
      <c r="E59" s="740"/>
      <c r="F59" s="740"/>
      <c r="G59" s="740"/>
      <c r="H59" s="740"/>
      <c r="I59" s="740"/>
      <c r="J59" s="740"/>
      <c r="K59" s="740"/>
      <c r="L59" s="740"/>
    </row>
    <row r="60" spans="3:12">
      <c r="C60" s="740"/>
      <c r="D60" s="740"/>
      <c r="E60" s="740"/>
      <c r="F60" s="740"/>
      <c r="G60" s="740"/>
      <c r="H60" s="740"/>
      <c r="I60" s="740"/>
      <c r="J60" s="740"/>
      <c r="K60" s="740"/>
      <c r="L60" s="740"/>
    </row>
    <row r="61" spans="3:12">
      <c r="C61" s="740"/>
      <c r="D61" s="740"/>
      <c r="E61" s="740"/>
      <c r="F61" s="740"/>
      <c r="G61" s="740"/>
      <c r="H61" s="740"/>
      <c r="I61" s="740"/>
      <c r="J61" s="740"/>
      <c r="K61" s="740"/>
      <c r="L61" s="740"/>
    </row>
    <row r="62" spans="3:12">
      <c r="C62" s="740"/>
      <c r="D62" s="740"/>
      <c r="E62" s="740"/>
      <c r="F62" s="740"/>
      <c r="G62" s="740"/>
      <c r="H62" s="740"/>
      <c r="I62" s="740"/>
      <c r="J62" s="740"/>
      <c r="K62" s="740"/>
      <c r="L62" s="740"/>
    </row>
    <row r="63" spans="3:12">
      <c r="C63" s="740"/>
      <c r="D63" s="740"/>
      <c r="E63" s="740"/>
      <c r="F63" s="740"/>
      <c r="G63" s="740"/>
      <c r="H63" s="740"/>
      <c r="I63" s="740"/>
      <c r="J63" s="740"/>
      <c r="K63" s="740"/>
      <c r="L63" s="740"/>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20"/>
  <sheetViews>
    <sheetView showGridLines="0" zoomScaleNormal="100" workbookViewId="0"/>
  </sheetViews>
  <sheetFormatPr defaultColWidth="8.7109375" defaultRowHeight="12"/>
  <cols>
    <col min="1" max="1" width="11.85546875" style="373" bestFit="1" customWidth="1"/>
    <col min="2" max="2" width="165.140625" style="373" customWidth="1"/>
    <col min="3" max="11" width="28.28515625" style="373" customWidth="1"/>
    <col min="12" max="16384" width="8.7109375" style="373"/>
  </cols>
  <sheetData>
    <row r="1" spans="1:11" s="367" customFormat="1" ht="13.5">
      <c r="A1" s="366" t="s">
        <v>108</v>
      </c>
      <c r="B1" s="289" t="str">
        <f>Info!C2</f>
        <v>სს "ბანკი ქართუ"</v>
      </c>
      <c r="C1" s="467"/>
      <c r="D1" s="467"/>
      <c r="E1" s="467"/>
      <c r="F1" s="467"/>
      <c r="G1" s="467"/>
      <c r="H1" s="467"/>
      <c r="I1" s="467"/>
      <c r="J1" s="467"/>
      <c r="K1" s="467"/>
    </row>
    <row r="2" spans="1:11" s="367" customFormat="1" ht="12.75">
      <c r="A2" s="366" t="s">
        <v>109</v>
      </c>
      <c r="B2" s="734">
        <f>'1. key ratios'!B2</f>
        <v>45107</v>
      </c>
      <c r="C2" s="467"/>
      <c r="D2" s="467"/>
      <c r="E2" s="467"/>
      <c r="F2" s="467"/>
      <c r="G2" s="467"/>
      <c r="H2" s="467"/>
      <c r="I2" s="467"/>
      <c r="J2" s="467"/>
      <c r="K2" s="467"/>
    </row>
    <row r="3" spans="1:11" s="367" customFormat="1" ht="12.75">
      <c r="A3" s="368" t="s">
        <v>598</v>
      </c>
      <c r="B3" s="467"/>
      <c r="C3" s="467"/>
      <c r="D3" s="467"/>
      <c r="E3" s="467"/>
      <c r="F3" s="467"/>
      <c r="G3" s="467"/>
      <c r="H3" s="467"/>
      <c r="I3" s="467"/>
      <c r="J3" s="467"/>
      <c r="K3" s="467"/>
    </row>
    <row r="4" spans="1:11">
      <c r="A4" s="518"/>
      <c r="B4" s="518"/>
      <c r="C4" s="517" t="s">
        <v>502</v>
      </c>
      <c r="D4" s="517" t="s">
        <v>503</v>
      </c>
      <c r="E4" s="517" t="s">
        <v>504</v>
      </c>
      <c r="F4" s="517" t="s">
        <v>505</v>
      </c>
      <c r="G4" s="517" t="s">
        <v>506</v>
      </c>
      <c r="H4" s="517" t="s">
        <v>507</v>
      </c>
      <c r="I4" s="517" t="s">
        <v>508</v>
      </c>
      <c r="J4" s="517" t="s">
        <v>509</v>
      </c>
      <c r="K4" s="517" t="s">
        <v>510</v>
      </c>
    </row>
    <row r="5" spans="1:11" ht="104.1" customHeight="1">
      <c r="A5" s="864" t="s">
        <v>906</v>
      </c>
      <c r="B5" s="865"/>
      <c r="C5" s="516" t="s">
        <v>599</v>
      </c>
      <c r="D5" s="516" t="s">
        <v>592</v>
      </c>
      <c r="E5" s="516" t="s">
        <v>593</v>
      </c>
      <c r="F5" s="516" t="s">
        <v>905</v>
      </c>
      <c r="G5" s="516" t="s">
        <v>600</v>
      </c>
      <c r="H5" s="516" t="s">
        <v>601</v>
      </c>
      <c r="I5" s="516" t="s">
        <v>602</v>
      </c>
      <c r="J5" s="516" t="s">
        <v>603</v>
      </c>
      <c r="K5" s="516" t="s">
        <v>604</v>
      </c>
    </row>
    <row r="6" spans="1:11" ht="12.75">
      <c r="A6" s="457">
        <v>1</v>
      </c>
      <c r="B6" s="457" t="s">
        <v>605</v>
      </c>
      <c r="C6" s="736">
        <v>52107236.778617658</v>
      </c>
      <c r="D6" s="736">
        <v>7739365.9677099995</v>
      </c>
      <c r="E6" s="736">
        <v>0</v>
      </c>
      <c r="F6" s="736">
        <v>0</v>
      </c>
      <c r="G6" s="736">
        <v>592602653.95672464</v>
      </c>
      <c r="H6" s="736">
        <v>10296486.363856256</v>
      </c>
      <c r="I6" s="736">
        <v>70204082.40705128</v>
      </c>
      <c r="J6" s="736">
        <v>6575306.2104378324</v>
      </c>
      <c r="K6" s="736">
        <v>72288745.631453171</v>
      </c>
    </row>
    <row r="7" spans="1:11" ht="12.75">
      <c r="A7" s="457">
        <v>2</v>
      </c>
      <c r="B7" s="457" t="s">
        <v>606</v>
      </c>
      <c r="C7" s="736">
        <v>0</v>
      </c>
      <c r="D7" s="736">
        <v>0</v>
      </c>
      <c r="E7" s="736">
        <v>0</v>
      </c>
      <c r="F7" s="736">
        <v>0</v>
      </c>
      <c r="G7" s="736">
        <v>0</v>
      </c>
      <c r="H7" s="736">
        <v>0</v>
      </c>
      <c r="I7" s="736">
        <v>11041758.08</v>
      </c>
      <c r="J7" s="736">
        <v>0</v>
      </c>
      <c r="K7" s="736">
        <v>18094539.210000001</v>
      </c>
    </row>
    <row r="8" spans="1:11" ht="12.75">
      <c r="A8" s="457">
        <v>3</v>
      </c>
      <c r="B8" s="457" t="s">
        <v>570</v>
      </c>
      <c r="C8" s="736">
        <v>12162536.229219783</v>
      </c>
      <c r="D8" s="736">
        <v>0</v>
      </c>
      <c r="E8" s="736">
        <v>0</v>
      </c>
      <c r="F8" s="736">
        <v>0</v>
      </c>
      <c r="G8" s="736">
        <v>40272375.596006714</v>
      </c>
      <c r="H8" s="736">
        <v>1802915.7631307754</v>
      </c>
      <c r="I8" s="736">
        <v>10435008.983692165</v>
      </c>
      <c r="J8" s="736">
        <v>8787949.7162784543</v>
      </c>
      <c r="K8" s="736">
        <v>12649501.438472092</v>
      </c>
    </row>
    <row r="9" spans="1:11" ht="12.75">
      <c r="A9" s="457">
        <v>4</v>
      </c>
      <c r="B9" s="474" t="s">
        <v>904</v>
      </c>
      <c r="C9" s="746">
        <v>6641488.4495296096</v>
      </c>
      <c r="D9" s="746">
        <v>3098341.6773999999</v>
      </c>
      <c r="E9" s="746">
        <v>0</v>
      </c>
      <c r="F9" s="746">
        <v>0</v>
      </c>
      <c r="G9" s="746">
        <v>129968510.5568607</v>
      </c>
      <c r="H9" s="746">
        <v>0</v>
      </c>
      <c r="I9" s="746">
        <v>9270429.3771976642</v>
      </c>
      <c r="J9" s="746">
        <v>1183013.5859937975</v>
      </c>
      <c r="K9" s="746">
        <v>6938835.2259548353</v>
      </c>
    </row>
    <row r="10" spans="1:11" ht="12.75">
      <c r="A10" s="457">
        <v>5</v>
      </c>
      <c r="B10" s="474" t="s">
        <v>903</v>
      </c>
      <c r="C10" s="746">
        <v>0</v>
      </c>
      <c r="D10" s="746">
        <v>0</v>
      </c>
      <c r="E10" s="746">
        <v>0</v>
      </c>
      <c r="F10" s="746">
        <v>0</v>
      </c>
      <c r="G10" s="746">
        <v>0</v>
      </c>
      <c r="H10" s="746">
        <v>0</v>
      </c>
      <c r="I10" s="746">
        <v>0</v>
      </c>
      <c r="J10" s="746">
        <v>0</v>
      </c>
      <c r="K10" s="746">
        <v>0</v>
      </c>
    </row>
    <row r="11" spans="1:11" ht="12.75">
      <c r="A11" s="457">
        <v>6</v>
      </c>
      <c r="B11" s="474" t="s">
        <v>902</v>
      </c>
      <c r="C11" s="746">
        <v>0</v>
      </c>
      <c r="D11" s="746">
        <v>0</v>
      </c>
      <c r="E11" s="746">
        <v>0</v>
      </c>
      <c r="F11" s="746">
        <v>0</v>
      </c>
      <c r="G11" s="746">
        <v>3729071.93</v>
      </c>
      <c r="H11" s="746">
        <v>0</v>
      </c>
      <c r="I11" s="746">
        <v>0</v>
      </c>
      <c r="J11" s="746">
        <v>0</v>
      </c>
      <c r="K11" s="746">
        <v>7.8800000000000239</v>
      </c>
    </row>
    <row r="13" spans="1:11" ht="15">
      <c r="B13" s="514"/>
    </row>
    <row r="14" spans="1:11">
      <c r="C14" s="607"/>
      <c r="D14" s="607"/>
      <c r="E14" s="607"/>
      <c r="F14" s="607"/>
      <c r="G14" s="607"/>
      <c r="H14" s="607"/>
      <c r="I14" s="607"/>
      <c r="J14" s="607"/>
      <c r="K14" s="607"/>
    </row>
    <row r="15" spans="1:11">
      <c r="C15" s="607"/>
      <c r="D15" s="607"/>
      <c r="E15" s="607"/>
      <c r="F15" s="607"/>
      <c r="G15" s="607"/>
      <c r="H15" s="607"/>
      <c r="I15" s="607"/>
      <c r="J15" s="607"/>
      <c r="K15" s="607"/>
    </row>
    <row r="16" spans="1:11">
      <c r="C16" s="607"/>
      <c r="D16" s="607"/>
      <c r="E16" s="607"/>
      <c r="F16" s="607"/>
      <c r="G16" s="607"/>
      <c r="H16" s="607"/>
      <c r="I16" s="607"/>
      <c r="J16" s="607"/>
      <c r="K16" s="607"/>
    </row>
    <row r="17" spans="3:11">
      <c r="C17" s="607"/>
      <c r="D17" s="607"/>
      <c r="E17" s="607"/>
      <c r="F17" s="607"/>
      <c r="G17" s="607"/>
      <c r="H17" s="607"/>
      <c r="I17" s="607"/>
      <c r="J17" s="607"/>
      <c r="K17" s="607"/>
    </row>
    <row r="18" spans="3:11">
      <c r="C18" s="607"/>
      <c r="D18" s="607"/>
      <c r="E18" s="607"/>
      <c r="F18" s="607"/>
      <c r="G18" s="607"/>
      <c r="H18" s="607"/>
      <c r="I18" s="607"/>
      <c r="J18" s="607"/>
      <c r="K18" s="607"/>
    </row>
    <row r="19" spans="3:11">
      <c r="C19" s="607"/>
      <c r="D19" s="607"/>
      <c r="E19" s="607"/>
      <c r="F19" s="607"/>
      <c r="G19" s="607"/>
      <c r="H19" s="607"/>
      <c r="I19" s="607"/>
      <c r="J19" s="607"/>
      <c r="K19" s="607"/>
    </row>
    <row r="20" spans="3:11">
      <c r="C20" s="607"/>
      <c r="D20" s="607"/>
      <c r="E20" s="607"/>
      <c r="F20" s="607"/>
      <c r="G20" s="607"/>
      <c r="H20" s="607"/>
      <c r="I20" s="607"/>
      <c r="J20" s="607"/>
      <c r="K20" s="607"/>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20"/>
  <sheetViews>
    <sheetView showGridLines="0" zoomScaleNormal="100" workbookViewId="0"/>
  </sheetViews>
  <sheetFormatPr defaultColWidth="8.7109375" defaultRowHeight="15"/>
  <cols>
    <col min="1" max="1" width="10" style="519" bestFit="1" customWidth="1"/>
    <col min="2" max="2" width="71.7109375" style="519" customWidth="1"/>
    <col min="3" max="3" width="12" style="519" bestFit="1" customWidth="1"/>
    <col min="4" max="5" width="15.28515625" style="519" bestFit="1" customWidth="1"/>
    <col min="6" max="6" width="20.140625" style="519" bestFit="1" customWidth="1"/>
    <col min="7" max="7" width="37.7109375" style="519" bestFit="1" customWidth="1"/>
    <col min="8" max="8" width="12" style="519" bestFit="1" customWidth="1"/>
    <col min="9" max="10" width="15.28515625" style="519" bestFit="1" customWidth="1"/>
    <col min="11" max="11" width="20.140625" style="519" bestFit="1" customWidth="1"/>
    <col min="12" max="12" width="37.7109375" style="519" bestFit="1" customWidth="1"/>
    <col min="13" max="13" width="11.140625" style="519" bestFit="1" customWidth="1"/>
    <col min="14" max="15" width="15.28515625" style="519" bestFit="1" customWidth="1"/>
    <col min="16" max="16" width="20.140625" style="519" bestFit="1" customWidth="1"/>
    <col min="17" max="17" width="37.7109375" style="519" bestFit="1" customWidth="1"/>
    <col min="18" max="18" width="18.140625" style="519" bestFit="1" customWidth="1"/>
    <col min="19" max="19" width="48" style="519" bestFit="1" customWidth="1"/>
    <col min="20" max="20" width="45.85546875" style="519" bestFit="1" customWidth="1"/>
    <col min="21" max="21" width="48" style="519" bestFit="1" customWidth="1"/>
    <col min="22" max="22" width="44.42578125" style="519" bestFit="1" customWidth="1"/>
    <col min="23" max="16384" width="8.7109375" style="519"/>
  </cols>
  <sheetData>
    <row r="1" spans="1:22">
      <c r="A1" s="366" t="s">
        <v>108</v>
      </c>
      <c r="B1" s="289" t="str">
        <f>Info!C2</f>
        <v>სს "ბანკი ქართუ"</v>
      </c>
    </row>
    <row r="2" spans="1:22">
      <c r="A2" s="366" t="s">
        <v>109</v>
      </c>
      <c r="B2" s="734">
        <f>'1. key ratios'!B2</f>
        <v>45107</v>
      </c>
    </row>
    <row r="3" spans="1:22">
      <c r="A3" s="368" t="s">
        <v>689</v>
      </c>
      <c r="B3" s="467"/>
    </row>
    <row r="4" spans="1:22">
      <c r="A4" s="368"/>
      <c r="B4" s="467"/>
    </row>
    <row r="5" spans="1:22" ht="24" customHeight="1">
      <c r="A5" s="866" t="s">
        <v>716</v>
      </c>
      <c r="B5" s="866"/>
      <c r="C5" s="868" t="s">
        <v>908</v>
      </c>
      <c r="D5" s="868"/>
      <c r="E5" s="868"/>
      <c r="F5" s="868"/>
      <c r="G5" s="868"/>
      <c r="H5" s="868" t="s">
        <v>596</v>
      </c>
      <c r="I5" s="868"/>
      <c r="J5" s="868"/>
      <c r="K5" s="868"/>
      <c r="L5" s="868"/>
      <c r="M5" s="868" t="s">
        <v>907</v>
      </c>
      <c r="N5" s="868"/>
      <c r="O5" s="868"/>
      <c r="P5" s="868"/>
      <c r="Q5" s="868"/>
      <c r="R5" s="867" t="s">
        <v>715</v>
      </c>
      <c r="S5" s="867" t="s">
        <v>719</v>
      </c>
      <c r="T5" s="867" t="s">
        <v>718</v>
      </c>
      <c r="U5" s="867" t="s">
        <v>956</v>
      </c>
      <c r="V5" s="867" t="s">
        <v>957</v>
      </c>
    </row>
    <row r="6" spans="1:22" ht="36" customHeight="1">
      <c r="A6" s="866"/>
      <c r="B6" s="866"/>
      <c r="C6" s="528"/>
      <c r="D6" s="465" t="s">
        <v>892</v>
      </c>
      <c r="E6" s="465" t="s">
        <v>891</v>
      </c>
      <c r="F6" s="465" t="s">
        <v>890</v>
      </c>
      <c r="G6" s="465" t="s">
        <v>889</v>
      </c>
      <c r="H6" s="528"/>
      <c r="I6" s="465" t="s">
        <v>892</v>
      </c>
      <c r="J6" s="465" t="s">
        <v>891</v>
      </c>
      <c r="K6" s="465" t="s">
        <v>890</v>
      </c>
      <c r="L6" s="465" t="s">
        <v>889</v>
      </c>
      <c r="M6" s="528"/>
      <c r="N6" s="465" t="s">
        <v>892</v>
      </c>
      <c r="O6" s="465" t="s">
        <v>891</v>
      </c>
      <c r="P6" s="465" t="s">
        <v>890</v>
      </c>
      <c r="Q6" s="465" t="s">
        <v>889</v>
      </c>
      <c r="R6" s="867"/>
      <c r="S6" s="867"/>
      <c r="T6" s="867"/>
      <c r="U6" s="867"/>
      <c r="V6" s="867"/>
    </row>
    <row r="7" spans="1:22">
      <c r="A7" s="523">
        <v>1</v>
      </c>
      <c r="B7" s="527" t="s">
        <v>690</v>
      </c>
      <c r="C7" s="746">
        <v>157101.94999999998</v>
      </c>
      <c r="D7" s="746">
        <v>100109.28</v>
      </c>
      <c r="E7" s="746">
        <v>1582.88</v>
      </c>
      <c r="F7" s="746">
        <v>55409.79</v>
      </c>
      <c r="G7" s="746">
        <v>0</v>
      </c>
      <c r="H7" s="746">
        <v>166101.23144379799</v>
      </c>
      <c r="I7" s="746">
        <v>101006.08213728311</v>
      </c>
      <c r="J7" s="746">
        <v>1599.14</v>
      </c>
      <c r="K7" s="746">
        <v>63496.009306514861</v>
      </c>
      <c r="L7" s="746">
        <v>0</v>
      </c>
      <c r="M7" s="746">
        <v>14691.328762054109</v>
      </c>
      <c r="N7" s="746">
        <v>21.328556640818171</v>
      </c>
      <c r="O7" s="746">
        <v>3.7746689802300959</v>
      </c>
      <c r="P7" s="746">
        <v>14666.225536433059</v>
      </c>
      <c r="Q7" s="746">
        <v>0</v>
      </c>
      <c r="R7" s="746">
        <v>9</v>
      </c>
      <c r="S7" s="605">
        <v>0</v>
      </c>
      <c r="T7" s="605">
        <v>0</v>
      </c>
      <c r="U7" s="605">
        <v>0.13011029744697633</v>
      </c>
      <c r="V7" s="592">
        <v>53.189283440571174</v>
      </c>
    </row>
    <row r="8" spans="1:22">
      <c r="A8" s="523">
        <v>2</v>
      </c>
      <c r="B8" s="526" t="s">
        <v>691</v>
      </c>
      <c r="C8" s="746">
        <v>5215772.0899999989</v>
      </c>
      <c r="D8" s="746">
        <v>3828105.2900000005</v>
      </c>
      <c r="E8" s="746">
        <v>75469.08</v>
      </c>
      <c r="F8" s="746">
        <v>1312197.7200000002</v>
      </c>
      <c r="G8" s="746">
        <v>0</v>
      </c>
      <c r="H8" s="746">
        <v>5380852.5840611588</v>
      </c>
      <c r="I8" s="746">
        <v>3844555.0176022174</v>
      </c>
      <c r="J8" s="746">
        <v>68369.398557516965</v>
      </c>
      <c r="K8" s="746">
        <v>1467928.1679014259</v>
      </c>
      <c r="L8" s="746">
        <v>0</v>
      </c>
      <c r="M8" s="746">
        <v>390473.6714541195</v>
      </c>
      <c r="N8" s="746">
        <v>14846.120139748293</v>
      </c>
      <c r="O8" s="746">
        <v>3082.0825318185953</v>
      </c>
      <c r="P8" s="746">
        <v>372545.46878255246</v>
      </c>
      <c r="Q8" s="746">
        <v>0</v>
      </c>
      <c r="R8" s="746">
        <v>100</v>
      </c>
      <c r="S8" s="605">
        <v>0.11223682829558963</v>
      </c>
      <c r="T8" s="605">
        <v>0.11844309578763954</v>
      </c>
      <c r="U8" s="605">
        <v>0.10361566334448487</v>
      </c>
      <c r="V8" s="592">
        <v>58.242685039528268</v>
      </c>
    </row>
    <row r="9" spans="1:22">
      <c r="A9" s="523">
        <v>3</v>
      </c>
      <c r="B9" s="526" t="s">
        <v>692</v>
      </c>
      <c r="C9" s="746">
        <v>0</v>
      </c>
      <c r="D9" s="746">
        <v>0</v>
      </c>
      <c r="E9" s="746">
        <v>0</v>
      </c>
      <c r="F9" s="746">
        <v>0</v>
      </c>
      <c r="G9" s="746">
        <v>0</v>
      </c>
      <c r="H9" s="746">
        <v>0</v>
      </c>
      <c r="I9" s="746">
        <v>0</v>
      </c>
      <c r="J9" s="746">
        <v>0</v>
      </c>
      <c r="K9" s="746">
        <v>0</v>
      </c>
      <c r="L9" s="746">
        <v>0</v>
      </c>
      <c r="M9" s="746">
        <v>0</v>
      </c>
      <c r="N9" s="746">
        <v>0</v>
      </c>
      <c r="O9" s="746">
        <v>0</v>
      </c>
      <c r="P9" s="746">
        <v>0</v>
      </c>
      <c r="Q9" s="746">
        <v>0</v>
      </c>
      <c r="R9" s="746">
        <v>0</v>
      </c>
      <c r="S9" s="605">
        <v>0</v>
      </c>
      <c r="T9" s="605">
        <v>0</v>
      </c>
      <c r="U9" s="605">
        <v>0</v>
      </c>
      <c r="V9" s="592">
        <v>0</v>
      </c>
    </row>
    <row r="10" spans="1:22">
      <c r="A10" s="523">
        <v>4</v>
      </c>
      <c r="B10" s="526" t="s">
        <v>693</v>
      </c>
      <c r="C10" s="746">
        <v>0</v>
      </c>
      <c r="D10" s="746">
        <v>0</v>
      </c>
      <c r="E10" s="746">
        <v>0</v>
      </c>
      <c r="F10" s="746">
        <v>0</v>
      </c>
      <c r="G10" s="746">
        <v>0</v>
      </c>
      <c r="H10" s="746">
        <v>0</v>
      </c>
      <c r="I10" s="746">
        <v>0</v>
      </c>
      <c r="J10" s="746">
        <v>0</v>
      </c>
      <c r="K10" s="746">
        <v>0</v>
      </c>
      <c r="L10" s="746">
        <v>0</v>
      </c>
      <c r="M10" s="746">
        <v>0</v>
      </c>
      <c r="N10" s="746">
        <v>0</v>
      </c>
      <c r="O10" s="746">
        <v>0</v>
      </c>
      <c r="P10" s="746">
        <v>0</v>
      </c>
      <c r="Q10" s="746">
        <v>0</v>
      </c>
      <c r="R10" s="746">
        <v>0</v>
      </c>
      <c r="S10" s="605">
        <v>0</v>
      </c>
      <c r="T10" s="605">
        <v>0</v>
      </c>
      <c r="U10" s="605">
        <v>0</v>
      </c>
      <c r="V10" s="592">
        <v>0</v>
      </c>
    </row>
    <row r="11" spans="1:22">
      <c r="A11" s="523">
        <v>5</v>
      </c>
      <c r="B11" s="526" t="s">
        <v>694</v>
      </c>
      <c r="C11" s="746">
        <v>1473466.8308000006</v>
      </c>
      <c r="D11" s="746">
        <v>1404563.9708000002</v>
      </c>
      <c r="E11" s="746">
        <v>4921.75</v>
      </c>
      <c r="F11" s="746">
        <v>63981.110000000008</v>
      </c>
      <c r="G11" s="746">
        <v>0</v>
      </c>
      <c r="H11" s="746">
        <v>1887320.8878219982</v>
      </c>
      <c r="I11" s="746">
        <v>1765377.8378219982</v>
      </c>
      <c r="J11" s="746">
        <v>4949.84</v>
      </c>
      <c r="K11" s="746">
        <v>116993.21000000004</v>
      </c>
      <c r="L11" s="746">
        <v>0</v>
      </c>
      <c r="M11" s="746">
        <v>125871.06432481586</v>
      </c>
      <c r="N11" s="746">
        <v>35309.077324815851</v>
      </c>
      <c r="O11" s="746">
        <v>494.98400000000004</v>
      </c>
      <c r="P11" s="746">
        <v>90067.003000000026</v>
      </c>
      <c r="Q11" s="746">
        <v>0</v>
      </c>
      <c r="R11" s="746">
        <v>232</v>
      </c>
      <c r="S11" s="605">
        <v>0.12935471944112009</v>
      </c>
      <c r="T11" s="605">
        <v>0.13768672476202107</v>
      </c>
      <c r="U11" s="605">
        <v>0.10396752056836339</v>
      </c>
      <c r="V11" s="592">
        <v>5.2065903847305774</v>
      </c>
    </row>
    <row r="12" spans="1:22">
      <c r="A12" s="523">
        <v>6</v>
      </c>
      <c r="B12" s="526" t="s">
        <v>695</v>
      </c>
      <c r="C12" s="746">
        <v>302656.90579999977</v>
      </c>
      <c r="D12" s="746">
        <v>220173.4474</v>
      </c>
      <c r="E12" s="746">
        <v>0</v>
      </c>
      <c r="F12" s="746">
        <v>82483.458399999887</v>
      </c>
      <c r="G12" s="746">
        <v>0</v>
      </c>
      <c r="H12" s="746">
        <v>307649.66557099973</v>
      </c>
      <c r="I12" s="746">
        <v>225166.20717099999</v>
      </c>
      <c r="J12" s="746">
        <v>0</v>
      </c>
      <c r="K12" s="746">
        <v>82483.458399999887</v>
      </c>
      <c r="L12" s="746">
        <v>0</v>
      </c>
      <c r="M12" s="746">
        <v>86986.78254341986</v>
      </c>
      <c r="N12" s="746">
        <v>4503.3241434199999</v>
      </c>
      <c r="O12" s="746">
        <v>0</v>
      </c>
      <c r="P12" s="746">
        <v>82483.458399999887</v>
      </c>
      <c r="Q12" s="746">
        <v>0</v>
      </c>
      <c r="R12" s="746">
        <v>1349</v>
      </c>
      <c r="S12" s="605">
        <v>0.16</v>
      </c>
      <c r="T12" s="605">
        <v>0.17227079825887714</v>
      </c>
      <c r="U12" s="605">
        <v>0.13139112298788488</v>
      </c>
      <c r="V12" s="592">
        <v>10.744631625829362</v>
      </c>
    </row>
    <row r="13" spans="1:22">
      <c r="A13" s="523">
        <v>7</v>
      </c>
      <c r="B13" s="526" t="s">
        <v>696</v>
      </c>
      <c r="C13" s="746">
        <v>26903684.34000003</v>
      </c>
      <c r="D13" s="746">
        <v>24491609.890000027</v>
      </c>
      <c r="E13" s="746">
        <v>1327678.0900000001</v>
      </c>
      <c r="F13" s="746">
        <v>1084396.3599999999</v>
      </c>
      <c r="G13" s="746">
        <v>0</v>
      </c>
      <c r="H13" s="746">
        <v>27070170.972863197</v>
      </c>
      <c r="I13" s="746">
        <v>24549496.675811123</v>
      </c>
      <c r="J13" s="746">
        <v>1343489.0240169526</v>
      </c>
      <c r="K13" s="746">
        <v>1177185.2730351104</v>
      </c>
      <c r="L13" s="746">
        <v>0</v>
      </c>
      <c r="M13" s="746">
        <v>754666.60940723494</v>
      </c>
      <c r="N13" s="746">
        <v>634721.40120245726</v>
      </c>
      <c r="O13" s="746">
        <v>18063.060289218836</v>
      </c>
      <c r="P13" s="746">
        <v>101882.14791555861</v>
      </c>
      <c r="Q13" s="746">
        <v>0</v>
      </c>
      <c r="R13" s="746">
        <v>139</v>
      </c>
      <c r="S13" s="605">
        <v>9.4084190037302479E-2</v>
      </c>
      <c r="T13" s="605">
        <v>9.8259604555116606E-2</v>
      </c>
      <c r="U13" s="605">
        <v>9.396229258293462E-2</v>
      </c>
      <c r="V13" s="592">
        <v>114.23036677599744</v>
      </c>
    </row>
    <row r="14" spans="1:22">
      <c r="A14" s="521">
        <v>7.1</v>
      </c>
      <c r="B14" s="520" t="s">
        <v>697</v>
      </c>
      <c r="C14" s="746">
        <v>23970139.809999999</v>
      </c>
      <c r="D14" s="746">
        <v>21832090.639999997</v>
      </c>
      <c r="E14" s="746">
        <v>1302574.3</v>
      </c>
      <c r="F14" s="746">
        <v>835474.87000000011</v>
      </c>
      <c r="G14" s="746">
        <v>0</v>
      </c>
      <c r="H14" s="746">
        <v>24109006.416402508</v>
      </c>
      <c r="I14" s="746">
        <v>21868836.867266189</v>
      </c>
      <c r="J14" s="746">
        <v>1318379.6981183151</v>
      </c>
      <c r="K14" s="746">
        <v>921789.85101799993</v>
      </c>
      <c r="L14" s="746">
        <v>0</v>
      </c>
      <c r="M14" s="746">
        <v>726290.76570923836</v>
      </c>
      <c r="N14" s="746">
        <v>633640.63291273091</v>
      </c>
      <c r="O14" s="746">
        <v>18003.243532746041</v>
      </c>
      <c r="P14" s="746">
        <v>74646.889263761506</v>
      </c>
      <c r="Q14" s="746">
        <v>0</v>
      </c>
      <c r="R14" s="746">
        <v>91</v>
      </c>
      <c r="S14" s="605">
        <v>9.3733820112844354E-2</v>
      </c>
      <c r="T14" s="605">
        <v>9.7869809726690099E-2</v>
      </c>
      <c r="U14" s="605">
        <v>9.2649668311634278E-2</v>
      </c>
      <c r="V14" s="592">
        <v>117.5610468386264</v>
      </c>
    </row>
    <row r="15" spans="1:22" ht="25.5">
      <c r="A15" s="521">
        <v>7.2</v>
      </c>
      <c r="B15" s="520" t="s">
        <v>698</v>
      </c>
      <c r="C15" s="746">
        <v>2460105.0699999994</v>
      </c>
      <c r="D15" s="746">
        <v>2211183.58</v>
      </c>
      <c r="E15" s="746">
        <v>0</v>
      </c>
      <c r="F15" s="746">
        <v>248921.49000000002</v>
      </c>
      <c r="G15" s="746">
        <v>0</v>
      </c>
      <c r="H15" s="746">
        <v>2483189.9726058939</v>
      </c>
      <c r="I15" s="746">
        <v>2227794.5505887833</v>
      </c>
      <c r="J15" s="746">
        <v>0</v>
      </c>
      <c r="K15" s="746">
        <v>255395.42201711028</v>
      </c>
      <c r="L15" s="746">
        <v>0</v>
      </c>
      <c r="M15" s="746">
        <v>28149.885676984744</v>
      </c>
      <c r="N15" s="746">
        <v>914.62702518767139</v>
      </c>
      <c r="O15" s="746">
        <v>0</v>
      </c>
      <c r="P15" s="746">
        <v>27235.258651797078</v>
      </c>
      <c r="Q15" s="746">
        <v>0</v>
      </c>
      <c r="R15" s="746">
        <v>23</v>
      </c>
      <c r="S15" s="605">
        <v>0.13999999999999999</v>
      </c>
      <c r="T15" s="605">
        <v>0.14934202920715767</v>
      </c>
      <c r="U15" s="605">
        <v>0.10076918832942369</v>
      </c>
      <c r="V15" s="592">
        <v>92.76814475160522</v>
      </c>
    </row>
    <row r="16" spans="1:22">
      <c r="A16" s="521">
        <v>7.3</v>
      </c>
      <c r="B16" s="520" t="s">
        <v>699</v>
      </c>
      <c r="C16" s="746">
        <v>473439.46</v>
      </c>
      <c r="D16" s="746">
        <v>448335.67000000004</v>
      </c>
      <c r="E16" s="746">
        <v>25103.79</v>
      </c>
      <c r="F16" s="746">
        <v>0</v>
      </c>
      <c r="G16" s="746">
        <v>0</v>
      </c>
      <c r="H16" s="746">
        <v>477974.58385477855</v>
      </c>
      <c r="I16" s="746">
        <v>452865.25795614097</v>
      </c>
      <c r="J16" s="746">
        <v>25109.325898637573</v>
      </c>
      <c r="K16" s="746">
        <v>0</v>
      </c>
      <c r="L16" s="746">
        <v>0</v>
      </c>
      <c r="M16" s="746">
        <v>225.95802101140444</v>
      </c>
      <c r="N16" s="746">
        <v>166.14126453860882</v>
      </c>
      <c r="O16" s="746">
        <v>59.816756472795632</v>
      </c>
      <c r="P16" s="746">
        <v>0</v>
      </c>
      <c r="Q16" s="746">
        <v>0</v>
      </c>
      <c r="R16" s="746">
        <v>25</v>
      </c>
      <c r="S16" s="605">
        <v>0.14000000000000001</v>
      </c>
      <c r="T16" s="605">
        <v>0.14934202920715767</v>
      </c>
      <c r="U16" s="605">
        <v>0.12504991794515816</v>
      </c>
      <c r="V16" s="592">
        <v>57.292847805049725</v>
      </c>
    </row>
    <row r="17" spans="1:22">
      <c r="A17" s="523">
        <v>8</v>
      </c>
      <c r="B17" s="526" t="s">
        <v>700</v>
      </c>
      <c r="C17" s="746">
        <v>0</v>
      </c>
      <c r="D17" s="746">
        <v>0</v>
      </c>
      <c r="E17" s="746">
        <v>0</v>
      </c>
      <c r="F17" s="746">
        <v>0</v>
      </c>
      <c r="G17" s="746">
        <v>0</v>
      </c>
      <c r="H17" s="746">
        <v>0</v>
      </c>
      <c r="I17" s="746">
        <v>0</v>
      </c>
      <c r="J17" s="746">
        <v>0</v>
      </c>
      <c r="K17" s="746">
        <v>0</v>
      </c>
      <c r="L17" s="746">
        <v>0</v>
      </c>
      <c r="M17" s="746">
        <v>0</v>
      </c>
      <c r="N17" s="746">
        <v>0</v>
      </c>
      <c r="O17" s="746">
        <v>0</v>
      </c>
      <c r="P17" s="746">
        <v>0</v>
      </c>
      <c r="Q17" s="746">
        <v>0</v>
      </c>
      <c r="R17" s="746">
        <v>0</v>
      </c>
      <c r="S17" s="605">
        <v>0</v>
      </c>
      <c r="T17" s="605">
        <v>0</v>
      </c>
      <c r="U17" s="605">
        <v>0</v>
      </c>
      <c r="V17" s="592">
        <v>0</v>
      </c>
    </row>
    <row r="18" spans="1:22">
      <c r="A18" s="525">
        <v>9</v>
      </c>
      <c r="B18" s="524" t="s">
        <v>701</v>
      </c>
      <c r="C18" s="603">
        <v>0</v>
      </c>
      <c r="D18" s="603">
        <v>0</v>
      </c>
      <c r="E18" s="603">
        <v>0</v>
      </c>
      <c r="F18" s="603">
        <v>0</v>
      </c>
      <c r="G18" s="603">
        <v>0</v>
      </c>
      <c r="H18" s="603">
        <v>0</v>
      </c>
      <c r="I18" s="603">
        <v>0</v>
      </c>
      <c r="J18" s="603">
        <v>0</v>
      </c>
      <c r="K18" s="603">
        <v>0</v>
      </c>
      <c r="L18" s="603">
        <v>0</v>
      </c>
      <c r="M18" s="603">
        <v>0</v>
      </c>
      <c r="N18" s="603">
        <v>0</v>
      </c>
      <c r="O18" s="603">
        <v>0</v>
      </c>
      <c r="P18" s="603">
        <v>0</v>
      </c>
      <c r="Q18" s="603">
        <v>0</v>
      </c>
      <c r="R18" s="603">
        <v>0</v>
      </c>
      <c r="S18" s="604">
        <v>0</v>
      </c>
      <c r="T18" s="604">
        <v>0</v>
      </c>
      <c r="U18" s="604">
        <v>0</v>
      </c>
      <c r="V18" s="606">
        <v>0</v>
      </c>
    </row>
    <row r="19" spans="1:22">
      <c r="A19" s="523">
        <v>10</v>
      </c>
      <c r="B19" s="522" t="s">
        <v>717</v>
      </c>
      <c r="C19" s="602">
        <v>34052682.116600029</v>
      </c>
      <c r="D19" s="602">
        <v>30044561.878200028</v>
      </c>
      <c r="E19" s="602">
        <v>1409651.8</v>
      </c>
      <c r="F19" s="602">
        <v>2598468.4384000003</v>
      </c>
      <c r="G19" s="602">
        <v>0</v>
      </c>
      <c r="H19" s="602">
        <v>34812095.341761149</v>
      </c>
      <c r="I19" s="602">
        <v>30485601.820543621</v>
      </c>
      <c r="J19" s="602">
        <v>1418407.4025744696</v>
      </c>
      <c r="K19" s="602">
        <v>2908086.118643051</v>
      </c>
      <c r="L19" s="602">
        <v>0</v>
      </c>
      <c r="M19" s="602">
        <v>1372689.4564916443</v>
      </c>
      <c r="N19" s="602">
        <v>689401.25136708224</v>
      </c>
      <c r="O19" s="602">
        <v>21643.901490017663</v>
      </c>
      <c r="P19" s="602">
        <v>661644.30363454414</v>
      </c>
      <c r="Q19" s="602">
        <v>0</v>
      </c>
      <c r="R19" s="602">
        <v>1829</v>
      </c>
      <c r="S19" s="601">
        <v>9.5869543770683976E-2</v>
      </c>
      <c r="T19" s="601">
        <v>0.10024650320961807</v>
      </c>
      <c r="U19" s="601">
        <v>9.6288210980816011E-2</v>
      </c>
      <c r="V19" s="600">
        <v>100.21134481984978</v>
      </c>
    </row>
    <row r="20" spans="1:22" ht="25.5">
      <c r="A20" s="521">
        <v>10.1</v>
      </c>
      <c r="B20" s="520" t="s">
        <v>720</v>
      </c>
      <c r="C20" s="515"/>
      <c r="D20" s="515"/>
      <c r="E20" s="515"/>
      <c r="F20" s="515"/>
      <c r="G20" s="515"/>
      <c r="H20" s="515"/>
      <c r="I20" s="515"/>
      <c r="J20" s="515"/>
      <c r="K20" s="515"/>
      <c r="L20" s="515"/>
      <c r="M20" s="515"/>
      <c r="N20" s="515"/>
      <c r="O20" s="515"/>
      <c r="P20" s="515"/>
      <c r="Q20" s="515"/>
      <c r="R20" s="515"/>
      <c r="S20" s="515"/>
      <c r="T20" s="515"/>
      <c r="U20" s="515"/>
      <c r="V20" s="515"/>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P70"/>
  <sheetViews>
    <sheetView zoomScaleNormal="100" workbookViewId="0"/>
  </sheetViews>
  <sheetFormatPr defaultRowHeight="15"/>
  <cols>
    <col min="1" max="1" width="8.7109375" style="434"/>
    <col min="2" max="2" width="69.28515625" style="410" customWidth="1"/>
    <col min="3" max="3" width="13.5703125" customWidth="1"/>
    <col min="4" max="5" width="17.7109375" bestFit="1" customWidth="1"/>
    <col min="6" max="6" width="16.140625" bestFit="1" customWidth="1"/>
    <col min="7" max="8" width="17.7109375" bestFit="1" customWidth="1"/>
  </cols>
  <sheetData>
    <row r="1" spans="1:16" ht="15.75">
      <c r="A1" s="13" t="s">
        <v>108</v>
      </c>
      <c r="B1" s="289" t="str">
        <f>Info!C2</f>
        <v>სს "ბანკი ქართუ"</v>
      </c>
      <c r="C1" s="12"/>
      <c r="D1" s="1"/>
      <c r="E1" s="1"/>
      <c r="F1" s="1"/>
      <c r="G1" s="1"/>
    </row>
    <row r="2" spans="1:16" ht="15.75">
      <c r="A2" s="13" t="s">
        <v>109</v>
      </c>
      <c r="B2" s="688">
        <f>'1. key ratios'!B2</f>
        <v>45107</v>
      </c>
      <c r="C2" s="12"/>
      <c r="D2" s="1"/>
      <c r="E2" s="1"/>
      <c r="F2" s="1"/>
      <c r="G2" s="1"/>
    </row>
    <row r="3" spans="1:16" ht="15.75">
      <c r="A3" s="13"/>
      <c r="B3" s="12"/>
      <c r="C3" s="12"/>
      <c r="D3" s="1"/>
      <c r="E3" s="1"/>
      <c r="F3" s="1"/>
      <c r="G3" s="1"/>
    </row>
    <row r="4" spans="1:16" ht="21" customHeight="1">
      <c r="A4" s="763" t="s">
        <v>25</v>
      </c>
      <c r="B4" s="764" t="s">
        <v>729</v>
      </c>
      <c r="C4" s="766" t="s">
        <v>114</v>
      </c>
      <c r="D4" s="766"/>
      <c r="E4" s="766"/>
      <c r="F4" s="766" t="s">
        <v>115</v>
      </c>
      <c r="G4" s="766"/>
      <c r="H4" s="767"/>
    </row>
    <row r="5" spans="1:16" ht="21" customHeight="1">
      <c r="A5" s="763"/>
      <c r="B5" s="765"/>
      <c r="C5" s="384" t="s">
        <v>26</v>
      </c>
      <c r="D5" s="384" t="s">
        <v>88</v>
      </c>
      <c r="E5" s="384" t="s">
        <v>66</v>
      </c>
      <c r="F5" s="384" t="s">
        <v>26</v>
      </c>
      <c r="G5" s="384" t="s">
        <v>88</v>
      </c>
      <c r="H5" s="384" t="s">
        <v>66</v>
      </c>
    </row>
    <row r="6" spans="1:16" ht="26.45" customHeight="1">
      <c r="A6" s="763"/>
      <c r="B6" s="385" t="s">
        <v>95</v>
      </c>
      <c r="C6" s="757"/>
      <c r="D6" s="758"/>
      <c r="E6" s="758"/>
      <c r="F6" s="758"/>
      <c r="G6" s="758"/>
      <c r="H6" s="759"/>
    </row>
    <row r="7" spans="1:16" ht="23.1" customHeight="1">
      <c r="A7" s="425">
        <v>1</v>
      </c>
      <c r="B7" s="386" t="s">
        <v>843</v>
      </c>
      <c r="C7" s="673">
        <f>SUM(C8:C10)</f>
        <v>50308713.72696507</v>
      </c>
      <c r="D7" s="673">
        <f>SUM(D8:D10)</f>
        <v>610471022.91608059</v>
      </c>
      <c r="E7" s="672">
        <f>C7+D7</f>
        <v>660779736.64304566</v>
      </c>
      <c r="F7" s="673">
        <f>SUM(F8:F10)</f>
        <v>34486407.410386704</v>
      </c>
      <c r="G7" s="673">
        <f>SUM(G8:G10)</f>
        <v>583345139.21417999</v>
      </c>
      <c r="H7" s="672">
        <f>F7+G7</f>
        <v>617831546.62456667</v>
      </c>
      <c r="K7" s="696"/>
      <c r="L7" s="696"/>
      <c r="M7" s="696"/>
      <c r="N7" s="696"/>
      <c r="O7" s="696"/>
      <c r="P7" s="696"/>
    </row>
    <row r="8" spans="1:16">
      <c r="A8" s="425">
        <v>1.1000000000000001</v>
      </c>
      <c r="B8" s="387" t="s">
        <v>96</v>
      </c>
      <c r="C8" s="673">
        <v>9520492.1500000004</v>
      </c>
      <c r="D8" s="673">
        <v>22266914.627100002</v>
      </c>
      <c r="E8" s="672">
        <f t="shared" ref="E8:E36" si="0">C8+D8</f>
        <v>31787406.777100004</v>
      </c>
      <c r="F8" s="673">
        <v>7940930</v>
      </c>
      <c r="G8" s="673">
        <v>13612049.691799998</v>
      </c>
      <c r="H8" s="672">
        <f t="shared" ref="H8:H36" si="1">F8+G8</f>
        <v>21552979.691799998</v>
      </c>
      <c r="K8" s="696"/>
      <c r="L8" s="696"/>
      <c r="M8" s="696"/>
      <c r="N8" s="696"/>
      <c r="O8" s="696"/>
      <c r="P8" s="696"/>
    </row>
    <row r="9" spans="1:16">
      <c r="A9" s="425">
        <v>1.2</v>
      </c>
      <c r="B9" s="387" t="s">
        <v>97</v>
      </c>
      <c r="C9" s="673">
        <v>5435382.8600000003</v>
      </c>
      <c r="D9" s="673">
        <v>240529266.42573729</v>
      </c>
      <c r="E9" s="672">
        <f t="shared" si="0"/>
        <v>245964649.28573731</v>
      </c>
      <c r="F9" s="673">
        <v>1586611.38</v>
      </c>
      <c r="G9" s="673">
        <v>247472891.14238796</v>
      </c>
      <c r="H9" s="672">
        <f t="shared" si="1"/>
        <v>249059502.52238795</v>
      </c>
      <c r="K9" s="696"/>
      <c r="L9" s="696"/>
      <c r="M9" s="696"/>
      <c r="N9" s="696"/>
      <c r="O9" s="696"/>
      <c r="P9" s="696"/>
    </row>
    <row r="10" spans="1:16">
      <c r="A10" s="425">
        <v>1.3</v>
      </c>
      <c r="B10" s="387" t="s">
        <v>98</v>
      </c>
      <c r="C10" s="673">
        <v>35352838.716965064</v>
      </c>
      <c r="D10" s="673">
        <v>347674841.86324328</v>
      </c>
      <c r="E10" s="672">
        <f t="shared" si="0"/>
        <v>383027680.58020836</v>
      </c>
      <c r="F10" s="673">
        <v>24958866.030386705</v>
      </c>
      <c r="G10" s="673">
        <v>322260198.37999207</v>
      </c>
      <c r="H10" s="672">
        <f t="shared" si="1"/>
        <v>347219064.41037875</v>
      </c>
      <c r="K10" s="696"/>
      <c r="L10" s="696"/>
      <c r="M10" s="696"/>
      <c r="N10" s="696"/>
      <c r="O10" s="696"/>
      <c r="P10" s="696"/>
    </row>
    <row r="11" spans="1:16">
      <c r="A11" s="425">
        <v>2</v>
      </c>
      <c r="B11" s="388" t="s">
        <v>730</v>
      </c>
      <c r="C11" s="673">
        <v>0</v>
      </c>
      <c r="D11" s="673">
        <v>0</v>
      </c>
      <c r="E11" s="672">
        <f t="shared" si="0"/>
        <v>0</v>
      </c>
      <c r="F11" s="673">
        <v>0</v>
      </c>
      <c r="G11" s="673">
        <v>0</v>
      </c>
      <c r="H11" s="672">
        <f t="shared" si="1"/>
        <v>0</v>
      </c>
      <c r="K11" s="696"/>
      <c r="L11" s="696"/>
      <c r="M11" s="696"/>
      <c r="N11" s="696"/>
      <c r="O11" s="696"/>
      <c r="P11" s="696"/>
    </row>
    <row r="12" spans="1:16">
      <c r="A12" s="425">
        <v>2.1</v>
      </c>
      <c r="B12" s="389" t="s">
        <v>731</v>
      </c>
      <c r="C12" s="673">
        <v>0</v>
      </c>
      <c r="D12" s="673">
        <v>0</v>
      </c>
      <c r="E12" s="672">
        <f t="shared" si="0"/>
        <v>0</v>
      </c>
      <c r="F12" s="673">
        <v>0</v>
      </c>
      <c r="G12" s="673">
        <v>0</v>
      </c>
      <c r="H12" s="672">
        <f t="shared" si="1"/>
        <v>0</v>
      </c>
      <c r="K12" s="696"/>
      <c r="L12" s="696"/>
      <c r="M12" s="696"/>
      <c r="N12" s="696"/>
      <c r="O12" s="696"/>
      <c r="P12" s="696"/>
    </row>
    <row r="13" spans="1:16" ht="26.45" customHeight="1">
      <c r="A13" s="425">
        <v>3</v>
      </c>
      <c r="B13" s="390" t="s">
        <v>732</v>
      </c>
      <c r="C13" s="673">
        <v>0</v>
      </c>
      <c r="D13" s="673">
        <v>0</v>
      </c>
      <c r="E13" s="672">
        <f t="shared" si="0"/>
        <v>0</v>
      </c>
      <c r="F13" s="673">
        <v>0</v>
      </c>
      <c r="G13" s="673">
        <v>0</v>
      </c>
      <c r="H13" s="672">
        <f t="shared" si="1"/>
        <v>0</v>
      </c>
      <c r="K13" s="696"/>
      <c r="L13" s="696"/>
      <c r="M13" s="696"/>
      <c r="N13" s="696"/>
      <c r="O13" s="696"/>
      <c r="P13" s="696"/>
    </row>
    <row r="14" spans="1:16" ht="26.45" customHeight="1">
      <c r="A14" s="425">
        <v>4</v>
      </c>
      <c r="B14" s="391" t="s">
        <v>733</v>
      </c>
      <c r="C14" s="673">
        <v>0</v>
      </c>
      <c r="D14" s="673">
        <v>0</v>
      </c>
      <c r="E14" s="672">
        <f t="shared" si="0"/>
        <v>0</v>
      </c>
      <c r="F14" s="673">
        <v>0</v>
      </c>
      <c r="G14" s="673">
        <v>0</v>
      </c>
      <c r="H14" s="672">
        <f t="shared" si="1"/>
        <v>0</v>
      </c>
      <c r="K14" s="696"/>
      <c r="L14" s="696"/>
      <c r="M14" s="696"/>
      <c r="N14" s="696"/>
      <c r="O14" s="696"/>
      <c r="P14" s="696"/>
    </row>
    <row r="15" spans="1:16" ht="24.6" customHeight="1">
      <c r="A15" s="425">
        <v>5</v>
      </c>
      <c r="B15" s="391" t="s">
        <v>734</v>
      </c>
      <c r="C15" s="671">
        <f>SUM(C16:C18)</f>
        <v>7234737.6699999999</v>
      </c>
      <c r="D15" s="671">
        <f>SUM(D16:D18)</f>
        <v>0</v>
      </c>
      <c r="E15" s="670">
        <f t="shared" si="0"/>
        <v>7234737.6699999999</v>
      </c>
      <c r="F15" s="671">
        <f>SUM(F16:F18)</f>
        <v>7036470</v>
      </c>
      <c r="G15" s="671">
        <f>SUM(G16:G18)</f>
        <v>0</v>
      </c>
      <c r="H15" s="670">
        <f t="shared" si="1"/>
        <v>7036470</v>
      </c>
      <c r="K15" s="696"/>
      <c r="L15" s="696"/>
      <c r="M15" s="696"/>
      <c r="N15" s="696"/>
      <c r="O15" s="696"/>
      <c r="P15" s="696"/>
    </row>
    <row r="16" spans="1:16">
      <c r="A16" s="425">
        <v>5.0999999999999996</v>
      </c>
      <c r="B16" s="392" t="s">
        <v>735</v>
      </c>
      <c r="C16" s="673">
        <v>168050</v>
      </c>
      <c r="D16" s="673">
        <v>0</v>
      </c>
      <c r="E16" s="672">
        <f t="shared" si="0"/>
        <v>168050</v>
      </c>
      <c r="F16" s="673">
        <v>161000</v>
      </c>
      <c r="G16" s="673">
        <v>0</v>
      </c>
      <c r="H16" s="672">
        <f t="shared" si="1"/>
        <v>161000</v>
      </c>
      <c r="K16" s="696"/>
      <c r="L16" s="696"/>
      <c r="M16" s="696"/>
      <c r="N16" s="696"/>
      <c r="O16" s="696"/>
      <c r="P16" s="696"/>
    </row>
    <row r="17" spans="1:16">
      <c r="A17" s="425">
        <v>5.2</v>
      </c>
      <c r="B17" s="392" t="s">
        <v>569</v>
      </c>
      <c r="C17" s="673">
        <v>7066687.6699999999</v>
      </c>
      <c r="D17" s="673">
        <v>0</v>
      </c>
      <c r="E17" s="672">
        <f t="shared" si="0"/>
        <v>7066687.6699999999</v>
      </c>
      <c r="F17" s="673">
        <v>6875470</v>
      </c>
      <c r="G17" s="673">
        <v>0</v>
      </c>
      <c r="H17" s="672">
        <f t="shared" si="1"/>
        <v>6875470</v>
      </c>
      <c r="K17" s="696"/>
      <c r="L17" s="696"/>
      <c r="M17" s="696"/>
      <c r="N17" s="696"/>
      <c r="O17" s="696"/>
      <c r="P17" s="696"/>
    </row>
    <row r="18" spans="1:16">
      <c r="A18" s="425">
        <v>5.3</v>
      </c>
      <c r="B18" s="392" t="s">
        <v>736</v>
      </c>
      <c r="C18" s="673">
        <v>0</v>
      </c>
      <c r="D18" s="673">
        <v>0</v>
      </c>
      <c r="E18" s="672">
        <f t="shared" si="0"/>
        <v>0</v>
      </c>
      <c r="F18" s="673">
        <v>0</v>
      </c>
      <c r="G18" s="673">
        <v>0</v>
      </c>
      <c r="H18" s="672">
        <f t="shared" si="1"/>
        <v>0</v>
      </c>
      <c r="K18" s="696"/>
      <c r="L18" s="696"/>
      <c r="M18" s="696"/>
      <c r="N18" s="696"/>
      <c r="O18" s="696"/>
      <c r="P18" s="696"/>
    </row>
    <row r="19" spans="1:16">
      <c r="A19" s="425">
        <v>6</v>
      </c>
      <c r="B19" s="390" t="s">
        <v>737</v>
      </c>
      <c r="C19" s="673">
        <f>SUM(C20:C21)</f>
        <v>339051885.89714611</v>
      </c>
      <c r="D19" s="673">
        <f>SUM(D20:D21)</f>
        <v>465553009.49485141</v>
      </c>
      <c r="E19" s="672">
        <f t="shared" si="0"/>
        <v>804604895.39199758</v>
      </c>
      <c r="F19" s="673">
        <f>SUM(F20:F21)</f>
        <v>379635791.18490523</v>
      </c>
      <c r="G19" s="673">
        <f>SUM(G20:G21)</f>
        <v>478863411.70336938</v>
      </c>
      <c r="H19" s="672">
        <f t="shared" si="1"/>
        <v>858499202.88827467</v>
      </c>
      <c r="K19" s="696"/>
      <c r="L19" s="696"/>
      <c r="M19" s="696"/>
      <c r="N19" s="696"/>
      <c r="O19" s="696"/>
      <c r="P19" s="696"/>
    </row>
    <row r="20" spans="1:16">
      <c r="A20" s="425">
        <v>6.1</v>
      </c>
      <c r="B20" s="392" t="s">
        <v>569</v>
      </c>
      <c r="C20" s="673">
        <v>50723652.916073769</v>
      </c>
      <c r="D20" s="673">
        <v>0</v>
      </c>
      <c r="E20" s="672">
        <f t="shared" si="0"/>
        <v>50723652.916073769</v>
      </c>
      <c r="F20" s="673">
        <v>24944042.22571623</v>
      </c>
      <c r="G20" s="673">
        <v>0</v>
      </c>
      <c r="H20" s="672">
        <f t="shared" si="1"/>
        <v>24944042.22571623</v>
      </c>
      <c r="K20" s="696"/>
      <c r="L20" s="696"/>
      <c r="M20" s="696"/>
      <c r="N20" s="696"/>
      <c r="O20" s="696"/>
      <c r="P20" s="696"/>
    </row>
    <row r="21" spans="1:16">
      <c r="A21" s="425">
        <v>6.2</v>
      </c>
      <c r="B21" s="392" t="s">
        <v>736</v>
      </c>
      <c r="C21" s="673">
        <v>288328232.98107231</v>
      </c>
      <c r="D21" s="673">
        <v>465553009.49485141</v>
      </c>
      <c r="E21" s="672">
        <f t="shared" si="0"/>
        <v>753881242.47592378</v>
      </c>
      <c r="F21" s="673">
        <v>354691748.959189</v>
      </c>
      <c r="G21" s="673">
        <v>478863411.70336938</v>
      </c>
      <c r="H21" s="672">
        <f t="shared" si="1"/>
        <v>833555160.66255832</v>
      </c>
      <c r="K21" s="696"/>
      <c r="L21" s="696"/>
      <c r="M21" s="696"/>
      <c r="N21" s="696"/>
      <c r="O21" s="696"/>
      <c r="P21" s="696"/>
    </row>
    <row r="22" spans="1:16">
      <c r="A22" s="425">
        <v>7</v>
      </c>
      <c r="B22" s="393" t="s">
        <v>738</v>
      </c>
      <c r="C22" s="673">
        <v>9372300</v>
      </c>
      <c r="D22" s="673">
        <v>0</v>
      </c>
      <c r="E22" s="672">
        <f t="shared" si="0"/>
        <v>9372300</v>
      </c>
      <c r="F22" s="673">
        <v>9372300</v>
      </c>
      <c r="G22" s="673">
        <v>0</v>
      </c>
      <c r="H22" s="672">
        <f t="shared" si="1"/>
        <v>9372300</v>
      </c>
      <c r="K22" s="696"/>
      <c r="L22" s="696"/>
      <c r="M22" s="696"/>
      <c r="N22" s="696"/>
      <c r="O22" s="696"/>
      <c r="P22" s="696"/>
    </row>
    <row r="23" spans="1:16" ht="21">
      <c r="A23" s="425">
        <v>8</v>
      </c>
      <c r="B23" s="394" t="s">
        <v>739</v>
      </c>
      <c r="C23" s="673">
        <v>108050736.29584004</v>
      </c>
      <c r="D23" s="673">
        <v>0</v>
      </c>
      <c r="E23" s="672">
        <f t="shared" si="0"/>
        <v>108050736.29584004</v>
      </c>
      <c r="F23" s="673">
        <v>70968813.424447447</v>
      </c>
      <c r="G23" s="673">
        <v>0</v>
      </c>
      <c r="H23" s="672">
        <f t="shared" si="1"/>
        <v>70968813.424447447</v>
      </c>
      <c r="K23" s="696"/>
      <c r="L23" s="696"/>
      <c r="M23" s="696"/>
      <c r="N23" s="696"/>
      <c r="O23" s="696"/>
      <c r="P23" s="696"/>
    </row>
    <row r="24" spans="1:16">
      <c r="A24" s="425">
        <v>9</v>
      </c>
      <c r="B24" s="391" t="s">
        <v>740</v>
      </c>
      <c r="C24" s="673">
        <f>SUM(C25:C26)</f>
        <v>14881728.141529512</v>
      </c>
      <c r="D24" s="673">
        <f>SUM(D25:D26)</f>
        <v>0</v>
      </c>
      <c r="E24" s="672">
        <f t="shared" si="0"/>
        <v>14881728.141529512</v>
      </c>
      <c r="F24" s="673">
        <f>SUM(F25:F26)</f>
        <v>14740368.78781887</v>
      </c>
      <c r="G24" s="673">
        <f>SUM(G25:G26)</f>
        <v>0</v>
      </c>
      <c r="H24" s="672">
        <f t="shared" si="1"/>
        <v>14740368.78781887</v>
      </c>
      <c r="K24" s="696"/>
      <c r="L24" s="696"/>
      <c r="M24" s="696"/>
      <c r="N24" s="696"/>
      <c r="O24" s="696"/>
      <c r="P24" s="696"/>
    </row>
    <row r="25" spans="1:16">
      <c r="A25" s="425">
        <v>9.1</v>
      </c>
      <c r="B25" s="395" t="s">
        <v>741</v>
      </c>
      <c r="C25" s="673">
        <v>14881728.141529512</v>
      </c>
      <c r="D25" s="673">
        <v>0</v>
      </c>
      <c r="E25" s="672">
        <f t="shared" si="0"/>
        <v>14881728.141529512</v>
      </c>
      <c r="F25" s="673">
        <v>14740368.78781887</v>
      </c>
      <c r="G25" s="673">
        <v>0</v>
      </c>
      <c r="H25" s="672">
        <f t="shared" si="1"/>
        <v>14740368.78781887</v>
      </c>
      <c r="K25" s="696"/>
      <c r="L25" s="696"/>
      <c r="M25" s="696"/>
      <c r="N25" s="696"/>
      <c r="O25" s="696"/>
      <c r="P25" s="696"/>
    </row>
    <row r="26" spans="1:16">
      <c r="A26" s="425">
        <v>9.1999999999999993</v>
      </c>
      <c r="B26" s="395" t="s">
        <v>742</v>
      </c>
      <c r="C26" s="673">
        <v>0</v>
      </c>
      <c r="D26" s="673">
        <v>0</v>
      </c>
      <c r="E26" s="672">
        <f t="shared" si="0"/>
        <v>0</v>
      </c>
      <c r="F26" s="673">
        <v>0</v>
      </c>
      <c r="G26" s="673">
        <v>0</v>
      </c>
      <c r="H26" s="672">
        <f t="shared" si="1"/>
        <v>0</v>
      </c>
      <c r="K26" s="696"/>
      <c r="L26" s="696"/>
      <c r="M26" s="696"/>
      <c r="N26" s="696"/>
      <c r="O26" s="696"/>
      <c r="P26" s="696"/>
    </row>
    <row r="27" spans="1:16">
      <c r="A27" s="425">
        <v>10</v>
      </c>
      <c r="B27" s="391" t="s">
        <v>36</v>
      </c>
      <c r="C27" s="673">
        <f>SUM(C28:C29)</f>
        <v>5499614.5799999991</v>
      </c>
      <c r="D27" s="673">
        <f>SUM(D28:D29)</f>
        <v>0</v>
      </c>
      <c r="E27" s="672">
        <f t="shared" si="0"/>
        <v>5499614.5799999991</v>
      </c>
      <c r="F27" s="673">
        <f>SUM(F28:F29)</f>
        <v>3542072.310000001</v>
      </c>
      <c r="G27" s="673">
        <f>SUM(G28:G29)</f>
        <v>0</v>
      </c>
      <c r="H27" s="672">
        <f t="shared" si="1"/>
        <v>3542072.310000001</v>
      </c>
      <c r="K27" s="696"/>
      <c r="L27" s="696"/>
      <c r="M27" s="696"/>
      <c r="N27" s="696"/>
      <c r="O27" s="696"/>
      <c r="P27" s="696"/>
    </row>
    <row r="28" spans="1:16">
      <c r="A28" s="425">
        <v>10.1</v>
      </c>
      <c r="B28" s="395" t="s">
        <v>743</v>
      </c>
      <c r="C28" s="673">
        <v>0</v>
      </c>
      <c r="D28" s="673">
        <v>0</v>
      </c>
      <c r="E28" s="672">
        <f t="shared" si="0"/>
        <v>0</v>
      </c>
      <c r="F28" s="673">
        <v>0</v>
      </c>
      <c r="G28" s="673">
        <v>0</v>
      </c>
      <c r="H28" s="672">
        <f t="shared" si="1"/>
        <v>0</v>
      </c>
      <c r="K28" s="696"/>
      <c r="L28" s="696"/>
      <c r="M28" s="696"/>
      <c r="N28" s="696"/>
      <c r="O28" s="696"/>
      <c r="P28" s="696"/>
    </row>
    <row r="29" spans="1:16">
      <c r="A29" s="425">
        <v>10.199999999999999</v>
      </c>
      <c r="B29" s="395" t="s">
        <v>744</v>
      </c>
      <c r="C29" s="673">
        <v>5499614.5799999991</v>
      </c>
      <c r="D29" s="673">
        <v>0</v>
      </c>
      <c r="E29" s="672">
        <f t="shared" si="0"/>
        <v>5499614.5799999991</v>
      </c>
      <c r="F29" s="673">
        <v>3542072.310000001</v>
      </c>
      <c r="G29" s="673">
        <v>0</v>
      </c>
      <c r="H29" s="672">
        <f t="shared" si="1"/>
        <v>3542072.310000001</v>
      </c>
      <c r="K29" s="696"/>
      <c r="L29" s="696"/>
      <c r="M29" s="696"/>
      <c r="N29" s="696"/>
      <c r="O29" s="696"/>
      <c r="P29" s="696"/>
    </row>
    <row r="30" spans="1:16">
      <c r="A30" s="425">
        <v>11</v>
      </c>
      <c r="B30" s="391" t="s">
        <v>745</v>
      </c>
      <c r="C30" s="673">
        <f>SUM(C31:C32)</f>
        <v>0</v>
      </c>
      <c r="D30" s="673">
        <f>SUM(D31:D32)</f>
        <v>0</v>
      </c>
      <c r="E30" s="672">
        <f t="shared" si="0"/>
        <v>0</v>
      </c>
      <c r="F30" s="673">
        <f>SUM(F31:F32)</f>
        <v>0</v>
      </c>
      <c r="G30" s="673">
        <f>SUM(G31:G32)</f>
        <v>0</v>
      </c>
      <c r="H30" s="672">
        <f t="shared" si="1"/>
        <v>0</v>
      </c>
      <c r="K30" s="696"/>
      <c r="L30" s="696"/>
      <c r="M30" s="696"/>
      <c r="N30" s="696"/>
      <c r="O30" s="696"/>
      <c r="P30" s="696"/>
    </row>
    <row r="31" spans="1:16">
      <c r="A31" s="425">
        <v>11.1</v>
      </c>
      <c r="B31" s="395" t="s">
        <v>746</v>
      </c>
      <c r="C31" s="673">
        <v>0</v>
      </c>
      <c r="D31" s="673">
        <v>0</v>
      </c>
      <c r="E31" s="672">
        <f t="shared" si="0"/>
        <v>0</v>
      </c>
      <c r="F31" s="673">
        <v>0</v>
      </c>
      <c r="G31" s="673">
        <v>0</v>
      </c>
      <c r="H31" s="672">
        <f t="shared" si="1"/>
        <v>0</v>
      </c>
      <c r="K31" s="696"/>
      <c r="L31" s="696"/>
      <c r="M31" s="696"/>
      <c r="N31" s="696"/>
      <c r="O31" s="696"/>
      <c r="P31" s="696"/>
    </row>
    <row r="32" spans="1:16">
      <c r="A32" s="425">
        <v>11.2</v>
      </c>
      <c r="B32" s="395" t="s">
        <v>747</v>
      </c>
      <c r="C32" s="673">
        <v>0</v>
      </c>
      <c r="D32" s="673">
        <v>0</v>
      </c>
      <c r="E32" s="672">
        <f t="shared" si="0"/>
        <v>0</v>
      </c>
      <c r="F32" s="673">
        <v>0</v>
      </c>
      <c r="G32" s="673">
        <v>0</v>
      </c>
      <c r="H32" s="672">
        <f t="shared" si="1"/>
        <v>0</v>
      </c>
      <c r="K32" s="696"/>
      <c r="L32" s="696"/>
      <c r="M32" s="696"/>
      <c r="N32" s="696"/>
      <c r="O32" s="696"/>
      <c r="P32" s="696"/>
    </row>
    <row r="33" spans="1:16">
      <c r="A33" s="425">
        <v>13</v>
      </c>
      <c r="B33" s="391" t="s">
        <v>99</v>
      </c>
      <c r="C33" s="673">
        <v>4167810.3899999992</v>
      </c>
      <c r="D33" s="673">
        <v>327375.94630000001</v>
      </c>
      <c r="E33" s="672">
        <f t="shared" si="0"/>
        <v>4495186.3362999996</v>
      </c>
      <c r="F33" s="673">
        <v>3139504.8599999994</v>
      </c>
      <c r="G33" s="673">
        <v>203145.49810000003</v>
      </c>
      <c r="H33" s="672">
        <f t="shared" si="1"/>
        <v>3342650.3580999994</v>
      </c>
      <c r="K33" s="696"/>
      <c r="L33" s="696"/>
      <c r="M33" s="696"/>
      <c r="N33" s="696"/>
      <c r="O33" s="696"/>
      <c r="P33" s="696"/>
    </row>
    <row r="34" spans="1:16">
      <c r="A34" s="425">
        <v>13.1</v>
      </c>
      <c r="B34" s="396" t="s">
        <v>748</v>
      </c>
      <c r="C34" s="673">
        <v>0</v>
      </c>
      <c r="D34" s="673">
        <v>0</v>
      </c>
      <c r="E34" s="672">
        <f t="shared" si="0"/>
        <v>0</v>
      </c>
      <c r="F34" s="673">
        <v>0</v>
      </c>
      <c r="G34" s="673">
        <v>0</v>
      </c>
      <c r="H34" s="672">
        <f t="shared" si="1"/>
        <v>0</v>
      </c>
      <c r="K34" s="696"/>
      <c r="L34" s="696"/>
      <c r="M34" s="696"/>
      <c r="N34" s="696"/>
      <c r="O34" s="696"/>
      <c r="P34" s="696"/>
    </row>
    <row r="35" spans="1:16">
      <c r="A35" s="425">
        <v>13.2</v>
      </c>
      <c r="B35" s="396" t="s">
        <v>749</v>
      </c>
      <c r="C35" s="673">
        <v>0</v>
      </c>
      <c r="D35" s="673">
        <v>0</v>
      </c>
      <c r="E35" s="672">
        <f t="shared" si="0"/>
        <v>0</v>
      </c>
      <c r="F35" s="673">
        <v>0</v>
      </c>
      <c r="G35" s="673">
        <v>0</v>
      </c>
      <c r="H35" s="672">
        <f t="shared" si="1"/>
        <v>0</v>
      </c>
      <c r="K35" s="696"/>
      <c r="L35" s="696"/>
      <c r="M35" s="696"/>
      <c r="N35" s="696"/>
      <c r="O35" s="696"/>
      <c r="P35" s="696"/>
    </row>
    <row r="36" spans="1:16">
      <c r="A36" s="425">
        <v>14</v>
      </c>
      <c r="B36" s="397" t="s">
        <v>750</v>
      </c>
      <c r="C36" s="673">
        <f>SUM(C7,C11,C13,C14,C15,C19,C22,C23,C24,C27,C30,C33)</f>
        <v>538567526.70148075</v>
      </c>
      <c r="D36" s="673">
        <f>SUM(D7,D11,D13,D14,D15,D19,D22,D23,D24,D27,D30,D33)</f>
        <v>1076351408.3572321</v>
      </c>
      <c r="E36" s="672">
        <f t="shared" si="0"/>
        <v>1614918935.058713</v>
      </c>
      <c r="F36" s="673">
        <f>SUM(F7,F11,F13,F14,F15,F19,F22,F23,F24,F27,F30,F33)</f>
        <v>522921727.97755826</v>
      </c>
      <c r="G36" s="673">
        <f>SUM(G7,G11,G13,G14,G15,G19,G22,G23,G24,G27,G30,G33)</f>
        <v>1062411696.4156494</v>
      </c>
      <c r="H36" s="672">
        <f t="shared" si="1"/>
        <v>1585333424.3932076</v>
      </c>
      <c r="K36" s="696"/>
      <c r="L36" s="696"/>
      <c r="M36" s="696"/>
      <c r="N36" s="696"/>
      <c r="O36" s="696"/>
      <c r="P36" s="696"/>
    </row>
    <row r="37" spans="1:16" ht="22.5" customHeight="1">
      <c r="A37" s="425"/>
      <c r="B37" s="398" t="s">
        <v>104</v>
      </c>
      <c r="C37" s="757"/>
      <c r="D37" s="758"/>
      <c r="E37" s="758"/>
      <c r="F37" s="758"/>
      <c r="G37" s="758"/>
      <c r="H37" s="759"/>
      <c r="K37" s="696"/>
      <c r="L37" s="696"/>
      <c r="M37" s="696"/>
      <c r="N37" s="696"/>
      <c r="O37" s="696"/>
      <c r="P37" s="696"/>
    </row>
    <row r="38" spans="1:16">
      <c r="A38" s="425">
        <v>15</v>
      </c>
      <c r="B38" s="399" t="s">
        <v>751</v>
      </c>
      <c r="C38" s="669">
        <v>0</v>
      </c>
      <c r="D38" s="669">
        <v>0</v>
      </c>
      <c r="E38" s="668">
        <f>C38+D38</f>
        <v>0</v>
      </c>
      <c r="F38" s="669">
        <v>0</v>
      </c>
      <c r="G38" s="669">
        <v>0</v>
      </c>
      <c r="H38" s="668">
        <f>F38+G38</f>
        <v>0</v>
      </c>
      <c r="K38" s="696"/>
      <c r="L38" s="696"/>
      <c r="M38" s="696"/>
      <c r="N38" s="696"/>
      <c r="O38" s="696"/>
      <c r="P38" s="696"/>
    </row>
    <row r="39" spans="1:16">
      <c r="A39" s="425">
        <v>15.1</v>
      </c>
      <c r="B39" s="400" t="s">
        <v>731</v>
      </c>
      <c r="C39" s="669">
        <v>0</v>
      </c>
      <c r="D39" s="669">
        <v>0</v>
      </c>
      <c r="E39" s="668">
        <f t="shared" ref="E39:E53" si="2">C39+D39</f>
        <v>0</v>
      </c>
      <c r="F39" s="669">
        <v>0</v>
      </c>
      <c r="G39" s="669">
        <v>0</v>
      </c>
      <c r="H39" s="668">
        <f t="shared" ref="H39:H53" si="3">F39+G39</f>
        <v>0</v>
      </c>
      <c r="K39" s="696"/>
      <c r="L39" s="696"/>
      <c r="M39" s="696"/>
      <c r="N39" s="696"/>
      <c r="O39" s="696"/>
      <c r="P39" s="696"/>
    </row>
    <row r="40" spans="1:16" ht="24" customHeight="1">
      <c r="A40" s="425">
        <v>16</v>
      </c>
      <c r="B40" s="393" t="s">
        <v>752</v>
      </c>
      <c r="C40" s="669">
        <v>0</v>
      </c>
      <c r="D40" s="669">
        <v>0</v>
      </c>
      <c r="E40" s="668">
        <f t="shared" si="2"/>
        <v>0</v>
      </c>
      <c r="F40" s="669">
        <v>0</v>
      </c>
      <c r="G40" s="669">
        <v>0</v>
      </c>
      <c r="H40" s="668">
        <f t="shared" si="3"/>
        <v>0</v>
      </c>
      <c r="K40" s="696"/>
      <c r="L40" s="696"/>
      <c r="M40" s="696"/>
      <c r="N40" s="696"/>
      <c r="O40" s="696"/>
      <c r="P40" s="696"/>
    </row>
    <row r="41" spans="1:16" ht="21">
      <c r="A41" s="425">
        <v>17</v>
      </c>
      <c r="B41" s="393" t="s">
        <v>753</v>
      </c>
      <c r="C41" s="669">
        <f>SUM(C42:C45)</f>
        <v>187370912.58997384</v>
      </c>
      <c r="D41" s="669">
        <f>SUM(D42:D45)</f>
        <v>943922147.71546423</v>
      </c>
      <c r="E41" s="668">
        <f t="shared" si="2"/>
        <v>1131293060.305438</v>
      </c>
      <c r="F41" s="669">
        <f>SUM(F42:F45)</f>
        <v>182508596.5409703</v>
      </c>
      <c r="G41" s="669">
        <f>SUM(G42:G45)</f>
        <v>930153970.03079998</v>
      </c>
      <c r="H41" s="668">
        <f t="shared" si="3"/>
        <v>1112662566.5717702</v>
      </c>
      <c r="K41" s="696"/>
      <c r="L41" s="696"/>
      <c r="M41" s="696"/>
      <c r="N41" s="696"/>
      <c r="O41" s="696"/>
      <c r="P41" s="696"/>
    </row>
    <row r="42" spans="1:16">
      <c r="A42" s="425">
        <v>17.100000000000001</v>
      </c>
      <c r="B42" s="401" t="s">
        <v>754</v>
      </c>
      <c r="C42" s="669">
        <v>185677174.27000001</v>
      </c>
      <c r="D42" s="669">
        <v>943583422.97979999</v>
      </c>
      <c r="E42" s="668">
        <f t="shared" si="2"/>
        <v>1129260597.2498</v>
      </c>
      <c r="F42" s="669">
        <v>179456016.59000003</v>
      </c>
      <c r="G42" s="669">
        <v>929962147.56799996</v>
      </c>
      <c r="H42" s="668">
        <f t="shared" si="3"/>
        <v>1109418164.158</v>
      </c>
      <c r="K42" s="696"/>
      <c r="L42" s="696"/>
      <c r="M42" s="696"/>
      <c r="N42" s="696"/>
      <c r="O42" s="696"/>
      <c r="P42" s="696"/>
    </row>
    <row r="43" spans="1:16">
      <c r="A43" s="425">
        <v>17.2</v>
      </c>
      <c r="B43" s="402" t="s">
        <v>100</v>
      </c>
      <c r="C43" s="669">
        <v>0</v>
      </c>
      <c r="D43" s="669">
        <v>0</v>
      </c>
      <c r="E43" s="668">
        <f t="shared" si="2"/>
        <v>0</v>
      </c>
      <c r="F43" s="669">
        <v>0</v>
      </c>
      <c r="G43" s="669">
        <v>0</v>
      </c>
      <c r="H43" s="668">
        <f t="shared" si="3"/>
        <v>0</v>
      </c>
      <c r="K43" s="696"/>
      <c r="L43" s="696"/>
      <c r="M43" s="696"/>
      <c r="N43" s="696"/>
      <c r="O43" s="696"/>
      <c r="P43" s="696"/>
    </row>
    <row r="44" spans="1:16">
      <c r="A44" s="425">
        <v>17.3</v>
      </c>
      <c r="B44" s="401" t="s">
        <v>755</v>
      </c>
      <c r="C44" s="669">
        <v>0</v>
      </c>
      <c r="D44" s="669">
        <v>0</v>
      </c>
      <c r="E44" s="668">
        <f t="shared" si="2"/>
        <v>0</v>
      </c>
      <c r="F44" s="669">
        <v>0</v>
      </c>
      <c r="G44" s="669">
        <v>0</v>
      </c>
      <c r="H44" s="668">
        <f t="shared" si="3"/>
        <v>0</v>
      </c>
      <c r="K44" s="696"/>
      <c r="L44" s="696"/>
      <c r="M44" s="696"/>
      <c r="N44" s="696"/>
      <c r="O44" s="696"/>
      <c r="P44" s="696"/>
    </row>
    <row r="45" spans="1:16">
      <c r="A45" s="425">
        <v>17.399999999999999</v>
      </c>
      <c r="B45" s="401" t="s">
        <v>756</v>
      </c>
      <c r="C45" s="669">
        <v>1693738.3199738171</v>
      </c>
      <c r="D45" s="669">
        <v>338724.73566419201</v>
      </c>
      <c r="E45" s="668">
        <f t="shared" si="2"/>
        <v>2032463.0556380092</v>
      </c>
      <c r="F45" s="669">
        <v>3052579.9509702702</v>
      </c>
      <c r="G45" s="669">
        <v>191822.46279999995</v>
      </c>
      <c r="H45" s="668">
        <f t="shared" si="3"/>
        <v>3244402.4137702701</v>
      </c>
      <c r="K45" s="696"/>
      <c r="L45" s="696"/>
      <c r="M45" s="696"/>
      <c r="N45" s="696"/>
      <c r="O45" s="696"/>
      <c r="P45" s="696"/>
    </row>
    <row r="46" spans="1:16">
      <c r="A46" s="425">
        <v>18</v>
      </c>
      <c r="B46" s="391" t="s">
        <v>757</v>
      </c>
      <c r="C46" s="669">
        <v>169327.47787702823</v>
      </c>
      <c r="D46" s="669">
        <v>100675.99060275398</v>
      </c>
      <c r="E46" s="668">
        <f t="shared" si="2"/>
        <v>270003.46847978223</v>
      </c>
      <c r="F46" s="669">
        <v>1453687.8788331926</v>
      </c>
      <c r="G46" s="669">
        <v>161447.76189829997</v>
      </c>
      <c r="H46" s="668">
        <f t="shared" si="3"/>
        <v>1615135.6407314925</v>
      </c>
      <c r="K46" s="696"/>
      <c r="L46" s="696"/>
      <c r="M46" s="696"/>
      <c r="N46" s="696"/>
      <c r="O46" s="696"/>
      <c r="P46" s="696"/>
    </row>
    <row r="47" spans="1:16">
      <c r="A47" s="425">
        <v>19</v>
      </c>
      <c r="B47" s="391" t="s">
        <v>758</v>
      </c>
      <c r="C47" s="669">
        <f>SUM(C48:C49)</f>
        <v>9446056.2293110881</v>
      </c>
      <c r="D47" s="669">
        <f>SUM(D48:D49)</f>
        <v>0</v>
      </c>
      <c r="E47" s="668">
        <f t="shared" si="2"/>
        <v>9446056.2293110881</v>
      </c>
      <c r="F47" s="669">
        <f>SUM(F48:F49)</f>
        <v>9081269.2584515233</v>
      </c>
      <c r="G47" s="669">
        <f>SUM(G48:G49)</f>
        <v>0</v>
      </c>
      <c r="H47" s="668">
        <f t="shared" si="3"/>
        <v>9081269.2584515233</v>
      </c>
      <c r="K47" s="696"/>
      <c r="L47" s="696"/>
      <c r="M47" s="696"/>
      <c r="N47" s="696"/>
      <c r="O47" s="696"/>
      <c r="P47" s="696"/>
    </row>
    <row r="48" spans="1:16">
      <c r="A48" s="425">
        <v>19.100000000000001</v>
      </c>
      <c r="B48" s="403" t="s">
        <v>759</v>
      </c>
      <c r="C48" s="669">
        <v>8839511.3066509664</v>
      </c>
      <c r="D48" s="669">
        <v>0</v>
      </c>
      <c r="E48" s="668">
        <f t="shared" si="2"/>
        <v>8839511.3066509664</v>
      </c>
      <c r="F48" s="669">
        <v>779674.15000000037</v>
      </c>
      <c r="G48" s="669">
        <v>0</v>
      </c>
      <c r="H48" s="668">
        <f t="shared" si="3"/>
        <v>779674.15000000037</v>
      </c>
      <c r="K48" s="696"/>
      <c r="L48" s="696"/>
      <c r="M48" s="696"/>
      <c r="N48" s="696"/>
      <c r="O48" s="696"/>
      <c r="P48" s="696"/>
    </row>
    <row r="49" spans="1:16">
      <c r="A49" s="425">
        <v>19.2</v>
      </c>
      <c r="B49" s="404" t="s">
        <v>760</v>
      </c>
      <c r="C49" s="669">
        <v>606544.92266012123</v>
      </c>
      <c r="D49" s="669">
        <v>0</v>
      </c>
      <c r="E49" s="668">
        <f t="shared" si="2"/>
        <v>606544.92266012123</v>
      </c>
      <c r="F49" s="669">
        <v>8301595.1084515229</v>
      </c>
      <c r="G49" s="669">
        <v>0</v>
      </c>
      <c r="H49" s="668">
        <f t="shared" si="3"/>
        <v>8301595.1084515229</v>
      </c>
      <c r="K49" s="696"/>
      <c r="L49" s="696"/>
      <c r="M49" s="696"/>
      <c r="N49" s="696"/>
      <c r="O49" s="696"/>
      <c r="P49" s="696"/>
    </row>
    <row r="50" spans="1:16">
      <c r="A50" s="425">
        <v>20</v>
      </c>
      <c r="B50" s="405" t="s">
        <v>101</v>
      </c>
      <c r="C50" s="669">
        <v>0</v>
      </c>
      <c r="D50" s="669">
        <v>78258757.831299767</v>
      </c>
      <c r="E50" s="668">
        <f t="shared" si="2"/>
        <v>78258757.831299767</v>
      </c>
      <c r="F50" s="669">
        <v>0</v>
      </c>
      <c r="G50" s="669">
        <v>90397199.08999978</v>
      </c>
      <c r="H50" s="668">
        <f t="shared" si="3"/>
        <v>90397199.08999978</v>
      </c>
      <c r="K50" s="696"/>
      <c r="L50" s="696"/>
      <c r="M50" s="696"/>
      <c r="N50" s="696"/>
      <c r="O50" s="696"/>
      <c r="P50" s="696"/>
    </row>
    <row r="51" spans="1:16">
      <c r="A51" s="425">
        <v>21</v>
      </c>
      <c r="B51" s="406" t="s">
        <v>89</v>
      </c>
      <c r="C51" s="669">
        <v>980292.72959999996</v>
      </c>
      <c r="D51" s="669">
        <v>65326.392299999978</v>
      </c>
      <c r="E51" s="668">
        <f t="shared" si="2"/>
        <v>1045619.1218999999</v>
      </c>
      <c r="F51" s="669">
        <v>592634.85000000021</v>
      </c>
      <c r="G51" s="669">
        <v>26947.564700000104</v>
      </c>
      <c r="H51" s="668">
        <f t="shared" si="3"/>
        <v>619582.41470000031</v>
      </c>
      <c r="K51" s="696"/>
      <c r="L51" s="696"/>
      <c r="M51" s="696"/>
      <c r="N51" s="696"/>
      <c r="O51" s="696"/>
      <c r="P51" s="696"/>
    </row>
    <row r="52" spans="1:16">
      <c r="A52" s="425">
        <v>21.1</v>
      </c>
      <c r="B52" s="402" t="s">
        <v>761</v>
      </c>
      <c r="C52" s="669">
        <v>0</v>
      </c>
      <c r="D52" s="669">
        <v>0</v>
      </c>
      <c r="E52" s="668">
        <f t="shared" si="2"/>
        <v>0</v>
      </c>
      <c r="F52" s="669">
        <v>0</v>
      </c>
      <c r="G52" s="669">
        <v>0</v>
      </c>
      <c r="H52" s="668">
        <f t="shared" si="3"/>
        <v>0</v>
      </c>
      <c r="K52" s="696"/>
      <c r="L52" s="696"/>
      <c r="M52" s="696"/>
      <c r="N52" s="696"/>
      <c r="O52" s="696"/>
      <c r="P52" s="696"/>
    </row>
    <row r="53" spans="1:16">
      <c r="A53" s="425">
        <v>22</v>
      </c>
      <c r="B53" s="405" t="s">
        <v>762</v>
      </c>
      <c r="C53" s="669">
        <f>SUM(C38,C40,C41,C46,C47,C50,C51)</f>
        <v>197966589.02676195</v>
      </c>
      <c r="D53" s="669">
        <f>SUM(D38,D40,D41,D46,D47,D50,D51)</f>
        <v>1022346907.9296668</v>
      </c>
      <c r="E53" s="668">
        <f t="shared" si="2"/>
        <v>1220313496.9564288</v>
      </c>
      <c r="F53" s="669">
        <f>SUM(F38,F40,F41,F46,F47,F50,F51)</f>
        <v>193636188.52825502</v>
      </c>
      <c r="G53" s="669">
        <f>SUM(G38,G40,G41,G46,G47,G50,G51)</f>
        <v>1020739564.4473981</v>
      </c>
      <c r="H53" s="668">
        <f t="shared" si="3"/>
        <v>1214375752.9756532</v>
      </c>
      <c r="K53" s="696"/>
      <c r="L53" s="696"/>
      <c r="M53" s="696"/>
      <c r="N53" s="696"/>
      <c r="O53" s="696"/>
      <c r="P53" s="696"/>
    </row>
    <row r="54" spans="1:16" ht="24" customHeight="1">
      <c r="A54" s="425"/>
      <c r="B54" s="407" t="s">
        <v>763</v>
      </c>
      <c r="C54" s="760"/>
      <c r="D54" s="761"/>
      <c r="E54" s="761"/>
      <c r="F54" s="761"/>
      <c r="G54" s="761"/>
      <c r="H54" s="762"/>
      <c r="K54" s="696"/>
      <c r="L54" s="696"/>
      <c r="M54" s="696"/>
      <c r="N54" s="696"/>
      <c r="O54" s="696"/>
      <c r="P54" s="696"/>
    </row>
    <row r="55" spans="1:16">
      <c r="A55" s="425">
        <v>23</v>
      </c>
      <c r="B55" s="405" t="s">
        <v>105</v>
      </c>
      <c r="C55" s="669">
        <v>114430000</v>
      </c>
      <c r="D55" s="669">
        <v>0</v>
      </c>
      <c r="E55" s="668">
        <f>C55+D55</f>
        <v>114430000</v>
      </c>
      <c r="F55" s="669">
        <v>114430000</v>
      </c>
      <c r="G55" s="669">
        <v>0</v>
      </c>
      <c r="H55" s="668">
        <f>F55+G55</f>
        <v>114430000</v>
      </c>
      <c r="K55" s="696"/>
      <c r="L55" s="696"/>
      <c r="M55" s="696"/>
      <c r="N55" s="696"/>
      <c r="O55" s="696"/>
      <c r="P55" s="696"/>
    </row>
    <row r="56" spans="1:16">
      <c r="A56" s="425">
        <v>24</v>
      </c>
      <c r="B56" s="405" t="s">
        <v>764</v>
      </c>
      <c r="C56" s="669">
        <v>0</v>
      </c>
      <c r="D56" s="669">
        <v>0</v>
      </c>
      <c r="E56" s="668">
        <f t="shared" ref="E56:E69" si="4">C56+D56</f>
        <v>0</v>
      </c>
      <c r="F56" s="669">
        <v>0</v>
      </c>
      <c r="G56" s="669">
        <v>0</v>
      </c>
      <c r="H56" s="668">
        <f t="shared" ref="H56:H69" si="5">F56+G56</f>
        <v>0</v>
      </c>
      <c r="K56" s="696"/>
      <c r="L56" s="696"/>
      <c r="M56" s="696"/>
      <c r="N56" s="696"/>
      <c r="O56" s="696"/>
      <c r="P56" s="696"/>
    </row>
    <row r="57" spans="1:16">
      <c r="A57" s="425">
        <v>25</v>
      </c>
      <c r="B57" s="405" t="s">
        <v>102</v>
      </c>
      <c r="C57" s="669">
        <v>0</v>
      </c>
      <c r="D57" s="669">
        <v>0</v>
      </c>
      <c r="E57" s="668">
        <f t="shared" si="4"/>
        <v>0</v>
      </c>
      <c r="F57" s="669">
        <v>0</v>
      </c>
      <c r="G57" s="669">
        <v>0</v>
      </c>
      <c r="H57" s="668">
        <f t="shared" si="5"/>
        <v>0</v>
      </c>
      <c r="K57" s="696"/>
      <c r="L57" s="696"/>
      <c r="M57" s="696"/>
      <c r="N57" s="696"/>
      <c r="O57" s="696"/>
      <c r="P57" s="696"/>
    </row>
    <row r="58" spans="1:16">
      <c r="A58" s="425">
        <v>26</v>
      </c>
      <c r="B58" s="391" t="s">
        <v>765</v>
      </c>
      <c r="C58" s="669">
        <v>0</v>
      </c>
      <c r="D58" s="669">
        <v>0</v>
      </c>
      <c r="E58" s="668">
        <f t="shared" si="4"/>
        <v>0</v>
      </c>
      <c r="F58" s="669">
        <v>0</v>
      </c>
      <c r="G58" s="669">
        <v>0</v>
      </c>
      <c r="H58" s="668">
        <f t="shared" si="5"/>
        <v>0</v>
      </c>
      <c r="K58" s="696"/>
      <c r="L58" s="696"/>
      <c r="M58" s="696"/>
      <c r="N58" s="696"/>
      <c r="O58" s="696"/>
      <c r="P58" s="696"/>
    </row>
    <row r="59" spans="1:16" ht="21">
      <c r="A59" s="425">
        <v>27</v>
      </c>
      <c r="B59" s="391" t="s">
        <v>766</v>
      </c>
      <c r="C59" s="669">
        <f>SUM(C60:C61)</f>
        <v>25763611.367281228</v>
      </c>
      <c r="D59" s="669">
        <f>SUM(D60:D61)</f>
        <v>0</v>
      </c>
      <c r="E59" s="668">
        <f t="shared" si="4"/>
        <v>25763611.367281228</v>
      </c>
      <c r="F59" s="669">
        <f>SUM(F60:F61)</f>
        <v>25763611.367281228</v>
      </c>
      <c r="G59" s="669">
        <f>SUM(G60:G61)</f>
        <v>0</v>
      </c>
      <c r="H59" s="668">
        <f t="shared" si="5"/>
        <v>25763611.367281228</v>
      </c>
      <c r="K59" s="696"/>
      <c r="L59" s="696"/>
      <c r="M59" s="696"/>
      <c r="N59" s="696"/>
      <c r="O59" s="696"/>
      <c r="P59" s="696"/>
    </row>
    <row r="60" spans="1:16">
      <c r="A60" s="425">
        <v>27.1</v>
      </c>
      <c r="B60" s="403" t="s">
        <v>767</v>
      </c>
      <c r="C60" s="669">
        <v>25763611.367281228</v>
      </c>
      <c r="D60" s="669">
        <v>0</v>
      </c>
      <c r="E60" s="668">
        <f t="shared" si="4"/>
        <v>25763611.367281228</v>
      </c>
      <c r="F60" s="669">
        <v>25763611.367281228</v>
      </c>
      <c r="G60" s="669">
        <v>0</v>
      </c>
      <c r="H60" s="668">
        <f t="shared" si="5"/>
        <v>25763611.367281228</v>
      </c>
      <c r="K60" s="696"/>
      <c r="L60" s="696"/>
      <c r="M60" s="696"/>
      <c r="N60" s="696"/>
      <c r="O60" s="696"/>
      <c r="P60" s="696"/>
    </row>
    <row r="61" spans="1:16">
      <c r="A61" s="425">
        <v>27.2</v>
      </c>
      <c r="B61" s="401" t="s">
        <v>768</v>
      </c>
      <c r="C61" s="669">
        <v>0</v>
      </c>
      <c r="D61" s="669">
        <v>0</v>
      </c>
      <c r="E61" s="668">
        <f t="shared" si="4"/>
        <v>0</v>
      </c>
      <c r="F61" s="669">
        <v>0</v>
      </c>
      <c r="G61" s="669">
        <v>0</v>
      </c>
      <c r="H61" s="668">
        <f t="shared" si="5"/>
        <v>0</v>
      </c>
      <c r="K61" s="696"/>
      <c r="L61" s="696"/>
      <c r="M61" s="696"/>
      <c r="N61" s="696"/>
      <c r="O61" s="696"/>
      <c r="P61" s="696"/>
    </row>
    <row r="62" spans="1:16">
      <c r="A62" s="425">
        <v>28</v>
      </c>
      <c r="B62" s="406" t="s">
        <v>769</v>
      </c>
      <c r="C62" s="669">
        <v>0</v>
      </c>
      <c r="D62" s="669">
        <v>0</v>
      </c>
      <c r="E62" s="668">
        <f t="shared" si="4"/>
        <v>0</v>
      </c>
      <c r="F62" s="669">
        <v>0</v>
      </c>
      <c r="G62" s="669">
        <v>0</v>
      </c>
      <c r="H62" s="668">
        <f t="shared" si="5"/>
        <v>0</v>
      </c>
      <c r="K62" s="696"/>
      <c r="L62" s="696"/>
      <c r="M62" s="696"/>
      <c r="N62" s="696"/>
      <c r="O62" s="696"/>
      <c r="P62" s="696"/>
    </row>
    <row r="63" spans="1:16">
      <c r="A63" s="425">
        <v>29</v>
      </c>
      <c r="B63" s="391" t="s">
        <v>770</v>
      </c>
      <c r="C63" s="669">
        <f>SUM(C64:C66)</f>
        <v>12880</v>
      </c>
      <c r="D63" s="669">
        <f>SUM(D64:D66)</f>
        <v>0</v>
      </c>
      <c r="E63" s="668">
        <f t="shared" si="4"/>
        <v>12880</v>
      </c>
      <c r="F63" s="669">
        <f>SUM(F64:F66)</f>
        <v>-178780</v>
      </c>
      <c r="G63" s="669">
        <f>SUM(G64:G66)</f>
        <v>0</v>
      </c>
      <c r="H63" s="668">
        <f t="shared" si="5"/>
        <v>-178780</v>
      </c>
      <c r="K63" s="696"/>
      <c r="L63" s="696"/>
      <c r="M63" s="696"/>
      <c r="N63" s="696"/>
      <c r="O63" s="696"/>
      <c r="P63" s="696"/>
    </row>
    <row r="64" spans="1:16">
      <c r="A64" s="425">
        <v>29.1</v>
      </c>
      <c r="B64" s="392" t="s">
        <v>771</v>
      </c>
      <c r="C64" s="669">
        <v>0</v>
      </c>
      <c r="D64" s="669">
        <v>0</v>
      </c>
      <c r="E64" s="668">
        <f t="shared" si="4"/>
        <v>0</v>
      </c>
      <c r="F64" s="669">
        <v>0</v>
      </c>
      <c r="G64" s="669">
        <v>0</v>
      </c>
      <c r="H64" s="668">
        <f t="shared" si="5"/>
        <v>0</v>
      </c>
      <c r="K64" s="696"/>
      <c r="L64" s="696"/>
      <c r="M64" s="696"/>
      <c r="N64" s="696"/>
      <c r="O64" s="696"/>
      <c r="P64" s="696"/>
    </row>
    <row r="65" spans="1:16" ht="24.95" customHeight="1">
      <c r="A65" s="425">
        <v>29.2</v>
      </c>
      <c r="B65" s="403" t="s">
        <v>772</v>
      </c>
      <c r="C65" s="669">
        <v>0</v>
      </c>
      <c r="D65" s="669">
        <v>0</v>
      </c>
      <c r="E65" s="668">
        <f t="shared" si="4"/>
        <v>0</v>
      </c>
      <c r="F65" s="669">
        <v>0</v>
      </c>
      <c r="G65" s="669">
        <v>0</v>
      </c>
      <c r="H65" s="668">
        <f t="shared" si="5"/>
        <v>0</v>
      </c>
      <c r="K65" s="696"/>
      <c r="L65" s="696"/>
      <c r="M65" s="696"/>
      <c r="N65" s="696"/>
      <c r="O65" s="696"/>
      <c r="P65" s="696"/>
    </row>
    <row r="66" spans="1:16" ht="22.5" customHeight="1">
      <c r="A66" s="425">
        <v>29.3</v>
      </c>
      <c r="B66" s="395" t="s">
        <v>773</v>
      </c>
      <c r="C66" s="669">
        <v>12880</v>
      </c>
      <c r="D66" s="669">
        <v>0</v>
      </c>
      <c r="E66" s="668">
        <f t="shared" si="4"/>
        <v>12880</v>
      </c>
      <c r="F66" s="669">
        <v>-178780</v>
      </c>
      <c r="G66" s="669">
        <v>0</v>
      </c>
      <c r="H66" s="668">
        <f t="shared" si="5"/>
        <v>-178780</v>
      </c>
      <c r="K66" s="696"/>
      <c r="L66" s="696"/>
      <c r="M66" s="696"/>
      <c r="N66" s="696"/>
      <c r="O66" s="696"/>
      <c r="P66" s="696"/>
    </row>
    <row r="67" spans="1:16">
      <c r="A67" s="425">
        <v>30</v>
      </c>
      <c r="B67" s="391" t="s">
        <v>103</v>
      </c>
      <c r="C67" s="669">
        <v>254398949.31040269</v>
      </c>
      <c r="D67" s="669">
        <v>0</v>
      </c>
      <c r="E67" s="668">
        <f t="shared" si="4"/>
        <v>254398949.31040269</v>
      </c>
      <c r="F67" s="669">
        <v>230942840.67757329</v>
      </c>
      <c r="G67" s="669">
        <v>0</v>
      </c>
      <c r="H67" s="668">
        <f t="shared" si="5"/>
        <v>230942840.67757329</v>
      </c>
      <c r="K67" s="696"/>
      <c r="L67" s="696"/>
      <c r="M67" s="696"/>
      <c r="N67" s="696"/>
      <c r="O67" s="696"/>
      <c r="P67" s="696"/>
    </row>
    <row r="68" spans="1:16">
      <c r="A68" s="425">
        <v>31</v>
      </c>
      <c r="B68" s="408" t="s">
        <v>774</v>
      </c>
      <c r="C68" s="669">
        <f>SUM(C55,C56,C57,C58,C59,C62,C63,C67)</f>
        <v>394605440.67768395</v>
      </c>
      <c r="D68" s="669">
        <f>SUM(D55,D56,D57,D58,D59,D62,D63,D67)</f>
        <v>0</v>
      </c>
      <c r="E68" s="668">
        <f t="shared" si="4"/>
        <v>394605440.67768395</v>
      </c>
      <c r="F68" s="669">
        <f>SUM(F55,F56,F57,F58,F59,F62,F63,F67)</f>
        <v>370957672.04485452</v>
      </c>
      <c r="G68" s="669">
        <f>SUM(G55,G56,G57,G58,G59,G62,G63,G67)</f>
        <v>0</v>
      </c>
      <c r="H68" s="668">
        <f t="shared" si="5"/>
        <v>370957672.04485452</v>
      </c>
      <c r="K68" s="696"/>
      <c r="L68" s="696"/>
      <c r="M68" s="696"/>
      <c r="N68" s="696"/>
      <c r="O68" s="696"/>
      <c r="P68" s="696"/>
    </row>
    <row r="69" spans="1:16">
      <c r="A69" s="425">
        <v>32</v>
      </c>
      <c r="B69" s="409" t="s">
        <v>775</v>
      </c>
      <c r="C69" s="669">
        <f>SUM(C53,C68)</f>
        <v>592572029.70444584</v>
      </c>
      <c r="D69" s="669">
        <f>SUM(D53,D68)</f>
        <v>1022346907.9296668</v>
      </c>
      <c r="E69" s="668">
        <f t="shared" si="4"/>
        <v>1614918937.6341126</v>
      </c>
      <c r="F69" s="669">
        <f>SUM(F53,F68)</f>
        <v>564593860.57310951</v>
      </c>
      <c r="G69" s="669">
        <f>SUM(G53,G68)</f>
        <v>1020739564.4473981</v>
      </c>
      <c r="H69" s="668">
        <f t="shared" si="5"/>
        <v>1585333425.0205076</v>
      </c>
      <c r="K69" s="696"/>
      <c r="L69" s="696"/>
      <c r="M69" s="696"/>
      <c r="N69" s="696"/>
      <c r="O69" s="696"/>
      <c r="P69" s="696"/>
    </row>
    <row r="70" spans="1:16">
      <c r="E70" s="696"/>
      <c r="H70" s="696"/>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zoomScale="80" zoomScaleNormal="80" workbookViewId="0">
      <selection sqref="A1:C1"/>
    </sheetView>
  </sheetViews>
  <sheetFormatPr defaultColWidth="43.5703125" defaultRowHeight="11.25"/>
  <cols>
    <col min="1" max="1" width="8" style="151" customWidth="1"/>
    <col min="2" max="2" width="66.140625" style="152" customWidth="1"/>
    <col min="3" max="3" width="131.42578125" style="153" customWidth="1"/>
    <col min="4" max="5" width="10.28515625" style="144" customWidth="1"/>
    <col min="6" max="6" width="67.5703125" style="144" customWidth="1"/>
    <col min="7" max="16384" width="43.5703125" style="144"/>
  </cols>
  <sheetData>
    <row r="1" spans="1:3" ht="12.75" thickTop="1" thickBot="1">
      <c r="A1" s="920" t="s">
        <v>187</v>
      </c>
      <c r="B1" s="921"/>
      <c r="C1" s="922"/>
    </row>
    <row r="2" spans="1:3" ht="26.25" customHeight="1">
      <c r="A2" s="374"/>
      <c r="B2" s="923" t="s">
        <v>188</v>
      </c>
      <c r="C2" s="923"/>
    </row>
    <row r="3" spans="1:3" s="149" customFormat="1" ht="11.25" customHeight="1">
      <c r="A3" s="148"/>
      <c r="B3" s="923" t="s">
        <v>263</v>
      </c>
      <c r="C3" s="923"/>
    </row>
    <row r="4" spans="1:3" ht="12" customHeight="1" thickBot="1">
      <c r="A4" s="902" t="s">
        <v>267</v>
      </c>
      <c r="B4" s="903"/>
      <c r="C4" s="904"/>
    </row>
    <row r="5" spans="1:3" ht="12" thickTop="1">
      <c r="A5" s="145"/>
      <c r="B5" s="905" t="s">
        <v>189</v>
      </c>
      <c r="C5" s="906"/>
    </row>
    <row r="6" spans="1:3">
      <c r="A6" s="374"/>
      <c r="B6" s="882" t="s">
        <v>264</v>
      </c>
      <c r="C6" s="883"/>
    </row>
    <row r="7" spans="1:3">
      <c r="A7" s="374"/>
      <c r="B7" s="882" t="s">
        <v>190</v>
      </c>
      <c r="C7" s="883"/>
    </row>
    <row r="8" spans="1:3">
      <c r="A8" s="374"/>
      <c r="B8" s="882" t="s">
        <v>265</v>
      </c>
      <c r="C8" s="883"/>
    </row>
    <row r="9" spans="1:3">
      <c r="A9" s="374"/>
      <c r="B9" s="926" t="s">
        <v>266</v>
      </c>
      <c r="C9" s="927"/>
    </row>
    <row r="10" spans="1:3">
      <c r="A10" s="374"/>
      <c r="B10" s="918" t="s">
        <v>191</v>
      </c>
      <c r="C10" s="919" t="s">
        <v>191</v>
      </c>
    </row>
    <row r="11" spans="1:3">
      <c r="A11" s="374"/>
      <c r="B11" s="918" t="s">
        <v>192</v>
      </c>
      <c r="C11" s="919" t="s">
        <v>192</v>
      </c>
    </row>
    <row r="12" spans="1:3">
      <c r="A12" s="374"/>
      <c r="B12" s="918" t="s">
        <v>193</v>
      </c>
      <c r="C12" s="919" t="s">
        <v>193</v>
      </c>
    </row>
    <row r="13" spans="1:3">
      <c r="A13" s="374"/>
      <c r="B13" s="918" t="s">
        <v>194</v>
      </c>
      <c r="C13" s="919" t="s">
        <v>194</v>
      </c>
    </row>
    <row r="14" spans="1:3">
      <c r="A14" s="374"/>
      <c r="B14" s="918" t="s">
        <v>195</v>
      </c>
      <c r="C14" s="919" t="s">
        <v>195</v>
      </c>
    </row>
    <row r="15" spans="1:3" ht="21.75" customHeight="1">
      <c r="A15" s="374"/>
      <c r="B15" s="918" t="s">
        <v>196</v>
      </c>
      <c r="C15" s="919" t="s">
        <v>196</v>
      </c>
    </row>
    <row r="16" spans="1:3">
      <c r="A16" s="374"/>
      <c r="B16" s="918" t="s">
        <v>197</v>
      </c>
      <c r="C16" s="919" t="s">
        <v>198</v>
      </c>
    </row>
    <row r="17" spans="1:6">
      <c r="A17" s="374"/>
      <c r="B17" s="918" t="s">
        <v>199</v>
      </c>
      <c r="C17" s="919" t="s">
        <v>200</v>
      </c>
    </row>
    <row r="18" spans="1:6">
      <c r="A18" s="374"/>
      <c r="B18" s="918" t="s">
        <v>201</v>
      </c>
      <c r="C18" s="919" t="s">
        <v>202</v>
      </c>
    </row>
    <row r="19" spans="1:6">
      <c r="A19" s="374"/>
      <c r="B19" s="918" t="s">
        <v>203</v>
      </c>
      <c r="C19" s="919" t="s">
        <v>203</v>
      </c>
    </row>
    <row r="20" spans="1:6">
      <c r="A20" s="374"/>
      <c r="B20" s="924" t="s">
        <v>959</v>
      </c>
      <c r="C20" s="925" t="s">
        <v>204</v>
      </c>
    </row>
    <row r="21" spans="1:6">
      <c r="A21" s="374"/>
      <c r="B21" s="918" t="s">
        <v>948</v>
      </c>
      <c r="C21" s="919" t="s">
        <v>205</v>
      </c>
    </row>
    <row r="22" spans="1:6" ht="23.25" customHeight="1">
      <c r="A22" s="374"/>
      <c r="B22" s="918" t="s">
        <v>206</v>
      </c>
      <c r="C22" s="919" t="s">
        <v>207</v>
      </c>
      <c r="F22" s="591"/>
    </row>
    <row r="23" spans="1:6">
      <c r="A23" s="374"/>
      <c r="B23" s="918" t="s">
        <v>208</v>
      </c>
      <c r="C23" s="919" t="s">
        <v>208</v>
      </c>
    </row>
    <row r="24" spans="1:6">
      <c r="A24" s="374"/>
      <c r="B24" s="918" t="s">
        <v>209</v>
      </c>
      <c r="C24" s="919" t="s">
        <v>210</v>
      </c>
    </row>
    <row r="25" spans="1:6" ht="12" thickBot="1">
      <c r="A25" s="146"/>
      <c r="B25" s="912" t="s">
        <v>211</v>
      </c>
      <c r="C25" s="913"/>
    </row>
    <row r="26" spans="1:6" ht="12.75" thickTop="1" thickBot="1">
      <c r="A26" s="902" t="s">
        <v>844</v>
      </c>
      <c r="B26" s="903"/>
      <c r="C26" s="904"/>
    </row>
    <row r="27" spans="1:6" ht="12.75" thickTop="1" thickBot="1">
      <c r="A27" s="147"/>
      <c r="B27" s="914" t="s">
        <v>845</v>
      </c>
      <c r="C27" s="915"/>
    </row>
    <row r="28" spans="1:6" ht="12.75" thickTop="1" thickBot="1">
      <c r="A28" s="902" t="s">
        <v>268</v>
      </c>
      <c r="B28" s="903"/>
      <c r="C28" s="904"/>
    </row>
    <row r="29" spans="1:6" ht="12" thickTop="1">
      <c r="A29" s="145"/>
      <c r="B29" s="916" t="s">
        <v>848</v>
      </c>
      <c r="C29" s="917" t="s">
        <v>212</v>
      </c>
    </row>
    <row r="30" spans="1:6">
      <c r="A30" s="374"/>
      <c r="B30" s="907" t="s">
        <v>216</v>
      </c>
      <c r="C30" s="908" t="s">
        <v>213</v>
      </c>
    </row>
    <row r="31" spans="1:6">
      <c r="A31" s="374"/>
      <c r="B31" s="907" t="s">
        <v>846</v>
      </c>
      <c r="C31" s="908" t="s">
        <v>214</v>
      </c>
    </row>
    <row r="32" spans="1:6">
      <c r="A32" s="374"/>
      <c r="B32" s="907" t="s">
        <v>847</v>
      </c>
      <c r="C32" s="908" t="s">
        <v>215</v>
      </c>
    </row>
    <row r="33" spans="1:3">
      <c r="A33" s="374"/>
      <c r="B33" s="907" t="s">
        <v>219</v>
      </c>
      <c r="C33" s="908" t="s">
        <v>220</v>
      </c>
    </row>
    <row r="34" spans="1:3">
      <c r="A34" s="374"/>
      <c r="B34" s="907" t="s">
        <v>849</v>
      </c>
      <c r="C34" s="908" t="s">
        <v>217</v>
      </c>
    </row>
    <row r="35" spans="1:3">
      <c r="A35" s="374"/>
      <c r="B35" s="907" t="s">
        <v>850</v>
      </c>
      <c r="C35" s="908" t="s">
        <v>218</v>
      </c>
    </row>
    <row r="36" spans="1:3">
      <c r="A36" s="374"/>
      <c r="B36" s="909" t="s">
        <v>851</v>
      </c>
      <c r="C36" s="910"/>
    </row>
    <row r="37" spans="1:3" ht="24.75" customHeight="1">
      <c r="A37" s="374"/>
      <c r="B37" s="907" t="s">
        <v>852</v>
      </c>
      <c r="C37" s="908" t="s">
        <v>221</v>
      </c>
    </row>
    <row r="38" spans="1:3" ht="23.25" customHeight="1">
      <c r="A38" s="374"/>
      <c r="B38" s="907" t="s">
        <v>853</v>
      </c>
      <c r="C38" s="908" t="s">
        <v>222</v>
      </c>
    </row>
    <row r="39" spans="1:3" ht="23.25" customHeight="1">
      <c r="A39" s="436"/>
      <c r="B39" s="909" t="s">
        <v>854</v>
      </c>
      <c r="C39" s="911"/>
    </row>
    <row r="40" spans="1:3" ht="12" customHeight="1">
      <c r="A40" s="374"/>
      <c r="B40" s="907" t="s">
        <v>855</v>
      </c>
      <c r="C40" s="908"/>
    </row>
    <row r="41" spans="1:3" ht="12" thickBot="1">
      <c r="A41" s="902" t="s">
        <v>269</v>
      </c>
      <c r="B41" s="903"/>
      <c r="C41" s="904"/>
    </row>
    <row r="42" spans="1:3" ht="12" thickTop="1">
      <c r="A42" s="145"/>
      <c r="B42" s="905" t="s">
        <v>299</v>
      </c>
      <c r="C42" s="906" t="s">
        <v>223</v>
      </c>
    </row>
    <row r="43" spans="1:3">
      <c r="A43" s="374"/>
      <c r="B43" s="882" t="s">
        <v>298</v>
      </c>
      <c r="C43" s="883"/>
    </row>
    <row r="44" spans="1:3" ht="23.25" customHeight="1" thickBot="1">
      <c r="A44" s="146"/>
      <c r="B44" s="900" t="s">
        <v>224</v>
      </c>
      <c r="C44" s="901" t="s">
        <v>225</v>
      </c>
    </row>
    <row r="45" spans="1:3" ht="11.25" customHeight="1" thickTop="1" thickBot="1">
      <c r="A45" s="902" t="s">
        <v>270</v>
      </c>
      <c r="B45" s="903"/>
      <c r="C45" s="904"/>
    </row>
    <row r="46" spans="1:3" ht="26.25" customHeight="1" thickTop="1">
      <c r="A46" s="374"/>
      <c r="B46" s="882" t="s">
        <v>271</v>
      </c>
      <c r="C46" s="883"/>
    </row>
    <row r="47" spans="1:3" ht="12" thickBot="1">
      <c r="A47" s="902" t="s">
        <v>272</v>
      </c>
      <c r="B47" s="903"/>
      <c r="C47" s="904"/>
    </row>
    <row r="48" spans="1:3" ht="12" thickTop="1">
      <c r="A48" s="145"/>
      <c r="B48" s="905" t="s">
        <v>226</v>
      </c>
      <c r="C48" s="906" t="s">
        <v>226</v>
      </c>
    </row>
    <row r="49" spans="1:3" ht="11.25" customHeight="1">
      <c r="A49" s="374"/>
      <c r="B49" s="882" t="s">
        <v>227</v>
      </c>
      <c r="C49" s="883" t="s">
        <v>227</v>
      </c>
    </row>
    <row r="50" spans="1:3">
      <c r="A50" s="374"/>
      <c r="B50" s="882" t="s">
        <v>228</v>
      </c>
      <c r="C50" s="883" t="s">
        <v>228</v>
      </c>
    </row>
    <row r="51" spans="1:3" ht="11.25" customHeight="1">
      <c r="A51" s="374"/>
      <c r="B51" s="882" t="s">
        <v>857</v>
      </c>
      <c r="C51" s="883" t="s">
        <v>229</v>
      </c>
    </row>
    <row r="52" spans="1:3" ht="33.6" customHeight="1">
      <c r="A52" s="374"/>
      <c r="B52" s="882" t="s">
        <v>230</v>
      </c>
      <c r="C52" s="883" t="s">
        <v>230</v>
      </c>
    </row>
    <row r="53" spans="1:3" ht="11.25" customHeight="1">
      <c r="A53" s="374"/>
      <c r="B53" s="882" t="s">
        <v>319</v>
      </c>
      <c r="C53" s="883" t="s">
        <v>231</v>
      </c>
    </row>
    <row r="54" spans="1:3" ht="11.25" customHeight="1" thickBot="1">
      <c r="A54" s="902" t="s">
        <v>273</v>
      </c>
      <c r="B54" s="903"/>
      <c r="C54" s="904"/>
    </row>
    <row r="55" spans="1:3" ht="12" thickTop="1">
      <c r="A55" s="145"/>
      <c r="B55" s="905" t="s">
        <v>226</v>
      </c>
      <c r="C55" s="906" t="s">
        <v>226</v>
      </c>
    </row>
    <row r="56" spans="1:3">
      <c r="A56" s="374"/>
      <c r="B56" s="882" t="s">
        <v>232</v>
      </c>
      <c r="C56" s="883" t="s">
        <v>232</v>
      </c>
    </row>
    <row r="57" spans="1:3">
      <c r="A57" s="374"/>
      <c r="B57" s="882" t="s">
        <v>276</v>
      </c>
      <c r="C57" s="883" t="s">
        <v>233</v>
      </c>
    </row>
    <row r="58" spans="1:3">
      <c r="A58" s="374"/>
      <c r="B58" s="882" t="s">
        <v>234</v>
      </c>
      <c r="C58" s="883" t="s">
        <v>234</v>
      </c>
    </row>
    <row r="59" spans="1:3">
      <c r="A59" s="374"/>
      <c r="B59" s="882" t="s">
        <v>235</v>
      </c>
      <c r="C59" s="883" t="s">
        <v>235</v>
      </c>
    </row>
    <row r="60" spans="1:3">
      <c r="A60" s="374"/>
      <c r="B60" s="882" t="s">
        <v>236</v>
      </c>
      <c r="C60" s="883" t="s">
        <v>236</v>
      </c>
    </row>
    <row r="61" spans="1:3">
      <c r="A61" s="374"/>
      <c r="B61" s="882" t="s">
        <v>277</v>
      </c>
      <c r="C61" s="883" t="s">
        <v>237</v>
      </c>
    </row>
    <row r="62" spans="1:3">
      <c r="A62" s="374"/>
      <c r="B62" s="882" t="s">
        <v>238</v>
      </c>
      <c r="C62" s="883" t="s">
        <v>238</v>
      </c>
    </row>
    <row r="63" spans="1:3" ht="12" thickBot="1">
      <c r="A63" s="146"/>
      <c r="B63" s="900" t="s">
        <v>239</v>
      </c>
      <c r="C63" s="901" t="s">
        <v>239</v>
      </c>
    </row>
    <row r="64" spans="1:3" ht="11.25" customHeight="1" thickTop="1">
      <c r="A64" s="888" t="s">
        <v>274</v>
      </c>
      <c r="B64" s="889"/>
      <c r="C64" s="890"/>
    </row>
    <row r="65" spans="1:3" ht="12" thickBot="1">
      <c r="A65" s="146"/>
      <c r="B65" s="900" t="s">
        <v>240</v>
      </c>
      <c r="C65" s="901" t="s">
        <v>240</v>
      </c>
    </row>
    <row r="66" spans="1:3" ht="11.25" customHeight="1" thickTop="1" thickBot="1">
      <c r="A66" s="902" t="s">
        <v>275</v>
      </c>
      <c r="B66" s="903"/>
      <c r="C66" s="904"/>
    </row>
    <row r="67" spans="1:3" ht="12" thickTop="1">
      <c r="A67" s="145"/>
      <c r="B67" s="905" t="s">
        <v>241</v>
      </c>
      <c r="C67" s="906" t="s">
        <v>241</v>
      </c>
    </row>
    <row r="68" spans="1:3">
      <c r="A68" s="374"/>
      <c r="B68" s="882" t="s">
        <v>859</v>
      </c>
      <c r="C68" s="883" t="s">
        <v>242</v>
      </c>
    </row>
    <row r="69" spans="1:3">
      <c r="A69" s="374"/>
      <c r="B69" s="882" t="s">
        <v>243</v>
      </c>
      <c r="C69" s="883" t="s">
        <v>243</v>
      </c>
    </row>
    <row r="70" spans="1:3" ht="54.95" customHeight="1">
      <c r="A70" s="374"/>
      <c r="B70" s="898" t="s">
        <v>688</v>
      </c>
      <c r="C70" s="899" t="s">
        <v>244</v>
      </c>
    </row>
    <row r="71" spans="1:3" ht="33.75" customHeight="1">
      <c r="A71" s="374"/>
      <c r="B71" s="898" t="s">
        <v>278</v>
      </c>
      <c r="C71" s="899" t="s">
        <v>245</v>
      </c>
    </row>
    <row r="72" spans="1:3" ht="15.75" customHeight="1">
      <c r="A72" s="374"/>
      <c r="B72" s="898" t="s">
        <v>860</v>
      </c>
      <c r="C72" s="899" t="s">
        <v>246</v>
      </c>
    </row>
    <row r="73" spans="1:3">
      <c r="A73" s="374"/>
      <c r="B73" s="882" t="s">
        <v>247</v>
      </c>
      <c r="C73" s="883" t="s">
        <v>247</v>
      </c>
    </row>
    <row r="74" spans="1:3" ht="12" thickBot="1">
      <c r="A74" s="146"/>
      <c r="B74" s="900" t="s">
        <v>248</v>
      </c>
      <c r="C74" s="901" t="s">
        <v>248</v>
      </c>
    </row>
    <row r="75" spans="1:3" ht="12" thickTop="1">
      <c r="A75" s="888" t="s">
        <v>302</v>
      </c>
      <c r="B75" s="889"/>
      <c r="C75" s="890"/>
    </row>
    <row r="76" spans="1:3">
      <c r="A76" s="374"/>
      <c r="B76" s="882" t="s">
        <v>240</v>
      </c>
      <c r="C76" s="883"/>
    </row>
    <row r="77" spans="1:3">
      <c r="A77" s="374"/>
      <c r="B77" s="882" t="s">
        <v>300</v>
      </c>
      <c r="C77" s="883"/>
    </row>
    <row r="78" spans="1:3">
      <c r="A78" s="374"/>
      <c r="B78" s="882" t="s">
        <v>301</v>
      </c>
      <c r="C78" s="883"/>
    </row>
    <row r="79" spans="1:3">
      <c r="A79" s="888" t="s">
        <v>303</v>
      </c>
      <c r="B79" s="889"/>
      <c r="C79" s="890"/>
    </row>
    <row r="80" spans="1:3">
      <c r="A80" s="374"/>
      <c r="B80" s="882" t="s">
        <v>240</v>
      </c>
      <c r="C80" s="883"/>
    </row>
    <row r="81" spans="1:3">
      <c r="A81" s="374"/>
      <c r="B81" s="882" t="s">
        <v>304</v>
      </c>
      <c r="C81" s="883"/>
    </row>
    <row r="82" spans="1:3" ht="79.5" customHeight="1">
      <c r="A82" s="374"/>
      <c r="B82" s="882" t="s">
        <v>318</v>
      </c>
      <c r="C82" s="883"/>
    </row>
    <row r="83" spans="1:3" ht="53.25" customHeight="1">
      <c r="A83" s="374"/>
      <c r="B83" s="882" t="s">
        <v>317</v>
      </c>
      <c r="C83" s="883"/>
    </row>
    <row r="84" spans="1:3">
      <c r="A84" s="374"/>
      <c r="B84" s="882" t="s">
        <v>305</v>
      </c>
      <c r="C84" s="883"/>
    </row>
    <row r="85" spans="1:3">
      <c r="A85" s="374"/>
      <c r="B85" s="882" t="s">
        <v>306</v>
      </c>
      <c r="C85" s="883"/>
    </row>
    <row r="86" spans="1:3">
      <c r="A86" s="374"/>
      <c r="B86" s="882" t="s">
        <v>307</v>
      </c>
      <c r="C86" s="883"/>
    </row>
    <row r="87" spans="1:3">
      <c r="A87" s="888" t="s">
        <v>308</v>
      </c>
      <c r="B87" s="889"/>
      <c r="C87" s="890"/>
    </row>
    <row r="88" spans="1:3">
      <c r="A88" s="374"/>
      <c r="B88" s="882" t="s">
        <v>240</v>
      </c>
      <c r="C88" s="883"/>
    </row>
    <row r="89" spans="1:3">
      <c r="A89" s="374"/>
      <c r="B89" s="882" t="s">
        <v>310</v>
      </c>
      <c r="C89" s="883"/>
    </row>
    <row r="90" spans="1:3" ht="12" customHeight="1">
      <c r="A90" s="374"/>
      <c r="B90" s="882" t="s">
        <v>311</v>
      </c>
      <c r="C90" s="883"/>
    </row>
    <row r="91" spans="1:3">
      <c r="A91" s="374"/>
      <c r="B91" s="882" t="s">
        <v>312</v>
      </c>
      <c r="C91" s="883"/>
    </row>
    <row r="92" spans="1:3" ht="24.75" customHeight="1">
      <c r="A92" s="374"/>
      <c r="B92" s="891" t="s">
        <v>348</v>
      </c>
      <c r="C92" s="892"/>
    </row>
    <row r="93" spans="1:3" ht="24" customHeight="1">
      <c r="A93" s="374"/>
      <c r="B93" s="891" t="s">
        <v>349</v>
      </c>
      <c r="C93" s="892"/>
    </row>
    <row r="94" spans="1:3" ht="13.5" customHeight="1">
      <c r="A94" s="374"/>
      <c r="B94" s="893" t="s">
        <v>313</v>
      </c>
      <c r="C94" s="894"/>
    </row>
    <row r="95" spans="1:3" ht="11.25" customHeight="1" thickBot="1">
      <c r="A95" s="895" t="s">
        <v>344</v>
      </c>
      <c r="B95" s="896"/>
      <c r="C95" s="897"/>
    </row>
    <row r="96" spans="1:3" ht="12.75" thickTop="1" thickBot="1">
      <c r="A96" s="887" t="s">
        <v>249</v>
      </c>
      <c r="B96" s="887"/>
      <c r="C96" s="887"/>
    </row>
    <row r="97" spans="1:3">
      <c r="A97" s="215">
        <v>2</v>
      </c>
      <c r="B97" s="363" t="s">
        <v>324</v>
      </c>
      <c r="C97" s="363" t="s">
        <v>345</v>
      </c>
    </row>
    <row r="98" spans="1:3">
      <c r="A98" s="150">
        <v>3</v>
      </c>
      <c r="B98" s="364" t="s">
        <v>325</v>
      </c>
      <c r="C98" s="365" t="s">
        <v>346</v>
      </c>
    </row>
    <row r="99" spans="1:3">
      <c r="A99" s="150">
        <v>4</v>
      </c>
      <c r="B99" s="364" t="s">
        <v>326</v>
      </c>
      <c r="C99" s="365" t="s">
        <v>350</v>
      </c>
    </row>
    <row r="100" spans="1:3" ht="11.25" customHeight="1">
      <c r="A100" s="150">
        <v>5</v>
      </c>
      <c r="B100" s="364" t="s">
        <v>327</v>
      </c>
      <c r="C100" s="365" t="s">
        <v>347</v>
      </c>
    </row>
    <row r="101" spans="1:3" ht="12" customHeight="1">
      <c r="A101" s="150">
        <v>6</v>
      </c>
      <c r="B101" s="364" t="s">
        <v>342</v>
      </c>
      <c r="C101" s="365" t="s">
        <v>328</v>
      </c>
    </row>
    <row r="102" spans="1:3" ht="12" customHeight="1">
      <c r="A102" s="150">
        <v>7</v>
      </c>
      <c r="B102" s="364" t="s">
        <v>329</v>
      </c>
      <c r="C102" s="365" t="s">
        <v>343</v>
      </c>
    </row>
    <row r="103" spans="1:3">
      <c r="A103" s="150">
        <v>8</v>
      </c>
      <c r="B103" s="364" t="s">
        <v>334</v>
      </c>
      <c r="C103" s="365" t="s">
        <v>354</v>
      </c>
    </row>
    <row r="104" spans="1:3" ht="11.25" customHeight="1">
      <c r="A104" s="888" t="s">
        <v>314</v>
      </c>
      <c r="B104" s="889"/>
      <c r="C104" s="890"/>
    </row>
    <row r="105" spans="1:3" ht="12" customHeight="1">
      <c r="A105" s="374"/>
      <c r="B105" s="882" t="s">
        <v>240</v>
      </c>
      <c r="C105" s="883"/>
    </row>
    <row r="106" spans="1:3">
      <c r="A106" s="888" t="s">
        <v>489</v>
      </c>
      <c r="B106" s="889"/>
      <c r="C106" s="890"/>
    </row>
    <row r="107" spans="1:3" ht="12" customHeight="1">
      <c r="A107" s="374"/>
      <c r="B107" s="882" t="s">
        <v>491</v>
      </c>
      <c r="C107" s="883"/>
    </row>
    <row r="108" spans="1:3">
      <c r="A108" s="374"/>
      <c r="B108" s="882" t="s">
        <v>492</v>
      </c>
      <c r="C108" s="883"/>
    </row>
    <row r="109" spans="1:3">
      <c r="A109" s="374"/>
      <c r="B109" s="882" t="s">
        <v>490</v>
      </c>
      <c r="C109" s="883"/>
    </row>
    <row r="110" spans="1:3">
      <c r="A110" s="880" t="s">
        <v>724</v>
      </c>
      <c r="B110" s="880"/>
      <c r="C110" s="880"/>
    </row>
    <row r="111" spans="1:3">
      <c r="A111" s="884" t="s">
        <v>187</v>
      </c>
      <c r="B111" s="884"/>
      <c r="C111" s="884"/>
    </row>
    <row r="112" spans="1:3">
      <c r="A112" s="557">
        <v>1</v>
      </c>
      <c r="B112" s="873" t="s">
        <v>607</v>
      </c>
      <c r="C112" s="874"/>
    </row>
    <row r="113" spans="1:3">
      <c r="A113" s="557">
        <v>2</v>
      </c>
      <c r="B113" s="885" t="s">
        <v>608</v>
      </c>
      <c r="C113" s="886"/>
    </row>
    <row r="114" spans="1:3">
      <c r="A114" s="557">
        <v>3</v>
      </c>
      <c r="B114" s="873" t="s">
        <v>934</v>
      </c>
      <c r="C114" s="874"/>
    </row>
    <row r="115" spans="1:3">
      <c r="A115" s="557">
        <v>4</v>
      </c>
      <c r="B115" s="873" t="s">
        <v>933</v>
      </c>
      <c r="C115" s="874"/>
    </row>
    <row r="116" spans="1:3">
      <c r="A116" s="557">
        <v>5</v>
      </c>
      <c r="B116" s="561" t="s">
        <v>932</v>
      </c>
      <c r="C116" s="560"/>
    </row>
    <row r="117" spans="1:3">
      <c r="A117" s="557">
        <v>6</v>
      </c>
      <c r="B117" s="873" t="s">
        <v>946</v>
      </c>
      <c r="C117" s="874"/>
    </row>
    <row r="118" spans="1:3" ht="48.6" customHeight="1">
      <c r="A118" s="557">
        <v>7</v>
      </c>
      <c r="B118" s="873" t="s">
        <v>947</v>
      </c>
      <c r="C118" s="874"/>
    </row>
    <row r="119" spans="1:3">
      <c r="A119" s="534">
        <v>8</v>
      </c>
      <c r="B119" s="529" t="s">
        <v>634</v>
      </c>
      <c r="C119" s="554" t="s">
        <v>931</v>
      </c>
    </row>
    <row r="120" spans="1:3" ht="22.5">
      <c r="A120" s="557">
        <v>9.01</v>
      </c>
      <c r="B120" s="529" t="s">
        <v>518</v>
      </c>
      <c r="C120" s="530" t="s">
        <v>683</v>
      </c>
    </row>
    <row r="121" spans="1:3" ht="33.75">
      <c r="A121" s="557">
        <v>9.02</v>
      </c>
      <c r="B121" s="529" t="s">
        <v>519</v>
      </c>
      <c r="C121" s="530" t="s">
        <v>686</v>
      </c>
    </row>
    <row r="122" spans="1:3">
      <c r="A122" s="557">
        <v>9.0299999999999994</v>
      </c>
      <c r="B122" s="530" t="s">
        <v>868</v>
      </c>
      <c r="C122" s="530" t="s">
        <v>609</v>
      </c>
    </row>
    <row r="123" spans="1:3">
      <c r="A123" s="557">
        <v>9.0399999999999991</v>
      </c>
      <c r="B123" s="529" t="s">
        <v>520</v>
      </c>
      <c r="C123" s="530" t="s">
        <v>610</v>
      </c>
    </row>
    <row r="124" spans="1:3">
      <c r="A124" s="557">
        <v>9.0500000000000007</v>
      </c>
      <c r="B124" s="529" t="s">
        <v>521</v>
      </c>
      <c r="C124" s="530" t="s">
        <v>611</v>
      </c>
    </row>
    <row r="125" spans="1:3" ht="22.5">
      <c r="A125" s="557">
        <v>9.06</v>
      </c>
      <c r="B125" s="529" t="s">
        <v>522</v>
      </c>
      <c r="C125" s="530" t="s">
        <v>612</v>
      </c>
    </row>
    <row r="126" spans="1:3">
      <c r="A126" s="557">
        <v>9.07</v>
      </c>
      <c r="B126" s="559" t="s">
        <v>523</v>
      </c>
      <c r="C126" s="530" t="s">
        <v>613</v>
      </c>
    </row>
    <row r="127" spans="1:3" ht="22.5">
      <c r="A127" s="557">
        <v>9.08</v>
      </c>
      <c r="B127" s="529" t="s">
        <v>524</v>
      </c>
      <c r="C127" s="530" t="s">
        <v>614</v>
      </c>
    </row>
    <row r="128" spans="1:3" ht="22.5">
      <c r="A128" s="557">
        <v>9.09</v>
      </c>
      <c r="B128" s="529" t="s">
        <v>525</v>
      </c>
      <c r="C128" s="530" t="s">
        <v>615</v>
      </c>
    </row>
    <row r="129" spans="1:3">
      <c r="A129" s="558">
        <v>9.1</v>
      </c>
      <c r="B129" s="529" t="s">
        <v>526</v>
      </c>
      <c r="C129" s="530" t="s">
        <v>616</v>
      </c>
    </row>
    <row r="130" spans="1:3">
      <c r="A130" s="557">
        <v>9.11</v>
      </c>
      <c r="B130" s="529" t="s">
        <v>527</v>
      </c>
      <c r="C130" s="530" t="s">
        <v>617</v>
      </c>
    </row>
    <row r="131" spans="1:3">
      <c r="A131" s="557">
        <v>9.1199999999999992</v>
      </c>
      <c r="B131" s="529" t="s">
        <v>528</v>
      </c>
      <c r="C131" s="530" t="s">
        <v>618</v>
      </c>
    </row>
    <row r="132" spans="1:3">
      <c r="A132" s="557">
        <v>9.1300000000000008</v>
      </c>
      <c r="B132" s="529" t="s">
        <v>529</v>
      </c>
      <c r="C132" s="530" t="s">
        <v>619</v>
      </c>
    </row>
    <row r="133" spans="1:3">
      <c r="A133" s="557">
        <v>9.14</v>
      </c>
      <c r="B133" s="529" t="s">
        <v>530</v>
      </c>
      <c r="C133" s="530" t="s">
        <v>620</v>
      </c>
    </row>
    <row r="134" spans="1:3">
      <c r="A134" s="557">
        <v>9.15</v>
      </c>
      <c r="B134" s="529" t="s">
        <v>531</v>
      </c>
      <c r="C134" s="530" t="s">
        <v>621</v>
      </c>
    </row>
    <row r="135" spans="1:3" ht="22.5">
      <c r="A135" s="557">
        <v>9.16</v>
      </c>
      <c r="B135" s="529" t="s">
        <v>532</v>
      </c>
      <c r="C135" s="530" t="s">
        <v>622</v>
      </c>
    </row>
    <row r="136" spans="1:3">
      <c r="A136" s="557">
        <v>9.17</v>
      </c>
      <c r="B136" s="530" t="s">
        <v>533</v>
      </c>
      <c r="C136" s="530" t="s">
        <v>623</v>
      </c>
    </row>
    <row r="137" spans="1:3" ht="22.5">
      <c r="A137" s="557">
        <v>9.18</v>
      </c>
      <c r="B137" s="529" t="s">
        <v>534</v>
      </c>
      <c r="C137" s="530" t="s">
        <v>624</v>
      </c>
    </row>
    <row r="138" spans="1:3">
      <c r="A138" s="557">
        <v>9.19</v>
      </c>
      <c r="B138" s="529" t="s">
        <v>535</v>
      </c>
      <c r="C138" s="530" t="s">
        <v>625</v>
      </c>
    </row>
    <row r="139" spans="1:3">
      <c r="A139" s="558">
        <v>9.1999999999999993</v>
      </c>
      <c r="B139" s="529" t="s">
        <v>536</v>
      </c>
      <c r="C139" s="530" t="s">
        <v>626</v>
      </c>
    </row>
    <row r="140" spans="1:3">
      <c r="A140" s="557">
        <v>9.2100000000000009</v>
      </c>
      <c r="B140" s="529" t="s">
        <v>537</v>
      </c>
      <c r="C140" s="530" t="s">
        <v>627</v>
      </c>
    </row>
    <row r="141" spans="1:3">
      <c r="A141" s="557">
        <v>9.2200000000000006</v>
      </c>
      <c r="B141" s="529" t="s">
        <v>538</v>
      </c>
      <c r="C141" s="530" t="s">
        <v>628</v>
      </c>
    </row>
    <row r="142" spans="1:3" ht="22.5">
      <c r="A142" s="557">
        <v>9.23</v>
      </c>
      <c r="B142" s="529" t="s">
        <v>539</v>
      </c>
      <c r="C142" s="530" t="s">
        <v>629</v>
      </c>
    </row>
    <row r="143" spans="1:3" ht="22.5">
      <c r="A143" s="557">
        <v>9.24</v>
      </c>
      <c r="B143" s="529" t="s">
        <v>540</v>
      </c>
      <c r="C143" s="530" t="s">
        <v>630</v>
      </c>
    </row>
    <row r="144" spans="1:3">
      <c r="A144" s="557">
        <v>9.2500000000000107</v>
      </c>
      <c r="B144" s="529" t="s">
        <v>541</v>
      </c>
      <c r="C144" s="530" t="s">
        <v>631</v>
      </c>
    </row>
    <row r="145" spans="1:3" ht="22.5">
      <c r="A145" s="557">
        <v>9.2600000000000193</v>
      </c>
      <c r="B145" s="529" t="s">
        <v>632</v>
      </c>
      <c r="C145" s="556" t="s">
        <v>633</v>
      </c>
    </row>
    <row r="146" spans="1:3" s="375" customFormat="1" ht="22.5">
      <c r="A146" s="557">
        <v>9.2700000000000298</v>
      </c>
      <c r="B146" s="529" t="s">
        <v>99</v>
      </c>
      <c r="C146" s="556" t="s">
        <v>684</v>
      </c>
    </row>
    <row r="147" spans="1:3" s="375" customFormat="1">
      <c r="A147" s="535"/>
      <c r="B147" s="869" t="s">
        <v>635</v>
      </c>
      <c r="C147" s="870"/>
    </row>
    <row r="148" spans="1:3" s="375" customFormat="1">
      <c r="A148" s="534">
        <v>1</v>
      </c>
      <c r="B148" s="871" t="s">
        <v>930</v>
      </c>
      <c r="C148" s="872"/>
    </row>
    <row r="149" spans="1:3" s="375" customFormat="1">
      <c r="A149" s="534">
        <v>2</v>
      </c>
      <c r="B149" s="871" t="s">
        <v>685</v>
      </c>
      <c r="C149" s="872"/>
    </row>
    <row r="150" spans="1:3" s="375" customFormat="1">
      <c r="A150" s="534">
        <v>3</v>
      </c>
      <c r="B150" s="871" t="s">
        <v>682</v>
      </c>
      <c r="C150" s="872"/>
    </row>
    <row r="151" spans="1:3" s="375" customFormat="1">
      <c r="A151" s="535"/>
      <c r="B151" s="869" t="s">
        <v>636</v>
      </c>
      <c r="C151" s="870"/>
    </row>
    <row r="152" spans="1:3" s="375" customFormat="1">
      <c r="A152" s="534">
        <v>1</v>
      </c>
      <c r="B152" s="875" t="s">
        <v>929</v>
      </c>
      <c r="C152" s="876"/>
    </row>
    <row r="153" spans="1:3" s="375" customFormat="1">
      <c r="A153" s="534">
        <v>2</v>
      </c>
      <c r="B153" s="529" t="s">
        <v>866</v>
      </c>
      <c r="C153" s="554" t="s">
        <v>951</v>
      </c>
    </row>
    <row r="154" spans="1:3" ht="22.5">
      <c r="A154" s="534">
        <v>3</v>
      </c>
      <c r="B154" s="529" t="s">
        <v>865</v>
      </c>
      <c r="C154" s="554" t="s">
        <v>928</v>
      </c>
    </row>
    <row r="155" spans="1:3">
      <c r="A155" s="534">
        <v>4</v>
      </c>
      <c r="B155" s="529" t="s">
        <v>511</v>
      </c>
      <c r="C155" s="529" t="s">
        <v>952</v>
      </c>
    </row>
    <row r="156" spans="1:3" ht="24.95" customHeight="1">
      <c r="A156" s="535"/>
      <c r="B156" s="869" t="s">
        <v>637</v>
      </c>
      <c r="C156" s="870"/>
    </row>
    <row r="157" spans="1:3" ht="33.75">
      <c r="A157" s="534"/>
      <c r="B157" s="529" t="s">
        <v>917</v>
      </c>
      <c r="C157" s="536" t="s">
        <v>953</v>
      </c>
    </row>
    <row r="158" spans="1:3">
      <c r="A158" s="535"/>
      <c r="B158" s="869" t="s">
        <v>638</v>
      </c>
      <c r="C158" s="870"/>
    </row>
    <row r="159" spans="1:3" ht="39" customHeight="1">
      <c r="A159" s="535"/>
      <c r="B159" s="871" t="s">
        <v>927</v>
      </c>
      <c r="C159" s="872"/>
    </row>
    <row r="160" spans="1:3">
      <c r="A160" s="535" t="s">
        <v>639</v>
      </c>
      <c r="B160" s="555" t="s">
        <v>549</v>
      </c>
      <c r="C160" s="547" t="s">
        <v>640</v>
      </c>
    </row>
    <row r="161" spans="1:3">
      <c r="A161" s="535" t="s">
        <v>369</v>
      </c>
      <c r="B161" s="552" t="s">
        <v>550</v>
      </c>
      <c r="C161" s="554" t="s">
        <v>926</v>
      </c>
    </row>
    <row r="162" spans="1:3" ht="22.5">
      <c r="A162" s="535" t="s">
        <v>376</v>
      </c>
      <c r="B162" s="547" t="s">
        <v>551</v>
      </c>
      <c r="C162" s="554" t="s">
        <v>641</v>
      </c>
    </row>
    <row r="163" spans="1:3">
      <c r="A163" s="535" t="s">
        <v>642</v>
      </c>
      <c r="B163" s="552" t="s">
        <v>552</v>
      </c>
      <c r="C163" s="553" t="s">
        <v>643</v>
      </c>
    </row>
    <row r="164" spans="1:3" ht="22.5">
      <c r="A164" s="535" t="s">
        <v>644</v>
      </c>
      <c r="B164" s="552" t="s">
        <v>881</v>
      </c>
      <c r="C164" s="546" t="s">
        <v>925</v>
      </c>
    </row>
    <row r="165" spans="1:3" ht="22.5">
      <c r="A165" s="535" t="s">
        <v>377</v>
      </c>
      <c r="B165" s="552" t="s">
        <v>553</v>
      </c>
      <c r="C165" s="546" t="s">
        <v>646</v>
      </c>
    </row>
    <row r="166" spans="1:3" ht="22.5">
      <c r="A166" s="535" t="s">
        <v>645</v>
      </c>
      <c r="B166" s="550" t="s">
        <v>556</v>
      </c>
      <c r="C166" s="551" t="s">
        <v>653</v>
      </c>
    </row>
    <row r="167" spans="1:3" ht="22.5">
      <c r="A167" s="535" t="s">
        <v>647</v>
      </c>
      <c r="B167" s="550" t="s">
        <v>554</v>
      </c>
      <c r="C167" s="546" t="s">
        <v>649</v>
      </c>
    </row>
    <row r="168" spans="1:3" ht="26.45" customHeight="1">
      <c r="A168" s="535" t="s">
        <v>648</v>
      </c>
      <c r="B168" s="550" t="s">
        <v>555</v>
      </c>
      <c r="C168" s="551" t="s">
        <v>651</v>
      </c>
    </row>
    <row r="169" spans="1:3" ht="22.5">
      <c r="A169" s="535" t="s">
        <v>650</v>
      </c>
      <c r="B169" s="530" t="s">
        <v>557</v>
      </c>
      <c r="C169" s="551" t="s">
        <v>655</v>
      </c>
    </row>
    <row r="170" spans="1:3" ht="22.5">
      <c r="A170" s="535" t="s">
        <v>652</v>
      </c>
      <c r="B170" s="550" t="s">
        <v>558</v>
      </c>
      <c r="C170" s="549" t="s">
        <v>656</v>
      </c>
    </row>
    <row r="171" spans="1:3">
      <c r="A171" s="535" t="s">
        <v>654</v>
      </c>
      <c r="B171" s="548" t="s">
        <v>559</v>
      </c>
      <c r="C171" s="547" t="s">
        <v>657</v>
      </c>
    </row>
    <row r="172" spans="1:3" ht="22.5">
      <c r="A172" s="535"/>
      <c r="B172" s="546" t="s">
        <v>924</v>
      </c>
      <c r="C172" s="530" t="s">
        <v>658</v>
      </c>
    </row>
    <row r="173" spans="1:3" ht="22.5">
      <c r="A173" s="535"/>
      <c r="B173" s="546" t="s">
        <v>923</v>
      </c>
      <c r="C173" s="530" t="s">
        <v>659</v>
      </c>
    </row>
    <row r="174" spans="1:3" ht="22.5">
      <c r="A174" s="535"/>
      <c r="B174" s="546" t="s">
        <v>922</v>
      </c>
      <c r="C174" s="530" t="s">
        <v>660</v>
      </c>
    </row>
    <row r="175" spans="1:3">
      <c r="A175" s="535"/>
      <c r="B175" s="869" t="s">
        <v>661</v>
      </c>
      <c r="C175" s="870"/>
    </row>
    <row r="176" spans="1:3">
      <c r="A176" s="535"/>
      <c r="B176" s="871" t="s">
        <v>921</v>
      </c>
      <c r="C176" s="872"/>
    </row>
    <row r="177" spans="1:3">
      <c r="A177" s="534">
        <v>1</v>
      </c>
      <c r="B177" s="530" t="s">
        <v>563</v>
      </c>
      <c r="C177" s="530" t="s">
        <v>563</v>
      </c>
    </row>
    <row r="178" spans="1:3" ht="33.75">
      <c r="A178" s="534">
        <v>2</v>
      </c>
      <c r="B178" s="530" t="s">
        <v>662</v>
      </c>
      <c r="C178" s="530" t="s">
        <v>663</v>
      </c>
    </row>
    <row r="179" spans="1:3">
      <c r="A179" s="534">
        <v>3</v>
      </c>
      <c r="B179" s="530" t="s">
        <v>565</v>
      </c>
      <c r="C179" s="530" t="s">
        <v>664</v>
      </c>
    </row>
    <row r="180" spans="1:3" ht="22.5">
      <c r="A180" s="534">
        <v>4</v>
      </c>
      <c r="B180" s="530" t="s">
        <v>566</v>
      </c>
      <c r="C180" s="530" t="s">
        <v>665</v>
      </c>
    </row>
    <row r="181" spans="1:3" ht="22.5">
      <c r="A181" s="534">
        <v>5</v>
      </c>
      <c r="B181" s="530" t="s">
        <v>567</v>
      </c>
      <c r="C181" s="530" t="s">
        <v>687</v>
      </c>
    </row>
    <row r="182" spans="1:3" ht="45">
      <c r="A182" s="534">
        <v>6</v>
      </c>
      <c r="B182" s="530" t="s">
        <v>568</v>
      </c>
      <c r="C182" s="530" t="s">
        <v>666</v>
      </c>
    </row>
    <row r="183" spans="1:3">
      <c r="A183" s="535"/>
      <c r="B183" s="869" t="s">
        <v>667</v>
      </c>
      <c r="C183" s="870"/>
    </row>
    <row r="184" spans="1:3">
      <c r="A184" s="535"/>
      <c r="B184" s="878" t="s">
        <v>920</v>
      </c>
      <c r="C184" s="875"/>
    </row>
    <row r="185" spans="1:3" ht="22.5">
      <c r="A185" s="535">
        <v>1.1000000000000001</v>
      </c>
      <c r="B185" s="545" t="s">
        <v>573</v>
      </c>
      <c r="C185" s="530" t="s">
        <v>668</v>
      </c>
    </row>
    <row r="186" spans="1:3" ht="50.1" customHeight="1">
      <c r="A186" s="535" t="s">
        <v>157</v>
      </c>
      <c r="B186" s="531" t="s">
        <v>574</v>
      </c>
      <c r="C186" s="530" t="s">
        <v>669</v>
      </c>
    </row>
    <row r="187" spans="1:3">
      <c r="A187" s="535" t="s">
        <v>575</v>
      </c>
      <c r="B187" s="544" t="s">
        <v>576</v>
      </c>
      <c r="C187" s="879" t="s">
        <v>919</v>
      </c>
    </row>
    <row r="188" spans="1:3">
      <c r="A188" s="535" t="s">
        <v>577</v>
      </c>
      <c r="B188" s="544" t="s">
        <v>578</v>
      </c>
      <c r="C188" s="879"/>
    </row>
    <row r="189" spans="1:3">
      <c r="A189" s="535" t="s">
        <v>579</v>
      </c>
      <c r="B189" s="544" t="s">
        <v>580</v>
      </c>
      <c r="C189" s="879"/>
    </row>
    <row r="190" spans="1:3">
      <c r="A190" s="535" t="s">
        <v>581</v>
      </c>
      <c r="B190" s="544" t="s">
        <v>582</v>
      </c>
      <c r="C190" s="879"/>
    </row>
    <row r="191" spans="1:3" ht="25.5" customHeight="1">
      <c r="A191" s="535">
        <v>1.2</v>
      </c>
      <c r="B191" s="543" t="s">
        <v>895</v>
      </c>
      <c r="C191" s="529" t="s">
        <v>954</v>
      </c>
    </row>
    <row r="192" spans="1:3" ht="22.5">
      <c r="A192" s="535" t="s">
        <v>584</v>
      </c>
      <c r="B192" s="538" t="s">
        <v>585</v>
      </c>
      <c r="C192" s="541" t="s">
        <v>670</v>
      </c>
    </row>
    <row r="193" spans="1:4" ht="22.5">
      <c r="A193" s="535" t="s">
        <v>586</v>
      </c>
      <c r="B193" s="542" t="s">
        <v>587</v>
      </c>
      <c r="C193" s="541" t="s">
        <v>671</v>
      </c>
    </row>
    <row r="194" spans="1:4" ht="26.1" customHeight="1">
      <c r="A194" s="535" t="s">
        <v>588</v>
      </c>
      <c r="B194" s="540" t="s">
        <v>589</v>
      </c>
      <c r="C194" s="529" t="s">
        <v>672</v>
      </c>
    </row>
    <row r="195" spans="1:4" ht="22.5">
      <c r="A195" s="535" t="s">
        <v>590</v>
      </c>
      <c r="B195" s="539" t="s">
        <v>591</v>
      </c>
      <c r="C195" s="529" t="s">
        <v>673</v>
      </c>
      <c r="D195" s="376"/>
    </row>
    <row r="196" spans="1:4" ht="22.5">
      <c r="A196" s="535">
        <v>1.4</v>
      </c>
      <c r="B196" s="538" t="s">
        <v>680</v>
      </c>
      <c r="C196" s="537" t="s">
        <v>674</v>
      </c>
      <c r="D196" s="377"/>
    </row>
    <row r="197" spans="1:4" ht="12.75">
      <c r="A197" s="535">
        <v>1.5</v>
      </c>
      <c r="B197" s="538" t="s">
        <v>681</v>
      </c>
      <c r="C197" s="537" t="s">
        <v>674</v>
      </c>
      <c r="D197" s="378"/>
    </row>
    <row r="198" spans="1:4" ht="12.75">
      <c r="A198" s="535"/>
      <c r="B198" s="880" t="s">
        <v>675</v>
      </c>
      <c r="C198" s="880"/>
      <c r="D198" s="378"/>
    </row>
    <row r="199" spans="1:4" ht="12.75">
      <c r="A199" s="535"/>
      <c r="B199" s="878" t="s">
        <v>918</v>
      </c>
      <c r="C199" s="878"/>
      <c r="D199" s="378"/>
    </row>
    <row r="200" spans="1:4" ht="12.75">
      <c r="A200" s="534"/>
      <c r="B200" s="529" t="s">
        <v>917</v>
      </c>
      <c r="C200" s="536" t="s">
        <v>951</v>
      </c>
      <c r="D200" s="378"/>
    </row>
    <row r="201" spans="1:4" ht="12.75">
      <c r="A201" s="535"/>
      <c r="B201" s="880" t="s">
        <v>676</v>
      </c>
      <c r="C201" s="880"/>
      <c r="D201" s="379"/>
    </row>
    <row r="202" spans="1:4" ht="12.75">
      <c r="A202" s="534"/>
      <c r="B202" s="878" t="s">
        <v>916</v>
      </c>
      <c r="C202" s="878"/>
      <c r="D202" s="380"/>
    </row>
    <row r="203" spans="1:4" ht="12.75">
      <c r="B203" s="880" t="s">
        <v>714</v>
      </c>
      <c r="C203" s="880"/>
      <c r="D203" s="381"/>
    </row>
    <row r="204" spans="1:4" ht="22.5">
      <c r="A204" s="531">
        <v>1</v>
      </c>
      <c r="B204" s="529" t="s">
        <v>690</v>
      </c>
      <c r="C204" s="529" t="s">
        <v>702</v>
      </c>
      <c r="D204" s="380"/>
    </row>
    <row r="205" spans="1:4" ht="18" customHeight="1">
      <c r="A205" s="531">
        <v>2</v>
      </c>
      <c r="B205" s="529" t="s">
        <v>691</v>
      </c>
      <c r="C205" s="529" t="s">
        <v>703</v>
      </c>
      <c r="D205" s="381"/>
    </row>
    <row r="206" spans="1:4" ht="22.5">
      <c r="A206" s="531">
        <v>3</v>
      </c>
      <c r="B206" s="529" t="s">
        <v>692</v>
      </c>
      <c r="C206" s="529" t="s">
        <v>704</v>
      </c>
      <c r="D206" s="382"/>
    </row>
    <row r="207" spans="1:4" ht="12.75">
      <c r="A207" s="531">
        <v>4</v>
      </c>
      <c r="B207" s="529" t="s">
        <v>693</v>
      </c>
      <c r="C207" s="529" t="s">
        <v>705</v>
      </c>
      <c r="D207" s="382"/>
    </row>
    <row r="208" spans="1:4" ht="22.5">
      <c r="A208" s="531">
        <v>5</v>
      </c>
      <c r="B208" s="529" t="s">
        <v>694</v>
      </c>
      <c r="C208" s="529" t="s">
        <v>706</v>
      </c>
    </row>
    <row r="209" spans="1:3" ht="24.6" customHeight="1">
      <c r="A209" s="531">
        <v>6</v>
      </c>
      <c r="B209" s="529" t="s">
        <v>695</v>
      </c>
      <c r="C209" s="529" t="s">
        <v>707</v>
      </c>
    </row>
    <row r="210" spans="1:3" ht="22.5">
      <c r="A210" s="531">
        <v>7</v>
      </c>
      <c r="B210" s="529" t="s">
        <v>696</v>
      </c>
      <c r="C210" s="529" t="s">
        <v>708</v>
      </c>
    </row>
    <row r="211" spans="1:3">
      <c r="A211" s="531">
        <v>7.1</v>
      </c>
      <c r="B211" s="533" t="s">
        <v>697</v>
      </c>
      <c r="C211" s="529" t="s">
        <v>709</v>
      </c>
    </row>
    <row r="212" spans="1:3" ht="22.5">
      <c r="A212" s="531">
        <v>7.2</v>
      </c>
      <c r="B212" s="533" t="s">
        <v>698</v>
      </c>
      <c r="C212" s="529" t="s">
        <v>710</v>
      </c>
    </row>
    <row r="213" spans="1:3">
      <c r="A213" s="531">
        <v>7.3</v>
      </c>
      <c r="B213" s="532" t="s">
        <v>699</v>
      </c>
      <c r="C213" s="529" t="s">
        <v>711</v>
      </c>
    </row>
    <row r="214" spans="1:3" ht="39.6" customHeight="1">
      <c r="A214" s="531">
        <v>8</v>
      </c>
      <c r="B214" s="529" t="s">
        <v>700</v>
      </c>
      <c r="C214" s="529" t="s">
        <v>712</v>
      </c>
    </row>
    <row r="215" spans="1:3">
      <c r="A215" s="531">
        <v>9</v>
      </c>
      <c r="B215" s="529" t="s">
        <v>701</v>
      </c>
      <c r="C215" s="529" t="s">
        <v>713</v>
      </c>
    </row>
    <row r="216" spans="1:3" ht="22.5">
      <c r="A216" s="569">
        <v>10.1</v>
      </c>
      <c r="B216" s="570" t="s">
        <v>721</v>
      </c>
      <c r="C216" s="562" t="s">
        <v>722</v>
      </c>
    </row>
    <row r="217" spans="1:3">
      <c r="A217" s="881"/>
      <c r="B217" s="571" t="s">
        <v>908</v>
      </c>
      <c r="C217" s="529" t="s">
        <v>915</v>
      </c>
    </row>
    <row r="218" spans="1:3">
      <c r="A218" s="881"/>
      <c r="B218" s="530" t="s">
        <v>572</v>
      </c>
      <c r="C218" s="529" t="s">
        <v>914</v>
      </c>
    </row>
    <row r="219" spans="1:3">
      <c r="A219" s="881"/>
      <c r="B219" s="530" t="s">
        <v>907</v>
      </c>
      <c r="C219" s="529" t="s">
        <v>955</v>
      </c>
    </row>
    <row r="220" spans="1:3">
      <c r="A220" s="881"/>
      <c r="B220" s="530" t="s">
        <v>715</v>
      </c>
      <c r="C220" s="529" t="s">
        <v>913</v>
      </c>
    </row>
    <row r="221" spans="1:3" ht="22.5">
      <c r="A221" s="881"/>
      <c r="B221" s="530" t="s">
        <v>719</v>
      </c>
      <c r="C221" s="530" t="s">
        <v>912</v>
      </c>
    </row>
    <row r="222" spans="1:3" ht="33.75">
      <c r="A222" s="881"/>
      <c r="B222" s="530" t="s">
        <v>718</v>
      </c>
      <c r="C222" s="529" t="s">
        <v>911</v>
      </c>
    </row>
    <row r="223" spans="1:3">
      <c r="A223" s="881"/>
      <c r="B223" s="530" t="s">
        <v>956</v>
      </c>
      <c r="C223" s="529" t="s">
        <v>910</v>
      </c>
    </row>
    <row r="224" spans="1:3" ht="22.5">
      <c r="A224" s="881"/>
      <c r="B224" s="530" t="s">
        <v>957</v>
      </c>
      <c r="C224" s="529" t="s">
        <v>909</v>
      </c>
    </row>
    <row r="225" spans="1:3" ht="12.75">
      <c r="A225" s="563"/>
      <c r="B225" s="564"/>
      <c r="C225" s="565"/>
    </row>
    <row r="226" spans="1:3" ht="12.75">
      <c r="A226" s="563"/>
      <c r="B226" s="565"/>
      <c r="C226" s="565"/>
    </row>
    <row r="227" spans="1:3" ht="12.75">
      <c r="A227" s="563"/>
      <c r="B227" s="565"/>
      <c r="C227" s="565"/>
    </row>
    <row r="228" spans="1:3" ht="12.75">
      <c r="A228" s="563"/>
      <c r="B228" s="566"/>
      <c r="C228" s="565"/>
    </row>
    <row r="229" spans="1:3" ht="12.75">
      <c r="A229" s="877"/>
      <c r="B229" s="567"/>
      <c r="C229" s="565"/>
    </row>
    <row r="230" spans="1:3" ht="12.75">
      <c r="A230" s="877"/>
      <c r="B230" s="567"/>
      <c r="C230" s="565"/>
    </row>
    <row r="231" spans="1:3" ht="12.75">
      <c r="A231" s="877"/>
      <c r="B231" s="567"/>
      <c r="C231" s="565"/>
    </row>
    <row r="232" spans="1:3" ht="12.75">
      <c r="A232" s="877"/>
      <c r="B232" s="567"/>
      <c r="C232" s="568"/>
    </row>
    <row r="233" spans="1:3" ht="40.5" customHeight="1">
      <c r="A233" s="877"/>
      <c r="B233" s="567"/>
      <c r="C233" s="565"/>
    </row>
    <row r="234" spans="1:3" ht="24" customHeight="1">
      <c r="A234" s="877"/>
      <c r="B234" s="567"/>
      <c r="C234" s="565"/>
    </row>
    <row r="235" spans="1:3" ht="12.75">
      <c r="A235" s="877"/>
      <c r="B235" s="567"/>
      <c r="C235" s="565"/>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P45"/>
  <sheetViews>
    <sheetView zoomScaleNormal="100" workbookViewId="0"/>
  </sheetViews>
  <sheetFormatPr defaultRowHeight="15"/>
  <cols>
    <col min="2" max="2" width="66.5703125" customWidth="1"/>
    <col min="3" max="8" width="17.85546875" customWidth="1"/>
  </cols>
  <sheetData>
    <row r="1" spans="1:16" ht="15.75">
      <c r="A1" s="13" t="s">
        <v>108</v>
      </c>
      <c r="B1" s="289" t="str">
        <f>Info!C2</f>
        <v>სს "ბანკი ქართუ"</v>
      </c>
      <c r="C1" s="12"/>
      <c r="D1" s="1"/>
      <c r="E1" s="1"/>
      <c r="F1" s="1"/>
      <c r="G1" s="1"/>
    </row>
    <row r="2" spans="1:16" ht="15.75">
      <c r="A2" s="13" t="s">
        <v>109</v>
      </c>
      <c r="B2" s="688">
        <f>'1. key ratios'!B2</f>
        <v>45107</v>
      </c>
      <c r="C2" s="12"/>
      <c r="D2" s="1"/>
      <c r="E2" s="1"/>
      <c r="F2" s="1"/>
      <c r="G2" s="1"/>
    </row>
    <row r="3" spans="1:16" ht="15.75">
      <c r="A3" s="13"/>
      <c r="B3" s="12"/>
      <c r="C3" s="12"/>
      <c r="D3" s="1"/>
      <c r="E3" s="1"/>
      <c r="F3" s="1"/>
      <c r="G3" s="1"/>
    </row>
    <row r="4" spans="1:16">
      <c r="A4" s="770" t="s">
        <v>25</v>
      </c>
      <c r="B4" s="768" t="s">
        <v>166</v>
      </c>
      <c r="C4" s="766" t="s">
        <v>114</v>
      </c>
      <c r="D4" s="766"/>
      <c r="E4" s="766"/>
      <c r="F4" s="766" t="s">
        <v>115</v>
      </c>
      <c r="G4" s="766"/>
      <c r="H4" s="767"/>
    </row>
    <row r="5" spans="1:16" ht="15.6" customHeight="1">
      <c r="A5" s="771"/>
      <c r="B5" s="769"/>
      <c r="C5" s="411" t="s">
        <v>26</v>
      </c>
      <c r="D5" s="411" t="s">
        <v>88</v>
      </c>
      <c r="E5" s="411" t="s">
        <v>66</v>
      </c>
      <c r="F5" s="411" t="s">
        <v>26</v>
      </c>
      <c r="G5" s="411" t="s">
        <v>88</v>
      </c>
      <c r="H5" s="411" t="s">
        <v>66</v>
      </c>
    </row>
    <row r="6" spans="1:16">
      <c r="A6" s="437">
        <v>1</v>
      </c>
      <c r="B6" s="412" t="s">
        <v>776</v>
      </c>
      <c r="C6" s="669">
        <f>SUM(C7:C12)</f>
        <v>22225333.639054</v>
      </c>
      <c r="D6" s="669">
        <f>SUM(D7:D12)</f>
        <v>21811708.639410004</v>
      </c>
      <c r="E6" s="668">
        <f>C6+D6</f>
        <v>44037042.278464004</v>
      </c>
      <c r="F6" s="669">
        <f>SUM(F7:F12)</f>
        <v>20886413.216864001</v>
      </c>
      <c r="G6" s="669">
        <f>SUM(G7:G12)</f>
        <v>23710513.214550994</v>
      </c>
      <c r="H6" s="668">
        <f>F6+G6</f>
        <v>44596926.431414992</v>
      </c>
      <c r="K6" s="696"/>
      <c r="L6" s="696"/>
      <c r="M6" s="696"/>
      <c r="N6" s="696"/>
      <c r="O6" s="696"/>
      <c r="P6" s="696"/>
    </row>
    <row r="7" spans="1:16">
      <c r="A7" s="437">
        <v>1.1000000000000001</v>
      </c>
      <c r="B7" s="413" t="s">
        <v>730</v>
      </c>
      <c r="C7" s="669">
        <v>0</v>
      </c>
      <c r="D7" s="669">
        <v>0</v>
      </c>
      <c r="E7" s="668">
        <f t="shared" ref="E7:E45" si="0">C7+D7</f>
        <v>0</v>
      </c>
      <c r="F7" s="669">
        <v>0</v>
      </c>
      <c r="G7" s="669">
        <v>0</v>
      </c>
      <c r="H7" s="668">
        <f t="shared" ref="H7:H45" si="1">F7+G7</f>
        <v>0</v>
      </c>
      <c r="K7" s="696"/>
      <c r="L7" s="696"/>
      <c r="M7" s="696"/>
      <c r="N7" s="696"/>
      <c r="O7" s="696"/>
      <c r="P7" s="696"/>
    </row>
    <row r="8" spans="1:16" ht="21">
      <c r="A8" s="437">
        <v>1.2</v>
      </c>
      <c r="B8" s="413" t="s">
        <v>777</v>
      </c>
      <c r="C8" s="669">
        <v>0</v>
      </c>
      <c r="D8" s="669">
        <v>0</v>
      </c>
      <c r="E8" s="668">
        <f t="shared" si="0"/>
        <v>0</v>
      </c>
      <c r="F8" s="669">
        <v>0</v>
      </c>
      <c r="G8" s="669">
        <v>0</v>
      </c>
      <c r="H8" s="668">
        <f t="shared" si="1"/>
        <v>0</v>
      </c>
      <c r="K8" s="696"/>
      <c r="L8" s="696"/>
      <c r="M8" s="696"/>
      <c r="N8" s="696"/>
      <c r="O8" s="696"/>
      <c r="P8" s="696"/>
    </row>
    <row r="9" spans="1:16" ht="21.6" customHeight="1">
      <c r="A9" s="437">
        <v>1.3</v>
      </c>
      <c r="B9" s="403" t="s">
        <v>778</v>
      </c>
      <c r="C9" s="669">
        <v>0</v>
      </c>
      <c r="D9" s="669">
        <v>0</v>
      </c>
      <c r="E9" s="668">
        <f t="shared" si="0"/>
        <v>0</v>
      </c>
      <c r="F9" s="669">
        <v>0</v>
      </c>
      <c r="G9" s="669">
        <v>0</v>
      </c>
      <c r="H9" s="668">
        <f t="shared" si="1"/>
        <v>0</v>
      </c>
      <c r="K9" s="696"/>
      <c r="L9" s="696"/>
      <c r="M9" s="696"/>
      <c r="N9" s="696"/>
      <c r="O9" s="696"/>
      <c r="P9" s="696"/>
    </row>
    <row r="10" spans="1:16" ht="21">
      <c r="A10" s="437">
        <v>1.4</v>
      </c>
      <c r="B10" s="403" t="s">
        <v>734</v>
      </c>
      <c r="C10" s="669">
        <v>318483.2300000001</v>
      </c>
      <c r="D10" s="669">
        <v>0</v>
      </c>
      <c r="E10" s="668">
        <f t="shared" si="0"/>
        <v>318483.2300000001</v>
      </c>
      <c r="F10" s="669">
        <v>332615.33999999997</v>
      </c>
      <c r="G10" s="669">
        <v>0</v>
      </c>
      <c r="H10" s="668">
        <f t="shared" si="1"/>
        <v>332615.33999999997</v>
      </c>
      <c r="K10" s="696"/>
      <c r="L10" s="696"/>
      <c r="M10" s="696"/>
      <c r="N10" s="696"/>
      <c r="O10" s="696"/>
      <c r="P10" s="696"/>
    </row>
    <row r="11" spans="1:16">
      <c r="A11" s="437">
        <v>1.5</v>
      </c>
      <c r="B11" s="403" t="s">
        <v>737</v>
      </c>
      <c r="C11" s="669">
        <v>21906850.409054</v>
      </c>
      <c r="D11" s="669">
        <v>21811708.639410004</v>
      </c>
      <c r="E11" s="668">
        <f t="shared" si="0"/>
        <v>43718559.048464</v>
      </c>
      <c r="F11" s="669">
        <v>20553797.876864001</v>
      </c>
      <c r="G11" s="669">
        <v>23710513.214550994</v>
      </c>
      <c r="H11" s="668">
        <f t="shared" si="1"/>
        <v>44264311.091414995</v>
      </c>
      <c r="K11" s="696"/>
      <c r="L11" s="696"/>
      <c r="M11" s="696"/>
      <c r="N11" s="696"/>
      <c r="O11" s="696"/>
      <c r="P11" s="696"/>
    </row>
    <row r="12" spans="1:16">
      <c r="A12" s="437">
        <v>1.6</v>
      </c>
      <c r="B12" s="404" t="s">
        <v>99</v>
      </c>
      <c r="C12" s="669">
        <v>0</v>
      </c>
      <c r="D12" s="669">
        <v>0</v>
      </c>
      <c r="E12" s="668">
        <f t="shared" si="0"/>
        <v>0</v>
      </c>
      <c r="F12" s="669">
        <v>0</v>
      </c>
      <c r="G12" s="669">
        <v>0</v>
      </c>
      <c r="H12" s="668">
        <f t="shared" si="1"/>
        <v>0</v>
      </c>
      <c r="K12" s="696"/>
      <c r="L12" s="696"/>
      <c r="M12" s="696"/>
      <c r="N12" s="696"/>
      <c r="O12" s="696"/>
      <c r="P12" s="696"/>
    </row>
    <row r="13" spans="1:16">
      <c r="A13" s="437">
        <v>2</v>
      </c>
      <c r="B13" s="414" t="s">
        <v>779</v>
      </c>
      <c r="C13" s="669">
        <f>SUM(C14:C17)</f>
        <v>-5414055.3805059455</v>
      </c>
      <c r="D13" s="669">
        <f>SUM(D14:D17)</f>
        <v>-8415569.3947471287</v>
      </c>
      <c r="E13" s="668">
        <f t="shared" si="0"/>
        <v>-13829624.775253074</v>
      </c>
      <c r="F13" s="669">
        <f>SUM(F14:F17)</f>
        <v>-5361755.5696598459</v>
      </c>
      <c r="G13" s="669">
        <f>SUM(G14:G17)</f>
        <v>-9879695.8915999997</v>
      </c>
      <c r="H13" s="668">
        <f t="shared" si="1"/>
        <v>-15241451.461259846</v>
      </c>
      <c r="K13" s="696"/>
      <c r="L13" s="696"/>
      <c r="M13" s="696"/>
      <c r="N13" s="696"/>
      <c r="O13" s="696"/>
      <c r="P13" s="696"/>
    </row>
    <row r="14" spans="1:16">
      <c r="A14" s="437">
        <v>2.1</v>
      </c>
      <c r="B14" s="403" t="s">
        <v>780</v>
      </c>
      <c r="C14" s="669">
        <v>0</v>
      </c>
      <c r="D14" s="669">
        <v>0</v>
      </c>
      <c r="E14" s="668">
        <f t="shared" si="0"/>
        <v>0</v>
      </c>
      <c r="F14" s="669">
        <v>0</v>
      </c>
      <c r="G14" s="669">
        <v>0</v>
      </c>
      <c r="H14" s="668">
        <f t="shared" si="1"/>
        <v>0</v>
      </c>
      <c r="K14" s="696"/>
      <c r="L14" s="696"/>
      <c r="M14" s="696"/>
      <c r="N14" s="696"/>
      <c r="O14" s="696"/>
      <c r="P14" s="696"/>
    </row>
    <row r="15" spans="1:16" ht="24.6" customHeight="1">
      <c r="A15" s="437">
        <v>2.2000000000000002</v>
      </c>
      <c r="B15" s="403" t="s">
        <v>781</v>
      </c>
      <c r="C15" s="669">
        <v>0</v>
      </c>
      <c r="D15" s="669">
        <v>0</v>
      </c>
      <c r="E15" s="668">
        <f t="shared" si="0"/>
        <v>0</v>
      </c>
      <c r="F15" s="669">
        <v>0</v>
      </c>
      <c r="G15" s="669">
        <v>0</v>
      </c>
      <c r="H15" s="668">
        <f t="shared" si="1"/>
        <v>0</v>
      </c>
      <c r="K15" s="696"/>
      <c r="L15" s="696"/>
      <c r="M15" s="696"/>
      <c r="N15" s="696"/>
      <c r="O15" s="696"/>
      <c r="P15" s="696"/>
    </row>
    <row r="16" spans="1:16" ht="20.45" customHeight="1">
      <c r="A16" s="437">
        <v>2.2999999999999998</v>
      </c>
      <c r="B16" s="403" t="s">
        <v>782</v>
      </c>
      <c r="C16" s="669">
        <v>-5414055.3805059455</v>
      </c>
      <c r="D16" s="669">
        <v>-8415569.3947471287</v>
      </c>
      <c r="E16" s="668">
        <f t="shared" si="0"/>
        <v>-13829624.775253074</v>
      </c>
      <c r="F16" s="669">
        <v>-5361755.5696598459</v>
      </c>
      <c r="G16" s="669">
        <v>-9879695.8915999997</v>
      </c>
      <c r="H16" s="668">
        <f t="shared" si="1"/>
        <v>-15241451.461259846</v>
      </c>
      <c r="K16" s="696"/>
      <c r="L16" s="696"/>
      <c r="M16" s="696"/>
      <c r="N16" s="696"/>
      <c r="O16" s="696"/>
      <c r="P16" s="696"/>
    </row>
    <row r="17" spans="1:16">
      <c r="A17" s="437">
        <v>2.4</v>
      </c>
      <c r="B17" s="403" t="s">
        <v>783</v>
      </c>
      <c r="C17" s="669">
        <v>0</v>
      </c>
      <c r="D17" s="669">
        <v>0</v>
      </c>
      <c r="E17" s="668">
        <f t="shared" si="0"/>
        <v>0</v>
      </c>
      <c r="F17" s="669">
        <v>0</v>
      </c>
      <c r="G17" s="669">
        <v>0</v>
      </c>
      <c r="H17" s="668">
        <f t="shared" si="1"/>
        <v>0</v>
      </c>
      <c r="K17" s="696"/>
      <c r="L17" s="696"/>
      <c r="M17" s="696"/>
      <c r="N17" s="696"/>
      <c r="O17" s="696"/>
      <c r="P17" s="696"/>
    </row>
    <row r="18" spans="1:16">
      <c r="A18" s="437">
        <v>3</v>
      </c>
      <c r="B18" s="414" t="s">
        <v>784</v>
      </c>
      <c r="C18" s="669">
        <v>0</v>
      </c>
      <c r="D18" s="669">
        <v>0</v>
      </c>
      <c r="E18" s="668">
        <f t="shared" si="0"/>
        <v>0</v>
      </c>
      <c r="F18" s="669">
        <v>0</v>
      </c>
      <c r="G18" s="669">
        <v>0</v>
      </c>
      <c r="H18" s="668">
        <f t="shared" si="1"/>
        <v>0</v>
      </c>
      <c r="K18" s="696"/>
      <c r="L18" s="696"/>
      <c r="M18" s="696"/>
      <c r="N18" s="696"/>
      <c r="O18" s="696"/>
      <c r="P18" s="696"/>
    </row>
    <row r="19" spans="1:16">
      <c r="A19" s="437">
        <v>4</v>
      </c>
      <c r="B19" s="414" t="s">
        <v>785</v>
      </c>
      <c r="C19" s="669">
        <v>2038270.5899999999</v>
      </c>
      <c r="D19" s="669">
        <v>1708788.4225639999</v>
      </c>
      <c r="E19" s="668">
        <f t="shared" si="0"/>
        <v>3747059.0125639997</v>
      </c>
      <c r="F19" s="669">
        <v>1740036.9532559998</v>
      </c>
      <c r="G19" s="669">
        <v>5595638.4763870006</v>
      </c>
      <c r="H19" s="668">
        <f t="shared" si="1"/>
        <v>7335675.4296430005</v>
      </c>
      <c r="K19" s="696"/>
      <c r="L19" s="696"/>
      <c r="M19" s="696"/>
      <c r="N19" s="696"/>
      <c r="O19" s="696"/>
      <c r="P19" s="696"/>
    </row>
    <row r="20" spans="1:16">
      <c r="A20" s="437">
        <v>5</v>
      </c>
      <c r="B20" s="414" t="s">
        <v>786</v>
      </c>
      <c r="C20" s="669">
        <v>-496136.53</v>
      </c>
      <c r="D20" s="669">
        <v>-2457622.3470999999</v>
      </c>
      <c r="E20" s="668">
        <f t="shared" si="0"/>
        <v>-2953758.8771000002</v>
      </c>
      <c r="F20" s="669">
        <v>-632218.80000000005</v>
      </c>
      <c r="G20" s="669">
        <v>-5988775.5949999997</v>
      </c>
      <c r="H20" s="668">
        <f t="shared" si="1"/>
        <v>-6620994.3949999996</v>
      </c>
      <c r="K20" s="696"/>
      <c r="L20" s="696"/>
      <c r="M20" s="696"/>
      <c r="N20" s="696"/>
      <c r="O20" s="696"/>
      <c r="P20" s="696"/>
    </row>
    <row r="21" spans="1:16" ht="38.450000000000003" customHeight="1">
      <c r="A21" s="437">
        <v>6</v>
      </c>
      <c r="B21" s="414" t="s">
        <v>787</v>
      </c>
      <c r="C21" s="669">
        <v>0</v>
      </c>
      <c r="D21" s="669">
        <v>0</v>
      </c>
      <c r="E21" s="668">
        <f t="shared" si="0"/>
        <v>0</v>
      </c>
      <c r="F21" s="669">
        <v>0</v>
      </c>
      <c r="G21" s="669">
        <v>0</v>
      </c>
      <c r="H21" s="668">
        <f t="shared" si="1"/>
        <v>0</v>
      </c>
      <c r="K21" s="696"/>
      <c r="L21" s="696"/>
      <c r="M21" s="696"/>
      <c r="N21" s="696"/>
      <c r="O21" s="696"/>
      <c r="P21" s="696"/>
    </row>
    <row r="22" spans="1:16" ht="27.6" customHeight="1">
      <c r="A22" s="437">
        <v>7</v>
      </c>
      <c r="B22" s="414" t="s">
        <v>788</v>
      </c>
      <c r="C22" s="669">
        <v>0</v>
      </c>
      <c r="D22" s="669">
        <v>0</v>
      </c>
      <c r="E22" s="668">
        <f t="shared" si="0"/>
        <v>0</v>
      </c>
      <c r="F22" s="669">
        <v>90471.510000000009</v>
      </c>
      <c r="G22" s="669">
        <v>1083389</v>
      </c>
      <c r="H22" s="668">
        <f t="shared" si="1"/>
        <v>1173860.51</v>
      </c>
      <c r="K22" s="696"/>
      <c r="L22" s="696"/>
      <c r="M22" s="696"/>
      <c r="N22" s="696"/>
      <c r="O22" s="696"/>
      <c r="P22" s="696"/>
    </row>
    <row r="23" spans="1:16" ht="36.950000000000003" customHeight="1">
      <c r="A23" s="437">
        <v>8</v>
      </c>
      <c r="B23" s="415" t="s">
        <v>789</v>
      </c>
      <c r="C23" s="669">
        <v>0</v>
      </c>
      <c r="D23" s="669">
        <v>0</v>
      </c>
      <c r="E23" s="668">
        <f t="shared" si="0"/>
        <v>0</v>
      </c>
      <c r="F23" s="669">
        <v>1308758.3699999992</v>
      </c>
      <c r="G23" s="669">
        <v>0</v>
      </c>
      <c r="H23" s="668">
        <f t="shared" si="1"/>
        <v>1308758.3699999992</v>
      </c>
      <c r="K23" s="696"/>
      <c r="L23" s="696"/>
      <c r="M23" s="696"/>
      <c r="N23" s="696"/>
      <c r="O23" s="696"/>
      <c r="P23" s="696"/>
    </row>
    <row r="24" spans="1:16" ht="34.5" customHeight="1">
      <c r="A24" s="437">
        <v>9</v>
      </c>
      <c r="B24" s="415" t="s">
        <v>790</v>
      </c>
      <c r="C24" s="669">
        <v>0</v>
      </c>
      <c r="D24" s="669">
        <v>0</v>
      </c>
      <c r="E24" s="668">
        <f t="shared" si="0"/>
        <v>0</v>
      </c>
      <c r="F24" s="669">
        <v>0</v>
      </c>
      <c r="G24" s="669">
        <v>0</v>
      </c>
      <c r="H24" s="668">
        <f t="shared" si="1"/>
        <v>0</v>
      </c>
      <c r="K24" s="696"/>
      <c r="L24" s="696"/>
      <c r="M24" s="696"/>
      <c r="N24" s="696"/>
      <c r="O24" s="696"/>
      <c r="P24" s="696"/>
    </row>
    <row r="25" spans="1:16">
      <c r="A25" s="437">
        <v>10</v>
      </c>
      <c r="B25" s="414" t="s">
        <v>791</v>
      </c>
      <c r="C25" s="669">
        <v>1009396.8477300024</v>
      </c>
      <c r="D25" s="669">
        <v>0</v>
      </c>
      <c r="E25" s="668">
        <f t="shared" si="0"/>
        <v>1009396.8477300024</v>
      </c>
      <c r="F25" s="669">
        <v>-4184333.77357498</v>
      </c>
      <c r="G25" s="669">
        <v>0</v>
      </c>
      <c r="H25" s="668">
        <f t="shared" si="1"/>
        <v>-4184333.77357498</v>
      </c>
      <c r="K25" s="696"/>
      <c r="L25" s="696"/>
      <c r="M25" s="696"/>
      <c r="N25" s="696"/>
      <c r="O25" s="696"/>
      <c r="P25" s="696"/>
    </row>
    <row r="26" spans="1:16" ht="27" customHeight="1">
      <c r="A26" s="437">
        <v>11</v>
      </c>
      <c r="B26" s="416" t="s">
        <v>792</v>
      </c>
      <c r="C26" s="669">
        <v>598660.36</v>
      </c>
      <c r="D26" s="669">
        <v>0</v>
      </c>
      <c r="E26" s="668">
        <f t="shared" si="0"/>
        <v>598660.36</v>
      </c>
      <c r="F26" s="669">
        <v>115255.61</v>
      </c>
      <c r="G26" s="669">
        <v>0</v>
      </c>
      <c r="H26" s="668">
        <f t="shared" si="1"/>
        <v>115255.61</v>
      </c>
      <c r="K26" s="696"/>
      <c r="L26" s="696"/>
      <c r="M26" s="696"/>
      <c r="N26" s="696"/>
      <c r="O26" s="696"/>
      <c r="P26" s="696"/>
    </row>
    <row r="27" spans="1:16">
      <c r="A27" s="437">
        <v>12</v>
      </c>
      <c r="B27" s="414" t="s">
        <v>793</v>
      </c>
      <c r="C27" s="669">
        <v>6101889.9900000002</v>
      </c>
      <c r="D27" s="669">
        <v>55.256999999999998</v>
      </c>
      <c r="E27" s="668">
        <f t="shared" si="0"/>
        <v>6101945.2470000004</v>
      </c>
      <c r="F27" s="669">
        <v>45439.469999999994</v>
      </c>
      <c r="G27" s="669">
        <v>206.94569999999999</v>
      </c>
      <c r="H27" s="668">
        <f t="shared" si="1"/>
        <v>45646.41569999999</v>
      </c>
      <c r="K27" s="696"/>
      <c r="L27" s="696"/>
      <c r="M27" s="696"/>
      <c r="N27" s="696"/>
      <c r="O27" s="696"/>
      <c r="P27" s="696"/>
    </row>
    <row r="28" spans="1:16">
      <c r="A28" s="437">
        <v>13</v>
      </c>
      <c r="B28" s="417" t="s">
        <v>794</v>
      </c>
      <c r="C28" s="669">
        <v>-3380850.0894101188</v>
      </c>
      <c r="D28" s="669">
        <v>0</v>
      </c>
      <c r="E28" s="668">
        <f t="shared" si="0"/>
        <v>-3380850.0894101188</v>
      </c>
      <c r="F28" s="669">
        <v>-3365228.4278306821</v>
      </c>
      <c r="G28" s="669">
        <v>0</v>
      </c>
      <c r="H28" s="668">
        <f t="shared" si="1"/>
        <v>-3365228.4278306821</v>
      </c>
      <c r="K28" s="696"/>
      <c r="L28" s="696"/>
      <c r="M28" s="696"/>
      <c r="N28" s="696"/>
      <c r="O28" s="696"/>
      <c r="P28" s="696"/>
    </row>
    <row r="29" spans="1:16">
      <c r="A29" s="437">
        <v>14</v>
      </c>
      <c r="B29" s="418" t="s">
        <v>795</v>
      </c>
      <c r="C29" s="669">
        <f>SUM(C30:C31)</f>
        <v>-9394805.7600000035</v>
      </c>
      <c r="D29" s="669">
        <f>SUM(D30:D31)</f>
        <v>-1448240.9834999999</v>
      </c>
      <c r="E29" s="668">
        <f t="shared" si="0"/>
        <v>-10843046.743500004</v>
      </c>
      <c r="F29" s="669">
        <f>SUM(F30:F31)</f>
        <v>-8094584.8899999987</v>
      </c>
      <c r="G29" s="669">
        <f>SUM(G30:G31)</f>
        <v>-1359374.0943999998</v>
      </c>
      <c r="H29" s="668">
        <f t="shared" si="1"/>
        <v>-9453958.9843999986</v>
      </c>
      <c r="K29" s="696"/>
      <c r="L29" s="696"/>
      <c r="M29" s="696"/>
      <c r="N29" s="696"/>
      <c r="O29" s="696"/>
      <c r="P29" s="696"/>
    </row>
    <row r="30" spans="1:16">
      <c r="A30" s="437">
        <v>14.1</v>
      </c>
      <c r="B30" s="395" t="s">
        <v>796</v>
      </c>
      <c r="C30" s="669">
        <v>-8970709.1900000013</v>
      </c>
      <c r="D30" s="669">
        <v>-42824.272799999999</v>
      </c>
      <c r="E30" s="668">
        <f t="shared" si="0"/>
        <v>-9013533.4628000017</v>
      </c>
      <c r="F30" s="669">
        <v>-7759461.5999999987</v>
      </c>
      <c r="G30" s="669">
        <v>-1103.8073999999999</v>
      </c>
      <c r="H30" s="668">
        <f t="shared" si="1"/>
        <v>-7760565.407399999</v>
      </c>
      <c r="K30" s="696"/>
      <c r="L30" s="696"/>
      <c r="M30" s="696"/>
      <c r="N30" s="696"/>
      <c r="O30" s="696"/>
      <c r="P30" s="696"/>
    </row>
    <row r="31" spans="1:16">
      <c r="A31" s="437">
        <v>14.2</v>
      </c>
      <c r="B31" s="395" t="s">
        <v>797</v>
      </c>
      <c r="C31" s="669">
        <v>-424096.5700000017</v>
      </c>
      <c r="D31" s="669">
        <v>-1405416.7106999999</v>
      </c>
      <c r="E31" s="668">
        <f t="shared" si="0"/>
        <v>-1829513.2807000016</v>
      </c>
      <c r="F31" s="669">
        <v>-335123.2900000005</v>
      </c>
      <c r="G31" s="669">
        <v>-1358270.2869999998</v>
      </c>
      <c r="H31" s="668">
        <f t="shared" si="1"/>
        <v>-1693393.5770000003</v>
      </c>
      <c r="K31" s="696"/>
      <c r="L31" s="696"/>
      <c r="M31" s="696"/>
      <c r="N31" s="696"/>
      <c r="O31" s="696"/>
      <c r="P31" s="696"/>
    </row>
    <row r="32" spans="1:16">
      <c r="A32" s="437">
        <v>15</v>
      </c>
      <c r="B32" s="419" t="s">
        <v>798</v>
      </c>
      <c r="C32" s="669">
        <v>-1742767.9955346901</v>
      </c>
      <c r="D32" s="669">
        <v>0</v>
      </c>
      <c r="E32" s="668">
        <f t="shared" si="0"/>
        <v>-1742767.9955346901</v>
      </c>
      <c r="F32" s="669">
        <v>-2125111.9497716324</v>
      </c>
      <c r="G32" s="669">
        <v>0</v>
      </c>
      <c r="H32" s="668">
        <f t="shared" si="1"/>
        <v>-2125111.9497716324</v>
      </c>
      <c r="K32" s="696"/>
      <c r="L32" s="696"/>
      <c r="M32" s="696"/>
      <c r="N32" s="696"/>
      <c r="O32" s="696"/>
      <c r="P32" s="696"/>
    </row>
    <row r="33" spans="1:16" ht="22.5" customHeight="1">
      <c r="A33" s="437">
        <v>16</v>
      </c>
      <c r="B33" s="391" t="s">
        <v>799</v>
      </c>
      <c r="C33" s="669">
        <v>199984.25189527834</v>
      </c>
      <c r="D33" s="669">
        <v>1033511.6236853495</v>
      </c>
      <c r="E33" s="668">
        <f t="shared" si="0"/>
        <v>1233495.8755806279</v>
      </c>
      <c r="F33" s="669">
        <v>-231362.67299475052</v>
      </c>
      <c r="G33" s="669">
        <v>367580.5453949793</v>
      </c>
      <c r="H33" s="668">
        <f t="shared" si="1"/>
        <v>136217.87240022878</v>
      </c>
      <c r="K33" s="696"/>
      <c r="L33" s="696"/>
      <c r="M33" s="696"/>
      <c r="N33" s="696"/>
      <c r="O33" s="696"/>
      <c r="P33" s="696"/>
    </row>
    <row r="34" spans="1:16">
      <c r="A34" s="437">
        <v>17</v>
      </c>
      <c r="B34" s="414" t="s">
        <v>800</v>
      </c>
      <c r="C34" s="669">
        <f>SUM(C35:C36)</f>
        <v>-23944.38786763373</v>
      </c>
      <c r="D34" s="669">
        <f>SUM(D35:D36)</f>
        <v>-93558.334996155114</v>
      </c>
      <c r="E34" s="668">
        <f t="shared" si="0"/>
        <v>-117502.72286378885</v>
      </c>
      <c r="F34" s="669">
        <f>SUM(F35:F36)</f>
        <v>957447.53670559789</v>
      </c>
      <c r="G34" s="669">
        <f>SUM(G35:G36)</f>
        <v>492755.96693124791</v>
      </c>
      <c r="H34" s="668">
        <f t="shared" si="1"/>
        <v>1450203.5036368459</v>
      </c>
      <c r="K34" s="696"/>
      <c r="L34" s="696"/>
      <c r="M34" s="696"/>
      <c r="N34" s="696"/>
      <c r="O34" s="696"/>
      <c r="P34" s="696"/>
    </row>
    <row r="35" spans="1:16">
      <c r="A35" s="437">
        <v>17.100000000000001</v>
      </c>
      <c r="B35" s="420" t="s">
        <v>801</v>
      </c>
      <c r="C35" s="669">
        <v>-26911.456074004946</v>
      </c>
      <c r="D35" s="669">
        <v>-45157.214300825035</v>
      </c>
      <c r="E35" s="668">
        <f t="shared" si="0"/>
        <v>-72068.670374829977</v>
      </c>
      <c r="F35" s="669">
        <v>892228.1011378048</v>
      </c>
      <c r="G35" s="669">
        <v>503257.61935231416</v>
      </c>
      <c r="H35" s="668">
        <f t="shared" si="1"/>
        <v>1395485.720490119</v>
      </c>
      <c r="K35" s="696"/>
      <c r="L35" s="696"/>
      <c r="M35" s="696"/>
      <c r="N35" s="696"/>
      <c r="O35" s="696"/>
      <c r="P35" s="696"/>
    </row>
    <row r="36" spans="1:16">
      <c r="A36" s="437">
        <v>17.2</v>
      </c>
      <c r="B36" s="395" t="s">
        <v>802</v>
      </c>
      <c r="C36" s="669">
        <v>2967.0682063712156</v>
      </c>
      <c r="D36" s="669">
        <v>-48401.120695330072</v>
      </c>
      <c r="E36" s="668">
        <f t="shared" si="0"/>
        <v>-45434.052488958856</v>
      </c>
      <c r="F36" s="669">
        <v>65219.435567793058</v>
      </c>
      <c r="G36" s="669">
        <v>-10501.652421066243</v>
      </c>
      <c r="H36" s="668">
        <f t="shared" si="1"/>
        <v>54717.783146726812</v>
      </c>
      <c r="K36" s="696"/>
      <c r="L36" s="696"/>
      <c r="M36" s="696"/>
      <c r="N36" s="696"/>
      <c r="O36" s="696"/>
      <c r="P36" s="696"/>
    </row>
    <row r="37" spans="1:16" ht="41.45" customHeight="1">
      <c r="A37" s="437">
        <v>18</v>
      </c>
      <c r="B37" s="421" t="s">
        <v>803</v>
      </c>
      <c r="C37" s="669">
        <f>SUM(C38:C39)</f>
        <v>-6759370.8070060695</v>
      </c>
      <c r="D37" s="669">
        <f>SUM(D38:D39)</f>
        <v>4760490.3367545297</v>
      </c>
      <c r="E37" s="668">
        <f t="shared" si="0"/>
        <v>-1998880.4702515397</v>
      </c>
      <c r="F37" s="669">
        <f>SUM(F38:F39)</f>
        <v>2242548.3143667849</v>
      </c>
      <c r="G37" s="669">
        <f>SUM(G38:G39)</f>
        <v>9288227.4812804982</v>
      </c>
      <c r="H37" s="668">
        <f t="shared" si="1"/>
        <v>11530775.795647282</v>
      </c>
      <c r="K37" s="696"/>
      <c r="L37" s="696"/>
      <c r="M37" s="696"/>
      <c r="N37" s="696"/>
      <c r="O37" s="696"/>
      <c r="P37" s="696"/>
    </row>
    <row r="38" spans="1:16" ht="21">
      <c r="A38" s="437">
        <v>18.100000000000001</v>
      </c>
      <c r="B38" s="403" t="s">
        <v>804</v>
      </c>
      <c r="C38" s="669">
        <v>0</v>
      </c>
      <c r="D38" s="669">
        <v>0</v>
      </c>
      <c r="E38" s="668">
        <f t="shared" si="0"/>
        <v>0</v>
      </c>
      <c r="F38" s="669">
        <v>0</v>
      </c>
      <c r="G38" s="669">
        <v>0</v>
      </c>
      <c r="H38" s="668">
        <f t="shared" si="1"/>
        <v>0</v>
      </c>
      <c r="K38" s="696"/>
      <c r="L38" s="696"/>
      <c r="M38" s="696"/>
      <c r="N38" s="696"/>
      <c r="O38" s="696"/>
      <c r="P38" s="696"/>
    </row>
    <row r="39" spans="1:16">
      <c r="A39" s="437">
        <v>18.2</v>
      </c>
      <c r="B39" s="403" t="s">
        <v>805</v>
      </c>
      <c r="C39" s="669">
        <v>-6759370.8070060695</v>
      </c>
      <c r="D39" s="669">
        <v>4760490.3367545297</v>
      </c>
      <c r="E39" s="668">
        <f t="shared" si="0"/>
        <v>-1998880.4702515397</v>
      </c>
      <c r="F39" s="669">
        <v>2242548.3143667849</v>
      </c>
      <c r="G39" s="669">
        <v>9288227.4812804982</v>
      </c>
      <c r="H39" s="668">
        <f t="shared" si="1"/>
        <v>11530775.795647282</v>
      </c>
      <c r="K39" s="696"/>
      <c r="L39" s="696"/>
      <c r="M39" s="696"/>
      <c r="N39" s="696"/>
      <c r="O39" s="696"/>
      <c r="P39" s="696"/>
    </row>
    <row r="40" spans="1:16" ht="24.6" customHeight="1">
      <c r="A40" s="437">
        <v>19</v>
      </c>
      <c r="B40" s="421" t="s">
        <v>806</v>
      </c>
      <c r="C40" s="669">
        <v>0</v>
      </c>
      <c r="D40" s="669">
        <v>0</v>
      </c>
      <c r="E40" s="668">
        <f t="shared" si="0"/>
        <v>0</v>
      </c>
      <c r="F40" s="669">
        <v>0</v>
      </c>
      <c r="G40" s="669">
        <v>0</v>
      </c>
      <c r="H40" s="668">
        <f t="shared" si="1"/>
        <v>0</v>
      </c>
      <c r="K40" s="696"/>
      <c r="L40" s="696"/>
      <c r="M40" s="696"/>
      <c r="N40" s="696"/>
      <c r="O40" s="696"/>
      <c r="P40" s="696"/>
    </row>
    <row r="41" spans="1:16" ht="24.95" customHeight="1">
      <c r="A41" s="437">
        <v>20</v>
      </c>
      <c r="B41" s="421" t="s">
        <v>807</v>
      </c>
      <c r="C41" s="669">
        <v>2.4214386940002441E-8</v>
      </c>
      <c r="D41" s="669">
        <v>0</v>
      </c>
      <c r="E41" s="668">
        <f t="shared" si="0"/>
        <v>2.4214386940002441E-8</v>
      </c>
      <c r="F41" s="669">
        <v>-4.6566128730773926E-9</v>
      </c>
      <c r="G41" s="669">
        <v>0</v>
      </c>
      <c r="H41" s="668">
        <f t="shared" si="1"/>
        <v>-4.6566128730773926E-9</v>
      </c>
      <c r="K41" s="696"/>
      <c r="L41" s="696"/>
      <c r="M41" s="696"/>
      <c r="N41" s="696"/>
      <c r="O41" s="696"/>
      <c r="P41" s="696"/>
    </row>
    <row r="42" spans="1:16" ht="33" customHeight="1">
      <c r="A42" s="437">
        <v>21</v>
      </c>
      <c r="B42" s="422" t="s">
        <v>808</v>
      </c>
      <c r="C42" s="669">
        <v>0</v>
      </c>
      <c r="D42" s="669">
        <v>0</v>
      </c>
      <c r="E42" s="668">
        <f t="shared" si="0"/>
        <v>0</v>
      </c>
      <c r="F42" s="669">
        <v>0</v>
      </c>
      <c r="G42" s="669">
        <v>0</v>
      </c>
      <c r="H42" s="668">
        <f t="shared" si="1"/>
        <v>0</v>
      </c>
      <c r="K42" s="696"/>
      <c r="L42" s="696"/>
      <c r="M42" s="696"/>
      <c r="N42" s="696"/>
      <c r="O42" s="696"/>
      <c r="P42" s="696"/>
    </row>
    <row r="43" spans="1:16">
      <c r="A43" s="437">
        <v>22</v>
      </c>
      <c r="B43" s="423" t="s">
        <v>809</v>
      </c>
      <c r="C43" s="669">
        <f>SUM(C6,C13,C18,C19,C20,C21,C22,C23,C24,C25,C26,C27,C28,C29,C32,C33,C34,C37,C40,C41,C42)</f>
        <v>4961604.7283548461</v>
      </c>
      <c r="D43" s="669">
        <f>SUM(D6,D13,D18,D19,D20,D21,D22,D23,D24,D25,D26,D27,D28,D29,D32,D33,D34,D37,D40,D41,D42)</f>
        <v>16899563.219070598</v>
      </c>
      <c r="E43" s="668">
        <f t="shared" si="0"/>
        <v>21861167.947425444</v>
      </c>
      <c r="F43" s="669">
        <f>SUM(F6,F13,F18,F19,F20,F21,F22,F23,F24,F25,F26,F27,F28,F29,F32,F33,F34,F37,F40,F41,F42)</f>
        <v>3391774.8973604906</v>
      </c>
      <c r="G43" s="669">
        <f>SUM(G6,G13,G18,G19,G20,G21,G22,G23,G24,G25,G26,G27,G28,G29,G32,G33,G34,G37,G40,G41,G42)</f>
        <v>23310466.04924472</v>
      </c>
      <c r="H43" s="668">
        <f t="shared" si="1"/>
        <v>26702240.946605213</v>
      </c>
      <c r="K43" s="696"/>
      <c r="L43" s="696"/>
      <c r="M43" s="696"/>
      <c r="N43" s="696"/>
      <c r="O43" s="696"/>
      <c r="P43" s="696"/>
    </row>
    <row r="44" spans="1:16">
      <c r="A44" s="437">
        <v>23</v>
      </c>
      <c r="B44" s="423" t="s">
        <v>810</v>
      </c>
      <c r="C44" s="669">
        <v>4761034.384958175</v>
      </c>
      <c r="D44" s="669">
        <v>0</v>
      </c>
      <c r="E44" s="668">
        <f t="shared" si="0"/>
        <v>4761034.384958175</v>
      </c>
      <c r="F44" s="669">
        <v>6426397.8451582454</v>
      </c>
      <c r="G44" s="669">
        <v>0</v>
      </c>
      <c r="H44" s="668">
        <f t="shared" si="1"/>
        <v>6426397.8451582454</v>
      </c>
      <c r="K44" s="696"/>
      <c r="L44" s="696"/>
      <c r="M44" s="696"/>
      <c r="N44" s="696"/>
      <c r="O44" s="696"/>
      <c r="P44" s="696"/>
    </row>
    <row r="45" spans="1:16">
      <c r="A45" s="437">
        <v>24</v>
      </c>
      <c r="B45" s="423" t="s">
        <v>811</v>
      </c>
      <c r="C45" s="669">
        <f>C43-C44</f>
        <v>200570.34339667112</v>
      </c>
      <c r="D45" s="669">
        <f>D43-D44</f>
        <v>16899563.219070598</v>
      </c>
      <c r="E45" s="668">
        <f t="shared" si="0"/>
        <v>17100133.56246727</v>
      </c>
      <c r="F45" s="669">
        <f>F43-F44</f>
        <v>-3034622.9477977548</v>
      </c>
      <c r="G45" s="669">
        <f>G43-G44</f>
        <v>23310466.04924472</v>
      </c>
      <c r="H45" s="668">
        <f t="shared" si="1"/>
        <v>20275843.101446964</v>
      </c>
      <c r="K45" s="696"/>
      <c r="L45" s="696"/>
      <c r="M45" s="696"/>
      <c r="N45" s="696"/>
      <c r="O45" s="696"/>
      <c r="P45" s="696"/>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P47"/>
  <sheetViews>
    <sheetView zoomScale="90" zoomScaleNormal="90" workbookViewId="0"/>
  </sheetViews>
  <sheetFormatPr defaultRowHeight="15"/>
  <cols>
    <col min="1" max="1" width="8.7109375" style="434"/>
    <col min="2" max="2" width="87.5703125" bestFit="1" customWidth="1"/>
    <col min="3" max="3" width="12.7109375" customWidth="1"/>
    <col min="4" max="5" width="13.5703125" bestFit="1" customWidth="1"/>
    <col min="6" max="6" width="12.7109375" customWidth="1"/>
    <col min="7" max="8" width="13.5703125" bestFit="1" customWidth="1"/>
    <col min="9" max="9" width="12.140625" bestFit="1" customWidth="1"/>
  </cols>
  <sheetData>
    <row r="1" spans="1:16" ht="15.75">
      <c r="A1" s="13" t="s">
        <v>108</v>
      </c>
      <c r="B1" s="289" t="str">
        <f>Info!C2</f>
        <v>სს "ბანკი ქართუ"</v>
      </c>
      <c r="C1" s="12"/>
      <c r="D1" s="1"/>
      <c r="E1" s="1"/>
      <c r="F1" s="1"/>
      <c r="G1" s="1"/>
    </row>
    <row r="2" spans="1:16" ht="15.75">
      <c r="A2" s="13" t="s">
        <v>109</v>
      </c>
      <c r="B2" s="688">
        <f>'1. key ratios'!B2</f>
        <v>45107</v>
      </c>
      <c r="C2" s="12"/>
      <c r="D2" s="1"/>
      <c r="E2" s="1"/>
      <c r="F2" s="1"/>
      <c r="G2" s="1"/>
    </row>
    <row r="3" spans="1:16" ht="15.75">
      <c r="A3" s="13"/>
      <c r="B3" s="12"/>
      <c r="C3" s="12"/>
      <c r="D3" s="1"/>
      <c r="E3" s="1"/>
      <c r="F3" s="1"/>
      <c r="G3" s="1"/>
    </row>
    <row r="4" spans="1:16" ht="15.75">
      <c r="A4" s="763" t="s">
        <v>25</v>
      </c>
      <c r="B4" s="772" t="s">
        <v>151</v>
      </c>
      <c r="C4" s="773" t="s">
        <v>114</v>
      </c>
      <c r="D4" s="773"/>
      <c r="E4" s="773"/>
      <c r="F4" s="773" t="s">
        <v>115</v>
      </c>
      <c r="G4" s="773"/>
      <c r="H4" s="774"/>
    </row>
    <row r="5" spans="1:16">
      <c r="A5" s="763"/>
      <c r="B5" s="772"/>
      <c r="C5" s="411" t="s">
        <v>26</v>
      </c>
      <c r="D5" s="411" t="s">
        <v>88</v>
      </c>
      <c r="E5" s="411" t="s">
        <v>66</v>
      </c>
      <c r="F5" s="411" t="s">
        <v>26</v>
      </c>
      <c r="G5" s="411" t="s">
        <v>88</v>
      </c>
      <c r="H5" s="424" t="s">
        <v>66</v>
      </c>
    </row>
    <row r="6" spans="1:16" ht="15.75">
      <c r="A6" s="425">
        <v>1</v>
      </c>
      <c r="B6" s="426" t="s">
        <v>812</v>
      </c>
      <c r="C6" s="665">
        <v>0</v>
      </c>
      <c r="D6" s="665">
        <v>0</v>
      </c>
      <c r="E6" s="664">
        <f t="shared" ref="E6:E43" si="0">C6+D6</f>
        <v>0</v>
      </c>
      <c r="F6" s="665">
        <v>0</v>
      </c>
      <c r="G6" s="665">
        <v>0</v>
      </c>
      <c r="H6" s="663">
        <f t="shared" ref="H6:H43" si="1">F6+G6</f>
        <v>0</v>
      </c>
      <c r="K6" s="696"/>
      <c r="L6" s="696"/>
      <c r="M6" s="696"/>
      <c r="N6" s="696"/>
      <c r="O6" s="696"/>
      <c r="P6" s="696"/>
    </row>
    <row r="7" spans="1:16" ht="15.75">
      <c r="A7" s="425">
        <v>2</v>
      </c>
      <c r="B7" s="427" t="s">
        <v>177</v>
      </c>
      <c r="C7" s="665">
        <v>0</v>
      </c>
      <c r="D7" s="665">
        <v>0</v>
      </c>
      <c r="E7" s="664">
        <f t="shared" si="0"/>
        <v>0</v>
      </c>
      <c r="F7" s="665">
        <v>0</v>
      </c>
      <c r="G7" s="665">
        <v>0</v>
      </c>
      <c r="H7" s="663">
        <f t="shared" si="1"/>
        <v>0</v>
      </c>
      <c r="K7" s="696"/>
      <c r="L7" s="696"/>
      <c r="M7" s="696"/>
      <c r="N7" s="696"/>
      <c r="O7" s="696"/>
      <c r="P7" s="696"/>
    </row>
    <row r="8" spans="1:16" ht="15.75">
      <c r="A8" s="425">
        <v>3</v>
      </c>
      <c r="B8" s="427" t="s">
        <v>179</v>
      </c>
      <c r="C8" s="665">
        <f>C9+C10</f>
        <v>108831628.53475745</v>
      </c>
      <c r="D8" s="665">
        <f>D9+D10</f>
        <v>315387688.97566438</v>
      </c>
      <c r="E8" s="664">
        <f t="shared" si="0"/>
        <v>424219317.51042181</v>
      </c>
      <c r="F8" s="665">
        <f>F9+F10</f>
        <v>105559628.69888622</v>
      </c>
      <c r="G8" s="665">
        <f>G9+G10</f>
        <v>340181667.08996826</v>
      </c>
      <c r="H8" s="663">
        <f t="shared" si="1"/>
        <v>445741295.78885448</v>
      </c>
      <c r="K8" s="696"/>
      <c r="L8" s="696"/>
      <c r="M8" s="696"/>
      <c r="N8" s="696"/>
      <c r="O8" s="696"/>
      <c r="P8" s="696"/>
    </row>
    <row r="9" spans="1:16" ht="15.75">
      <c r="A9" s="425">
        <v>3.1</v>
      </c>
      <c r="B9" s="428" t="s">
        <v>813</v>
      </c>
      <c r="C9" s="665">
        <v>5496488.4099999992</v>
      </c>
      <c r="D9" s="665">
        <v>2242877.5577100003</v>
      </c>
      <c r="E9" s="664">
        <f t="shared" si="0"/>
        <v>7739365.9677099995</v>
      </c>
      <c r="F9" s="665">
        <v>6510619.7649999987</v>
      </c>
      <c r="G9" s="665">
        <v>3123622.6863473002</v>
      </c>
      <c r="H9" s="663">
        <f t="shared" si="1"/>
        <v>9634242.4513472989</v>
      </c>
      <c r="K9" s="696"/>
      <c r="L9" s="696"/>
      <c r="M9" s="696"/>
      <c r="N9" s="696"/>
      <c r="O9" s="696"/>
      <c r="P9" s="696"/>
    </row>
    <row r="10" spans="1:16" ht="15.75">
      <c r="A10" s="425">
        <v>3.2</v>
      </c>
      <c r="B10" s="428" t="s">
        <v>814</v>
      </c>
      <c r="C10" s="665">
        <v>103335140.12475745</v>
      </c>
      <c r="D10" s="665">
        <v>313144811.41795439</v>
      </c>
      <c r="E10" s="664">
        <f t="shared" si="0"/>
        <v>416479951.54271185</v>
      </c>
      <c r="F10" s="665">
        <v>99049008.933886215</v>
      </c>
      <c r="G10" s="665">
        <v>337058044.40362096</v>
      </c>
      <c r="H10" s="663">
        <f t="shared" si="1"/>
        <v>436107053.33750719</v>
      </c>
      <c r="K10" s="696"/>
      <c r="L10" s="696"/>
      <c r="M10" s="696"/>
      <c r="N10" s="696"/>
      <c r="O10" s="696"/>
      <c r="P10" s="696"/>
    </row>
    <row r="11" spans="1:16" ht="15.75">
      <c r="A11" s="425">
        <v>4</v>
      </c>
      <c r="B11" s="427" t="s">
        <v>178</v>
      </c>
      <c r="C11" s="665">
        <f>C12+C13</f>
        <v>0</v>
      </c>
      <c r="D11" s="665">
        <f>D12+D13</f>
        <v>0</v>
      </c>
      <c r="E11" s="664">
        <f t="shared" si="0"/>
        <v>0</v>
      </c>
      <c r="F11" s="665">
        <f>F12+F13</f>
        <v>0</v>
      </c>
      <c r="G11" s="665">
        <f>G12+G13</f>
        <v>0</v>
      </c>
      <c r="H11" s="663">
        <f t="shared" si="1"/>
        <v>0</v>
      </c>
      <c r="K11" s="696"/>
      <c r="L11" s="696"/>
      <c r="M11" s="696"/>
      <c r="N11" s="696"/>
      <c r="O11" s="696"/>
      <c r="P11" s="696"/>
    </row>
    <row r="12" spans="1:16" ht="15.75">
      <c r="A12" s="425">
        <v>4.0999999999999996</v>
      </c>
      <c r="B12" s="428" t="s">
        <v>815</v>
      </c>
      <c r="C12" s="665">
        <v>0</v>
      </c>
      <c r="D12" s="665">
        <v>0</v>
      </c>
      <c r="E12" s="664">
        <f t="shared" si="0"/>
        <v>0</v>
      </c>
      <c r="F12" s="665">
        <v>0</v>
      </c>
      <c r="G12" s="665">
        <v>0</v>
      </c>
      <c r="H12" s="663">
        <f t="shared" si="1"/>
        <v>0</v>
      </c>
      <c r="K12" s="696"/>
      <c r="L12" s="696"/>
      <c r="M12" s="696"/>
      <c r="N12" s="696"/>
      <c r="O12" s="696"/>
      <c r="P12" s="696"/>
    </row>
    <row r="13" spans="1:16" ht="15.75">
      <c r="A13" s="425">
        <v>4.2</v>
      </c>
      <c r="B13" s="428" t="s">
        <v>816</v>
      </c>
      <c r="C13" s="665">
        <v>0</v>
      </c>
      <c r="D13" s="665">
        <v>0</v>
      </c>
      <c r="E13" s="664">
        <f t="shared" si="0"/>
        <v>0</v>
      </c>
      <c r="F13" s="665">
        <v>0</v>
      </c>
      <c r="G13" s="665">
        <v>0</v>
      </c>
      <c r="H13" s="663">
        <f t="shared" si="1"/>
        <v>0</v>
      </c>
      <c r="K13" s="696"/>
      <c r="L13" s="696"/>
      <c r="M13" s="696"/>
      <c r="N13" s="696"/>
      <c r="O13" s="696"/>
      <c r="P13" s="696"/>
    </row>
    <row r="14" spans="1:16" ht="15.75">
      <c r="A14" s="425">
        <v>5</v>
      </c>
      <c r="B14" s="429" t="s">
        <v>817</v>
      </c>
      <c r="C14" s="665">
        <f>C15+C16+C17+C23+C24+C25+C26</f>
        <v>170380187.75759643</v>
      </c>
      <c r="D14" s="665">
        <f>D15+D16+D17+D23+D24+D25+D26</f>
        <v>1770290048.2038915</v>
      </c>
      <c r="E14" s="664">
        <f t="shared" si="0"/>
        <v>1940670235.961488</v>
      </c>
      <c r="F14" s="665">
        <f>F15+F16+F17+F23+F24+F25+F26</f>
        <v>278949497.1050483</v>
      </c>
      <c r="G14" s="665">
        <f>G15+G16+G17+G23+G24+G25+G26</f>
        <v>1961742481.8124201</v>
      </c>
      <c r="H14" s="663">
        <f t="shared" si="1"/>
        <v>2240691978.9174685</v>
      </c>
      <c r="I14" s="696"/>
      <c r="J14" s="696"/>
      <c r="K14" s="696"/>
      <c r="L14" s="696"/>
      <c r="M14" s="696"/>
      <c r="N14" s="696"/>
      <c r="O14" s="696"/>
      <c r="P14" s="696"/>
    </row>
    <row r="15" spans="1:16" ht="15.75">
      <c r="A15" s="425">
        <v>5.0999999999999996</v>
      </c>
      <c r="B15" s="430" t="s">
        <v>818</v>
      </c>
      <c r="C15" s="665">
        <v>44682668.339999996</v>
      </c>
      <c r="D15" s="665">
        <v>20942410.415263001</v>
      </c>
      <c r="E15" s="664">
        <f t="shared" si="0"/>
        <v>65625078.755263001</v>
      </c>
      <c r="F15" s="665">
        <v>30620501.810000002</v>
      </c>
      <c r="G15" s="665">
        <v>16079162.265764</v>
      </c>
      <c r="H15" s="663">
        <f t="shared" si="1"/>
        <v>46699664.075764</v>
      </c>
      <c r="I15" s="696"/>
      <c r="J15" s="696"/>
      <c r="K15" s="696"/>
      <c r="L15" s="696"/>
      <c r="M15" s="696"/>
      <c r="N15" s="696"/>
      <c r="O15" s="696"/>
      <c r="P15" s="696"/>
    </row>
    <row r="16" spans="1:16" ht="15.75">
      <c r="A16" s="425">
        <v>5.2</v>
      </c>
      <c r="B16" s="430" t="s">
        <v>819</v>
      </c>
      <c r="C16" s="665">
        <v>0</v>
      </c>
      <c r="D16" s="665">
        <v>0</v>
      </c>
      <c r="E16" s="664">
        <f t="shared" si="0"/>
        <v>0</v>
      </c>
      <c r="F16" s="665">
        <v>0</v>
      </c>
      <c r="G16" s="665">
        <v>0</v>
      </c>
      <c r="H16" s="663">
        <f t="shared" si="1"/>
        <v>0</v>
      </c>
      <c r="I16" s="696"/>
      <c r="J16" s="696"/>
      <c r="K16" s="696"/>
      <c r="L16" s="696"/>
      <c r="M16" s="696"/>
      <c r="N16" s="696"/>
      <c r="O16" s="696"/>
      <c r="P16" s="696"/>
    </row>
    <row r="17" spans="1:16" ht="15.75">
      <c r="A17" s="425">
        <v>5.3</v>
      </c>
      <c r="B17" s="430" t="s">
        <v>820</v>
      </c>
      <c r="C17" s="665">
        <f>C18+C19+C20+C21+C22</f>
        <v>2931901.1999999997</v>
      </c>
      <c r="D17" s="665">
        <f>D18+D19+D20+D21+D22</f>
        <v>1327325098.3947563</v>
      </c>
      <c r="E17" s="664">
        <f t="shared" si="0"/>
        <v>1330256999.5947564</v>
      </c>
      <c r="F17" s="665">
        <f>F18+F19+F20+F21+F22</f>
        <v>17939073.800000001</v>
      </c>
      <c r="G17" s="665">
        <f>G18+G19+G20+G21+G22</f>
        <v>1476794982.2964044</v>
      </c>
      <c r="H17" s="663">
        <f t="shared" si="1"/>
        <v>1494734056.0964043</v>
      </c>
      <c r="I17" s="696"/>
      <c r="J17" s="696"/>
      <c r="K17" s="696"/>
      <c r="L17" s="696"/>
      <c r="M17" s="696"/>
      <c r="N17" s="696"/>
      <c r="O17" s="696"/>
      <c r="P17" s="696"/>
    </row>
    <row r="18" spans="1:16" ht="15.75">
      <c r="A18" s="425" t="s">
        <v>180</v>
      </c>
      <c r="B18" s="431" t="s">
        <v>821</v>
      </c>
      <c r="C18" s="665">
        <v>94237.200000000012</v>
      </c>
      <c r="D18" s="665">
        <v>173900427.78423145</v>
      </c>
      <c r="E18" s="664">
        <f t="shared" si="0"/>
        <v>173994664.98423144</v>
      </c>
      <c r="F18" s="665">
        <v>292890</v>
      </c>
      <c r="G18" s="665">
        <v>171603574.45131055</v>
      </c>
      <c r="H18" s="663">
        <f t="shared" si="1"/>
        <v>171896464.45131055</v>
      </c>
      <c r="I18" s="696"/>
      <c r="J18" s="696"/>
      <c r="K18" s="696"/>
      <c r="L18" s="696"/>
      <c r="M18" s="696"/>
      <c r="N18" s="696"/>
      <c r="O18" s="696"/>
      <c r="P18" s="696"/>
    </row>
    <row r="19" spans="1:16" ht="15.75">
      <c r="A19" s="425" t="s">
        <v>181</v>
      </c>
      <c r="B19" s="432" t="s">
        <v>822</v>
      </c>
      <c r="C19" s="665">
        <v>795780.8</v>
      </c>
      <c r="D19" s="665">
        <v>549731472.15365624</v>
      </c>
      <c r="E19" s="664">
        <f t="shared" si="0"/>
        <v>550527252.9536562</v>
      </c>
      <c r="F19" s="665">
        <v>708793.8</v>
      </c>
      <c r="G19" s="665">
        <v>732300907.11082542</v>
      </c>
      <c r="H19" s="663">
        <f t="shared" si="1"/>
        <v>733009700.91082537</v>
      </c>
      <c r="I19" s="696"/>
      <c r="J19" s="696"/>
      <c r="K19" s="696"/>
      <c r="L19" s="696"/>
      <c r="M19" s="696"/>
      <c r="N19" s="696"/>
      <c r="O19" s="696"/>
      <c r="P19" s="696"/>
    </row>
    <row r="20" spans="1:16" ht="15.75">
      <c r="A20" s="425" t="s">
        <v>182</v>
      </c>
      <c r="B20" s="432" t="s">
        <v>823</v>
      </c>
      <c r="C20" s="665">
        <v>0</v>
      </c>
      <c r="D20" s="665">
        <v>193663507.35730153</v>
      </c>
      <c r="E20" s="664">
        <f t="shared" si="0"/>
        <v>193663507.35730153</v>
      </c>
      <c r="F20" s="665">
        <v>0</v>
      </c>
      <c r="G20" s="665">
        <v>154190427.06454363</v>
      </c>
      <c r="H20" s="663">
        <f t="shared" si="1"/>
        <v>154190427.06454363</v>
      </c>
      <c r="I20" s="696"/>
      <c r="J20" s="696"/>
      <c r="K20" s="696"/>
      <c r="L20" s="696"/>
      <c r="M20" s="696"/>
      <c r="N20" s="696"/>
      <c r="O20" s="696"/>
      <c r="P20" s="696"/>
    </row>
    <row r="21" spans="1:16" ht="15.75">
      <c r="A21" s="425" t="s">
        <v>183</v>
      </c>
      <c r="B21" s="432" t="s">
        <v>824</v>
      </c>
      <c r="C21" s="665">
        <v>2041883.1999999997</v>
      </c>
      <c r="D21" s="665">
        <v>374873730.31604171</v>
      </c>
      <c r="E21" s="664">
        <f t="shared" si="0"/>
        <v>376915613.5160417</v>
      </c>
      <c r="F21" s="665">
        <v>16937390</v>
      </c>
      <c r="G21" s="665">
        <v>382948795.15907496</v>
      </c>
      <c r="H21" s="663">
        <f t="shared" si="1"/>
        <v>399886185.15907496</v>
      </c>
      <c r="I21" s="696"/>
      <c r="J21" s="696"/>
      <c r="K21" s="696"/>
      <c r="L21" s="696"/>
      <c r="M21" s="696"/>
      <c r="N21" s="696"/>
      <c r="O21" s="696"/>
      <c r="P21" s="696"/>
    </row>
    <row r="22" spans="1:16" ht="15.75">
      <c r="A22" s="425" t="s">
        <v>184</v>
      </c>
      <c r="B22" s="432" t="s">
        <v>541</v>
      </c>
      <c r="C22" s="665">
        <v>0</v>
      </c>
      <c r="D22" s="665">
        <v>35155960.783525512</v>
      </c>
      <c r="E22" s="664">
        <f t="shared" si="0"/>
        <v>35155960.783525512</v>
      </c>
      <c r="F22" s="665">
        <v>0</v>
      </c>
      <c r="G22" s="665">
        <v>35751278.510650016</v>
      </c>
      <c r="H22" s="663">
        <f t="shared" si="1"/>
        <v>35751278.510650016</v>
      </c>
      <c r="I22" s="696"/>
      <c r="J22" s="696"/>
      <c r="K22" s="696"/>
      <c r="L22" s="696"/>
      <c r="M22" s="696"/>
      <c r="N22" s="696"/>
      <c r="O22" s="696"/>
      <c r="P22" s="696"/>
    </row>
    <row r="23" spans="1:16" ht="15.75">
      <c r="A23" s="425">
        <v>5.4</v>
      </c>
      <c r="B23" s="430" t="s">
        <v>825</v>
      </c>
      <c r="C23" s="665">
        <v>96646275.18759644</v>
      </c>
      <c r="D23" s="665">
        <v>258564315.09347212</v>
      </c>
      <c r="E23" s="664">
        <f t="shared" si="0"/>
        <v>355210590.28106856</v>
      </c>
      <c r="F23" s="665">
        <v>206543294.78504831</v>
      </c>
      <c r="G23" s="665">
        <v>265339316.23435169</v>
      </c>
      <c r="H23" s="663">
        <f t="shared" si="1"/>
        <v>471882611.0194</v>
      </c>
      <c r="I23" s="696"/>
      <c r="J23" s="696"/>
      <c r="K23" s="696"/>
      <c r="L23" s="696"/>
      <c r="M23" s="696"/>
      <c r="N23" s="696"/>
      <c r="O23" s="696"/>
      <c r="P23" s="696"/>
    </row>
    <row r="24" spans="1:16" ht="15.75">
      <c r="A24" s="425">
        <v>5.5</v>
      </c>
      <c r="B24" s="430" t="s">
        <v>826</v>
      </c>
      <c r="C24" s="665">
        <v>13726543.029999999</v>
      </c>
      <c r="D24" s="665">
        <v>134379634.73539999</v>
      </c>
      <c r="E24" s="664">
        <f t="shared" si="0"/>
        <v>148106177.76539999</v>
      </c>
      <c r="F24" s="665">
        <v>22753825.710000001</v>
      </c>
      <c r="G24" s="665">
        <v>170496886.81590003</v>
      </c>
      <c r="H24" s="663">
        <f t="shared" si="1"/>
        <v>193250712.52590004</v>
      </c>
      <c r="I24" s="696"/>
      <c r="J24" s="696"/>
      <c r="K24" s="696"/>
      <c r="L24" s="696"/>
      <c r="M24" s="696"/>
      <c r="N24" s="696"/>
      <c r="O24" s="696"/>
      <c r="P24" s="696"/>
    </row>
    <row r="25" spans="1:16" ht="15.75">
      <c r="A25" s="425">
        <v>5.6</v>
      </c>
      <c r="B25" s="430" t="s">
        <v>827</v>
      </c>
      <c r="C25" s="665">
        <v>0</v>
      </c>
      <c r="D25" s="665">
        <v>4057435</v>
      </c>
      <c r="E25" s="664">
        <f t="shared" si="0"/>
        <v>4057435</v>
      </c>
      <c r="F25" s="665">
        <v>0</v>
      </c>
      <c r="G25" s="665">
        <v>4539795</v>
      </c>
      <c r="H25" s="663">
        <f t="shared" si="1"/>
        <v>4539795</v>
      </c>
      <c r="I25" s="696"/>
      <c r="J25" s="696"/>
      <c r="K25" s="696"/>
      <c r="L25" s="696"/>
      <c r="M25" s="696"/>
      <c r="N25" s="696"/>
      <c r="O25" s="696"/>
      <c r="P25" s="696"/>
    </row>
    <row r="26" spans="1:16" ht="15.75">
      <c r="A26" s="425">
        <v>5.7</v>
      </c>
      <c r="B26" s="430" t="s">
        <v>541</v>
      </c>
      <c r="C26" s="665">
        <v>12392799.999999998</v>
      </c>
      <c r="D26" s="665">
        <v>25021154.564999998</v>
      </c>
      <c r="E26" s="664">
        <f t="shared" si="0"/>
        <v>37413954.564999998</v>
      </c>
      <c r="F26" s="665">
        <v>1092801</v>
      </c>
      <c r="G26" s="665">
        <v>28492339.199999988</v>
      </c>
      <c r="H26" s="663">
        <f t="shared" si="1"/>
        <v>29585140.199999988</v>
      </c>
      <c r="I26" s="696"/>
      <c r="J26" s="696"/>
      <c r="K26" s="696"/>
      <c r="L26" s="696"/>
      <c r="M26" s="696"/>
      <c r="N26" s="696"/>
      <c r="O26" s="696"/>
      <c r="P26" s="696"/>
    </row>
    <row r="27" spans="1:16" ht="15.75">
      <c r="A27" s="425">
        <v>6</v>
      </c>
      <c r="B27" s="429" t="s">
        <v>828</v>
      </c>
      <c r="C27" s="665">
        <v>8286535.5700000003</v>
      </c>
      <c r="D27" s="665">
        <v>12864764.575417001</v>
      </c>
      <c r="E27" s="664">
        <f t="shared" si="0"/>
        <v>21151300.145417001</v>
      </c>
      <c r="F27" s="665">
        <v>12987213.969999999</v>
      </c>
      <c r="G27" s="665">
        <v>22770944.099673003</v>
      </c>
      <c r="H27" s="663">
        <f t="shared" si="1"/>
        <v>35758158.069673002</v>
      </c>
      <c r="K27" s="696"/>
      <c r="L27" s="696"/>
      <c r="M27" s="696"/>
      <c r="N27" s="696"/>
      <c r="O27" s="696"/>
      <c r="P27" s="696"/>
    </row>
    <row r="28" spans="1:16" ht="15.75">
      <c r="A28" s="425">
        <v>7</v>
      </c>
      <c r="B28" s="429" t="s">
        <v>829</v>
      </c>
      <c r="C28" s="665">
        <v>51834082.930000007</v>
      </c>
      <c r="D28" s="665">
        <v>13124904.720000001</v>
      </c>
      <c r="E28" s="664">
        <f t="shared" si="0"/>
        <v>64958987.650000006</v>
      </c>
      <c r="F28" s="665">
        <v>16017748.609999999</v>
      </c>
      <c r="G28" s="665">
        <v>9606908.7749000005</v>
      </c>
      <c r="H28" s="663">
        <f t="shared" si="1"/>
        <v>25624657.3849</v>
      </c>
      <c r="K28" s="696"/>
      <c r="L28" s="696"/>
      <c r="M28" s="696"/>
      <c r="N28" s="696"/>
      <c r="O28" s="696"/>
      <c r="P28" s="696"/>
    </row>
    <row r="29" spans="1:16" ht="15.75">
      <c r="A29" s="425">
        <v>8</v>
      </c>
      <c r="B29" s="429" t="s">
        <v>830</v>
      </c>
      <c r="C29" s="665">
        <v>0</v>
      </c>
      <c r="D29" s="665">
        <v>0</v>
      </c>
      <c r="E29" s="664">
        <f t="shared" si="0"/>
        <v>0</v>
      </c>
      <c r="F29" s="665">
        <v>0</v>
      </c>
      <c r="G29" s="665">
        <v>0</v>
      </c>
      <c r="H29" s="663">
        <f t="shared" si="1"/>
        <v>0</v>
      </c>
      <c r="K29" s="696"/>
      <c r="L29" s="696"/>
      <c r="M29" s="696"/>
      <c r="N29" s="696"/>
      <c r="O29" s="696"/>
      <c r="P29" s="696"/>
    </row>
    <row r="30" spans="1:16" ht="15.75">
      <c r="A30" s="425">
        <v>9</v>
      </c>
      <c r="B30" s="427" t="s">
        <v>185</v>
      </c>
      <c r="C30" s="665">
        <f>C31+C32+C33+C34+C35+C36+C37</f>
        <v>0</v>
      </c>
      <c r="D30" s="665">
        <f>D31+D32+D33+D34+D35+D36+D37</f>
        <v>0</v>
      </c>
      <c r="E30" s="664">
        <f t="shared" si="0"/>
        <v>0</v>
      </c>
      <c r="F30" s="665">
        <f>F31+F32+F33+F34+F35+F36+F37</f>
        <v>0</v>
      </c>
      <c r="G30" s="665">
        <f>G31+G32+G33+G34+G35+G36+G37</f>
        <v>0</v>
      </c>
      <c r="H30" s="663">
        <f t="shared" si="1"/>
        <v>0</v>
      </c>
      <c r="K30" s="696"/>
      <c r="L30" s="696"/>
      <c r="M30" s="696"/>
      <c r="N30" s="696"/>
      <c r="O30" s="696"/>
      <c r="P30" s="696"/>
    </row>
    <row r="31" spans="1:16" ht="25.5">
      <c r="A31" s="425">
        <v>9.1</v>
      </c>
      <c r="B31" s="428" t="s">
        <v>831</v>
      </c>
      <c r="C31" s="665">
        <v>0</v>
      </c>
      <c r="D31" s="665">
        <v>0</v>
      </c>
      <c r="E31" s="664">
        <f t="shared" si="0"/>
        <v>0</v>
      </c>
      <c r="F31" s="665">
        <v>0</v>
      </c>
      <c r="G31" s="665">
        <v>0</v>
      </c>
      <c r="H31" s="663">
        <f t="shared" si="1"/>
        <v>0</v>
      </c>
      <c r="K31" s="696"/>
      <c r="L31" s="696"/>
      <c r="M31" s="696"/>
      <c r="N31" s="696"/>
      <c r="O31" s="696"/>
      <c r="P31" s="696"/>
    </row>
    <row r="32" spans="1:16" ht="25.5">
      <c r="A32" s="425">
        <v>9.1999999999999993</v>
      </c>
      <c r="B32" s="428" t="s">
        <v>832</v>
      </c>
      <c r="C32" s="665">
        <v>0</v>
      </c>
      <c r="D32" s="665">
        <v>0</v>
      </c>
      <c r="E32" s="664">
        <f t="shared" si="0"/>
        <v>0</v>
      </c>
      <c r="F32" s="665">
        <v>0</v>
      </c>
      <c r="G32" s="665">
        <v>0</v>
      </c>
      <c r="H32" s="663">
        <f t="shared" si="1"/>
        <v>0</v>
      </c>
      <c r="K32" s="696"/>
      <c r="L32" s="696"/>
      <c r="M32" s="696"/>
      <c r="N32" s="696"/>
      <c r="O32" s="696"/>
      <c r="P32" s="696"/>
    </row>
    <row r="33" spans="1:16" ht="15.75">
      <c r="A33" s="425">
        <v>9.3000000000000007</v>
      </c>
      <c r="B33" s="428" t="s">
        <v>833</v>
      </c>
      <c r="C33" s="665">
        <v>0</v>
      </c>
      <c r="D33" s="665">
        <v>0</v>
      </c>
      <c r="E33" s="664">
        <f t="shared" si="0"/>
        <v>0</v>
      </c>
      <c r="F33" s="665">
        <v>0</v>
      </c>
      <c r="G33" s="665">
        <v>0</v>
      </c>
      <c r="H33" s="663">
        <f t="shared" si="1"/>
        <v>0</v>
      </c>
      <c r="K33" s="696"/>
      <c r="L33" s="696"/>
      <c r="M33" s="696"/>
      <c r="N33" s="696"/>
      <c r="O33" s="696"/>
      <c r="P33" s="696"/>
    </row>
    <row r="34" spans="1:16" ht="15.75">
      <c r="A34" s="425">
        <v>9.4</v>
      </c>
      <c r="B34" s="428" t="s">
        <v>834</v>
      </c>
      <c r="C34" s="665">
        <v>0</v>
      </c>
      <c r="D34" s="665">
        <v>0</v>
      </c>
      <c r="E34" s="664">
        <f t="shared" si="0"/>
        <v>0</v>
      </c>
      <c r="F34" s="665">
        <v>0</v>
      </c>
      <c r="G34" s="665">
        <v>0</v>
      </c>
      <c r="H34" s="663">
        <f t="shared" si="1"/>
        <v>0</v>
      </c>
      <c r="K34" s="696"/>
      <c r="L34" s="696"/>
      <c r="M34" s="696"/>
      <c r="N34" s="696"/>
      <c r="O34" s="696"/>
      <c r="P34" s="696"/>
    </row>
    <row r="35" spans="1:16" ht="15.75">
      <c r="A35" s="425">
        <v>9.5</v>
      </c>
      <c r="B35" s="428" t="s">
        <v>835</v>
      </c>
      <c r="C35" s="665">
        <v>0</v>
      </c>
      <c r="D35" s="665">
        <v>0</v>
      </c>
      <c r="E35" s="664">
        <f t="shared" si="0"/>
        <v>0</v>
      </c>
      <c r="F35" s="665">
        <v>0</v>
      </c>
      <c r="G35" s="665">
        <v>0</v>
      </c>
      <c r="H35" s="663">
        <f t="shared" si="1"/>
        <v>0</v>
      </c>
      <c r="K35" s="696"/>
      <c r="L35" s="696"/>
      <c r="M35" s="696"/>
      <c r="N35" s="696"/>
      <c r="O35" s="696"/>
      <c r="P35" s="696"/>
    </row>
    <row r="36" spans="1:16" ht="25.5">
      <c r="A36" s="425">
        <v>9.6</v>
      </c>
      <c r="B36" s="428" t="s">
        <v>836</v>
      </c>
      <c r="C36" s="665">
        <v>0</v>
      </c>
      <c r="D36" s="665">
        <v>0</v>
      </c>
      <c r="E36" s="664">
        <f t="shared" si="0"/>
        <v>0</v>
      </c>
      <c r="F36" s="665">
        <v>0</v>
      </c>
      <c r="G36" s="665">
        <v>0</v>
      </c>
      <c r="H36" s="663">
        <f t="shared" si="1"/>
        <v>0</v>
      </c>
      <c r="K36" s="696"/>
      <c r="L36" s="696"/>
      <c r="M36" s="696"/>
      <c r="N36" s="696"/>
      <c r="O36" s="696"/>
      <c r="P36" s="696"/>
    </row>
    <row r="37" spans="1:16" ht="25.5">
      <c r="A37" s="425">
        <v>9.6999999999999993</v>
      </c>
      <c r="B37" s="428" t="s">
        <v>837</v>
      </c>
      <c r="C37" s="665">
        <v>0</v>
      </c>
      <c r="D37" s="665">
        <v>0</v>
      </c>
      <c r="E37" s="664">
        <f t="shared" si="0"/>
        <v>0</v>
      </c>
      <c r="F37" s="665">
        <v>0</v>
      </c>
      <c r="G37" s="665">
        <v>0</v>
      </c>
      <c r="H37" s="663">
        <f t="shared" si="1"/>
        <v>0</v>
      </c>
      <c r="K37" s="696"/>
      <c r="L37" s="696"/>
      <c r="M37" s="696"/>
      <c r="N37" s="696"/>
      <c r="O37" s="696"/>
      <c r="P37" s="696"/>
    </row>
    <row r="38" spans="1:16" ht="15.75">
      <c r="A38" s="425">
        <v>10</v>
      </c>
      <c r="B38" s="429" t="s">
        <v>838</v>
      </c>
      <c r="C38" s="665">
        <f>C39+C40+C41+C42</f>
        <v>30310335.96943175</v>
      </c>
      <c r="D38" s="665">
        <f>D39+D40+D41+D42</f>
        <v>79848727.764996022</v>
      </c>
      <c r="E38" s="664">
        <f t="shared" si="0"/>
        <v>110159063.73442778</v>
      </c>
      <c r="F38" s="665">
        <f>F39+F40+F41+F42</f>
        <v>30418780.036039978</v>
      </c>
      <c r="G38" s="665">
        <f>G39+G40+G41+G42</f>
        <v>36407006.565466009</v>
      </c>
      <c r="H38" s="663">
        <f t="shared" si="1"/>
        <v>66825786.601505987</v>
      </c>
      <c r="K38" s="696"/>
      <c r="L38" s="696"/>
      <c r="M38" s="696"/>
      <c r="N38" s="696"/>
      <c r="O38" s="696"/>
      <c r="P38" s="696"/>
    </row>
    <row r="39" spans="1:16" ht="15.75">
      <c r="A39" s="425">
        <v>10.1</v>
      </c>
      <c r="B39" s="428" t="s">
        <v>839</v>
      </c>
      <c r="C39" s="665">
        <v>47946.05</v>
      </c>
      <c r="D39" s="665">
        <v>61752.197399999997</v>
      </c>
      <c r="E39" s="664">
        <f t="shared" si="0"/>
        <v>109698.24739999999</v>
      </c>
      <c r="F39" s="665">
        <v>9073903.4299999997</v>
      </c>
      <c r="G39" s="665">
        <v>62731.123299999999</v>
      </c>
      <c r="H39" s="663">
        <f t="shared" si="1"/>
        <v>9136634.5532999989</v>
      </c>
      <c r="K39" s="696"/>
      <c r="L39" s="696"/>
      <c r="M39" s="696"/>
      <c r="N39" s="696"/>
      <c r="O39" s="696"/>
      <c r="P39" s="696"/>
    </row>
    <row r="40" spans="1:16" ht="25.5">
      <c r="A40" s="425">
        <v>10.199999999999999</v>
      </c>
      <c r="B40" s="428" t="s">
        <v>840</v>
      </c>
      <c r="C40" s="665">
        <v>262787.37</v>
      </c>
      <c r="D40" s="665">
        <v>46007.578086000001</v>
      </c>
      <c r="E40" s="664">
        <f t="shared" si="0"/>
        <v>308794.94808599999</v>
      </c>
      <c r="F40" s="665">
        <v>1666399.5080200001</v>
      </c>
      <c r="G40" s="665">
        <v>1574355.6940330002</v>
      </c>
      <c r="H40" s="663">
        <f t="shared" si="1"/>
        <v>3240755.2020530002</v>
      </c>
      <c r="K40" s="696"/>
      <c r="L40" s="696"/>
      <c r="M40" s="696"/>
      <c r="N40" s="696"/>
      <c r="O40" s="696"/>
      <c r="P40" s="696"/>
    </row>
    <row r="41" spans="1:16" ht="25.5">
      <c r="A41" s="425">
        <v>10.3</v>
      </c>
      <c r="B41" s="428" t="s">
        <v>841</v>
      </c>
      <c r="C41" s="665">
        <v>11859785.360000001</v>
      </c>
      <c r="D41" s="665">
        <v>25168055.303499997</v>
      </c>
      <c r="E41" s="664">
        <f t="shared" si="0"/>
        <v>37027840.663499996</v>
      </c>
      <c r="F41" s="665">
        <v>14086417.569999978</v>
      </c>
      <c r="G41" s="665">
        <v>9543573.9593999963</v>
      </c>
      <c r="H41" s="663">
        <f t="shared" si="1"/>
        <v>23629991.529399976</v>
      </c>
      <c r="K41" s="696"/>
      <c r="L41" s="696"/>
      <c r="M41" s="696"/>
      <c r="N41" s="696"/>
      <c r="O41" s="696"/>
      <c r="P41" s="696"/>
    </row>
    <row r="42" spans="1:16" ht="25.5">
      <c r="A42" s="425">
        <v>10.4</v>
      </c>
      <c r="B42" s="428" t="s">
        <v>842</v>
      </c>
      <c r="C42" s="665">
        <v>18139817.189431749</v>
      </c>
      <c r="D42" s="665">
        <v>54572912.686010018</v>
      </c>
      <c r="E42" s="664">
        <f t="shared" si="0"/>
        <v>72712729.87544176</v>
      </c>
      <c r="F42" s="665">
        <v>5592059.5280200001</v>
      </c>
      <c r="G42" s="665">
        <v>25226345.788733013</v>
      </c>
      <c r="H42" s="663">
        <f t="shared" si="1"/>
        <v>30818405.316753015</v>
      </c>
      <c r="K42" s="696"/>
      <c r="L42" s="696"/>
      <c r="M42" s="696"/>
      <c r="N42" s="696"/>
      <c r="O42" s="696"/>
      <c r="P42" s="696"/>
    </row>
    <row r="43" spans="1:16" ht="15.75">
      <c r="A43" s="425">
        <v>11</v>
      </c>
      <c r="B43" s="433" t="s">
        <v>186</v>
      </c>
      <c r="C43" s="665">
        <v>0</v>
      </c>
      <c r="D43" s="665">
        <v>0</v>
      </c>
      <c r="E43" s="664">
        <f t="shared" si="0"/>
        <v>0</v>
      </c>
      <c r="F43" s="665">
        <v>0</v>
      </c>
      <c r="G43" s="665">
        <v>0</v>
      </c>
      <c r="H43" s="663">
        <f t="shared" si="1"/>
        <v>0</v>
      </c>
      <c r="K43" s="696"/>
      <c r="L43" s="696"/>
      <c r="M43" s="696"/>
      <c r="N43" s="696"/>
      <c r="O43" s="696"/>
      <c r="P43" s="696"/>
    </row>
    <row r="44" spans="1:16" ht="15.75">
      <c r="C44" s="435"/>
      <c r="D44" s="435"/>
      <c r="E44" s="435"/>
      <c r="F44" s="435"/>
      <c r="G44" s="435"/>
      <c r="H44" s="435"/>
    </row>
    <row r="45" spans="1:16" ht="15.75">
      <c r="C45" s="435"/>
      <c r="D45" s="435"/>
      <c r="E45" s="435"/>
      <c r="F45" s="435"/>
      <c r="G45" s="435"/>
      <c r="H45" s="435"/>
    </row>
    <row r="46" spans="1:16" ht="15.75">
      <c r="C46" s="435"/>
      <c r="D46" s="435"/>
      <c r="E46" s="435"/>
      <c r="F46" s="435"/>
      <c r="G46" s="435"/>
      <c r="H46" s="435"/>
    </row>
    <row r="47" spans="1:16" ht="15.75">
      <c r="C47" s="435"/>
      <c r="D47" s="435"/>
      <c r="E47" s="435"/>
      <c r="F47" s="435"/>
      <c r="G47" s="435"/>
      <c r="H47" s="435"/>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M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9.5703125" style="1" bestFit="1" customWidth="1"/>
    <col min="2" max="2" width="93.5703125" style="1" customWidth="1"/>
    <col min="3" max="3" width="12.7109375" style="1" customWidth="1"/>
    <col min="4" max="4" width="14" style="1" bestFit="1" customWidth="1"/>
    <col min="5" max="7" width="14" style="8" bestFit="1" customWidth="1"/>
    <col min="8" max="11" width="9.7109375" style="8" customWidth="1"/>
    <col min="12" max="16384" width="9.140625" style="8"/>
  </cols>
  <sheetData>
    <row r="1" spans="1:13" ht="15">
      <c r="A1" s="13" t="s">
        <v>108</v>
      </c>
      <c r="B1" s="12" t="str">
        <f>Info!C2</f>
        <v>სს "ბანკი ქართუ"</v>
      </c>
      <c r="C1" s="12"/>
    </row>
    <row r="2" spans="1:13" ht="15">
      <c r="A2" s="13" t="s">
        <v>109</v>
      </c>
      <c r="B2" s="688">
        <f>'1. key ratios'!B2</f>
        <v>45107</v>
      </c>
      <c r="C2" s="12"/>
    </row>
    <row r="3" spans="1:13" ht="15">
      <c r="A3" s="13"/>
      <c r="B3" s="12"/>
      <c r="C3" s="12"/>
    </row>
    <row r="4" spans="1:13" ht="15" customHeight="1" thickBot="1">
      <c r="A4" s="140" t="s">
        <v>253</v>
      </c>
      <c r="B4" s="141" t="s">
        <v>107</v>
      </c>
      <c r="C4" s="142" t="s">
        <v>87</v>
      </c>
    </row>
    <row r="5" spans="1:13" ht="15" customHeight="1">
      <c r="A5" s="138" t="s">
        <v>25</v>
      </c>
      <c r="B5" s="139"/>
      <c r="C5" s="304" t="str">
        <f>INT((MONTH($B$2))/3)&amp;"Q"&amp;"-"&amp;YEAR($B$2)</f>
        <v>2Q-2023</v>
      </c>
      <c r="D5" s="304" t="str">
        <f>IF(INT(MONTH($B$2))=3, "4"&amp;"Q"&amp;"-"&amp;YEAR($B$2)-1, IF(INT(MONTH($B$2))=6, "1"&amp;"Q"&amp;"-"&amp;YEAR($B$2), IF(INT(MONTH($B$2))=9, "2"&amp;"Q"&amp;"-"&amp;YEAR($B$2),IF(INT(MONTH($B$2))=12, "3"&amp;"Q"&amp;"-"&amp;YEAR($B$2), 0))))</f>
        <v>1Q-2023</v>
      </c>
      <c r="E5" s="304" t="str">
        <f>IF(INT(MONTH($B$2))=3, "3"&amp;"Q"&amp;"-"&amp;YEAR($B$2)-1, IF(INT(MONTH($B$2))=6, "4"&amp;"Q"&amp;"-"&amp;YEAR($B$2)-1, IF(INT(MONTH($B$2))=9, "1"&amp;"Q"&amp;"-"&amp;YEAR($B$2),IF(INT(MONTH($B$2))=12, "2"&amp;"Q"&amp;"-"&amp;YEAR($B$2), 0))))</f>
        <v>4Q-2022</v>
      </c>
      <c r="F5" s="304" t="str">
        <f>IF(INT(MONTH($B$2))=3, "2"&amp;"Q"&amp;"-"&amp;YEAR($B$2)-1, IF(INT(MONTH($B$2))=6, "3"&amp;"Q"&amp;"-"&amp;YEAR($B$2)-1, IF(INT(MONTH($B$2))=9, "4"&amp;"Q"&amp;"-"&amp;YEAR($B$2)-1,IF(INT(MONTH($B$2))=12, "1"&amp;"Q"&amp;"-"&amp;YEAR($B$2), 0))))</f>
        <v>3Q-2022</v>
      </c>
      <c r="G5" s="304" t="str">
        <f>IF(INT(MONTH($B$2))=3, "1"&amp;"Q"&amp;"-"&amp;YEAR($B$2)-1, IF(INT(MONTH($B$2))=6, "2"&amp;"Q"&amp;"-"&amp;YEAR($B$2)-1, IF(INT(MONTH($B$2))=9, "3"&amp;"Q"&amp;"-"&amp;YEAR($B$2)-1,IF(INT(MONTH($B$2))=12, "4"&amp;"Q"&amp;"-"&amp;YEAR($B$2)-1, 0))))</f>
        <v>2Q-2022</v>
      </c>
    </row>
    <row r="6" spans="1:13" ht="15" customHeight="1">
      <c r="A6" s="246">
        <v>1</v>
      </c>
      <c r="B6" s="295" t="s">
        <v>112</v>
      </c>
      <c r="C6" s="596">
        <f>C7+C9+C10</f>
        <v>1289625090.9909933</v>
      </c>
      <c r="D6" s="698">
        <f>D7+D9+D10</f>
        <v>1211822580.3565857</v>
      </c>
      <c r="E6" s="698">
        <f t="shared" ref="E6:G6" si="0">E7+E9+E10</f>
        <v>1347034861.7048948</v>
      </c>
      <c r="F6" s="698">
        <f t="shared" si="0"/>
        <v>1341538379.3193991</v>
      </c>
      <c r="G6" s="699">
        <f t="shared" si="0"/>
        <v>1311952899.3379838</v>
      </c>
      <c r="I6" s="662"/>
      <c r="J6" s="662"/>
      <c r="K6" s="662"/>
      <c r="L6" s="662"/>
      <c r="M6" s="662"/>
    </row>
    <row r="7" spans="1:13" ht="15" customHeight="1">
      <c r="A7" s="246">
        <v>1.1000000000000001</v>
      </c>
      <c r="B7" s="247" t="s">
        <v>436</v>
      </c>
      <c r="C7" s="595">
        <v>1250049503.1956866</v>
      </c>
      <c r="D7" s="700">
        <v>1164660429.7591593</v>
      </c>
      <c r="E7" s="700">
        <v>1308503120.5425007</v>
      </c>
      <c r="F7" s="700">
        <v>1310818079.8066757</v>
      </c>
      <c r="G7" s="701">
        <v>1283380988.5536683</v>
      </c>
      <c r="I7" s="662"/>
      <c r="J7" s="662"/>
      <c r="K7" s="662"/>
      <c r="L7" s="662"/>
      <c r="M7" s="662"/>
    </row>
    <row r="8" spans="1:13" ht="25.5">
      <c r="A8" s="246" t="s">
        <v>157</v>
      </c>
      <c r="B8" s="248" t="s">
        <v>250</v>
      </c>
      <c r="C8" s="595">
        <v>23430750</v>
      </c>
      <c r="D8" s="700">
        <v>23430750</v>
      </c>
      <c r="E8" s="700">
        <v>23430750</v>
      </c>
      <c r="F8" s="700">
        <v>23430750</v>
      </c>
      <c r="G8" s="701">
        <v>23430750</v>
      </c>
      <c r="I8" s="662"/>
      <c r="J8" s="662"/>
      <c r="K8" s="662"/>
      <c r="L8" s="662"/>
      <c r="M8" s="662"/>
    </row>
    <row r="9" spans="1:13" ht="15" customHeight="1">
      <c r="A9" s="246">
        <v>1.2</v>
      </c>
      <c r="B9" s="247" t="s">
        <v>21</v>
      </c>
      <c r="C9" s="595">
        <v>39575587.795306772</v>
      </c>
      <c r="D9" s="700">
        <v>47162150.597426437</v>
      </c>
      <c r="E9" s="700">
        <v>38531741.162394121</v>
      </c>
      <c r="F9" s="700">
        <v>30720299.512723375</v>
      </c>
      <c r="G9" s="701">
        <v>28571910.784315594</v>
      </c>
      <c r="I9" s="662"/>
      <c r="J9" s="662"/>
      <c r="K9" s="662"/>
      <c r="L9" s="662"/>
      <c r="M9" s="662"/>
    </row>
    <row r="10" spans="1:13" ht="15" customHeight="1">
      <c r="A10" s="246">
        <v>1.3</v>
      </c>
      <c r="B10" s="296" t="s">
        <v>74</v>
      </c>
      <c r="C10" s="595">
        <v>0</v>
      </c>
      <c r="D10" s="700">
        <v>0</v>
      </c>
      <c r="E10" s="700">
        <v>0</v>
      </c>
      <c r="F10" s="700">
        <v>0</v>
      </c>
      <c r="G10" s="701">
        <v>0</v>
      </c>
      <c r="I10" s="662"/>
      <c r="J10" s="662"/>
      <c r="K10" s="662"/>
      <c r="L10" s="662"/>
      <c r="M10" s="662"/>
    </row>
    <row r="11" spans="1:13" ht="15" customHeight="1">
      <c r="A11" s="246">
        <v>2</v>
      </c>
      <c r="B11" s="295" t="s">
        <v>113</v>
      </c>
      <c r="C11" s="595">
        <v>28313091.104904324</v>
      </c>
      <c r="D11" s="594">
        <v>34114742.157791719</v>
      </c>
      <c r="E11" s="595">
        <v>36598529.393214002</v>
      </c>
      <c r="F11" s="595">
        <v>54550173.91298195</v>
      </c>
      <c r="G11" s="701">
        <v>55660913.731384978</v>
      </c>
      <c r="I11" s="662"/>
      <c r="J11" s="662"/>
      <c r="K11" s="662"/>
      <c r="L11" s="662"/>
      <c r="M11" s="662"/>
    </row>
    <row r="12" spans="1:13" ht="15" customHeight="1">
      <c r="A12" s="246">
        <v>3</v>
      </c>
      <c r="B12" s="295" t="s">
        <v>111</v>
      </c>
      <c r="C12" s="595">
        <v>130705235.87062578</v>
      </c>
      <c r="D12" s="594">
        <v>130705235.87062578</v>
      </c>
      <c r="E12" s="595">
        <v>130705235.87062578</v>
      </c>
      <c r="F12" s="595">
        <v>138448224.87269154</v>
      </c>
      <c r="G12" s="701">
        <v>138448224.87269154</v>
      </c>
      <c r="I12" s="662"/>
      <c r="J12" s="662"/>
      <c r="K12" s="662"/>
      <c r="L12" s="662"/>
      <c r="M12" s="662"/>
    </row>
    <row r="13" spans="1:13" ht="15" customHeight="1" thickBot="1">
      <c r="A13" s="75">
        <v>4</v>
      </c>
      <c r="B13" s="297" t="s">
        <v>158</v>
      </c>
      <c r="C13" s="593">
        <f>C6+C11+C12</f>
        <v>1448643417.9665234</v>
      </c>
      <c r="D13" s="702">
        <f>D6+D11+D12</f>
        <v>1376642558.3850031</v>
      </c>
      <c r="E13" s="702">
        <f t="shared" ref="E13:G13" si="1">E6+E11+E12</f>
        <v>1514338626.9687345</v>
      </c>
      <c r="F13" s="702">
        <f t="shared" si="1"/>
        <v>1534536778.1050727</v>
      </c>
      <c r="G13" s="703">
        <f t="shared" si="1"/>
        <v>1506062037.9420605</v>
      </c>
      <c r="I13" s="662"/>
      <c r="J13" s="662"/>
      <c r="K13" s="662"/>
      <c r="L13" s="662"/>
      <c r="M13" s="662"/>
    </row>
    <row r="14" spans="1:13">
      <c r="B14" s="17"/>
    </row>
    <row r="15" spans="1:13" ht="25.5">
      <c r="B15" s="17" t="s">
        <v>437</v>
      </c>
    </row>
    <row r="16" spans="1:13">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sheetView>
  </sheetViews>
  <sheetFormatPr defaultRowHeight="15"/>
  <cols>
    <col min="1" max="1" width="9.5703125" style="1" bestFit="1" customWidth="1"/>
    <col min="2" max="2" width="58.85546875" style="1" customWidth="1"/>
    <col min="3" max="3" width="78.5703125" style="1" bestFit="1" customWidth="1"/>
  </cols>
  <sheetData>
    <row r="1" spans="1:8">
      <c r="A1" s="1" t="s">
        <v>108</v>
      </c>
      <c r="B1" s="1" t="str">
        <f>Info!C2</f>
        <v>სს "ბანკი ქართუ"</v>
      </c>
    </row>
    <row r="2" spans="1:8">
      <c r="A2" s="1" t="s">
        <v>109</v>
      </c>
      <c r="B2" s="688">
        <f>'1. key ratios'!B2</f>
        <v>45107</v>
      </c>
    </row>
    <row r="4" spans="1:8" ht="25.5" customHeight="1" thickBot="1">
      <c r="A4" s="154" t="s">
        <v>254</v>
      </c>
      <c r="B4" s="24" t="s">
        <v>91</v>
      </c>
      <c r="C4" s="9"/>
    </row>
    <row r="5" spans="1:8" ht="15.75">
      <c r="A5" s="7"/>
      <c r="B5" s="291" t="s">
        <v>92</v>
      </c>
      <c r="C5" s="302" t="s">
        <v>450</v>
      </c>
    </row>
    <row r="6" spans="1:8">
      <c r="A6" s="10">
        <v>1</v>
      </c>
      <c r="B6" s="25" t="s">
        <v>964</v>
      </c>
      <c r="C6" s="298" t="s">
        <v>965</v>
      </c>
    </row>
    <row r="7" spans="1:8">
      <c r="A7" s="10">
        <v>2</v>
      </c>
      <c r="B7" s="25" t="s">
        <v>966</v>
      </c>
      <c r="C7" s="298" t="s">
        <v>967</v>
      </c>
    </row>
    <row r="8" spans="1:8">
      <c r="A8" s="10">
        <v>3</v>
      </c>
      <c r="B8" s="25" t="s">
        <v>968</v>
      </c>
      <c r="C8" s="298" t="s">
        <v>969</v>
      </c>
    </row>
    <row r="9" spans="1:8">
      <c r="A9" s="10">
        <v>4</v>
      </c>
      <c r="B9" s="25" t="s">
        <v>970</v>
      </c>
      <c r="C9" s="298" t="s">
        <v>971</v>
      </c>
    </row>
    <row r="10" spans="1:8">
      <c r="A10" s="10">
        <v>5</v>
      </c>
      <c r="B10" s="25"/>
      <c r="C10" s="298"/>
    </row>
    <row r="11" spans="1:8">
      <c r="A11" s="10">
        <v>6</v>
      </c>
      <c r="B11" s="25"/>
      <c r="C11" s="298"/>
    </row>
    <row r="12" spans="1:8">
      <c r="A12" s="10">
        <v>7</v>
      </c>
      <c r="B12" s="25"/>
      <c r="C12" s="298"/>
      <c r="H12" s="2"/>
    </row>
    <row r="13" spans="1:8">
      <c r="A13" s="10">
        <v>8</v>
      </c>
      <c r="B13" s="25"/>
      <c r="C13" s="298"/>
    </row>
    <row r="14" spans="1:8">
      <c r="A14" s="10">
        <v>9</v>
      </c>
      <c r="B14" s="25"/>
      <c r="C14" s="298"/>
    </row>
    <row r="15" spans="1:8">
      <c r="A15" s="10">
        <v>10</v>
      </c>
      <c r="B15" s="25"/>
      <c r="C15" s="298"/>
    </row>
    <row r="16" spans="1:8">
      <c r="A16" s="10"/>
      <c r="B16" s="775"/>
      <c r="C16" s="776"/>
    </row>
    <row r="17" spans="1:3" ht="30">
      <c r="A17" s="10"/>
      <c r="B17" s="292" t="s">
        <v>93</v>
      </c>
      <c r="C17" s="303" t="s">
        <v>451</v>
      </c>
    </row>
    <row r="18" spans="1:3" ht="15.75">
      <c r="A18" s="10">
        <v>1</v>
      </c>
      <c r="B18" s="21" t="s">
        <v>972</v>
      </c>
      <c r="C18" s="300" t="s">
        <v>973</v>
      </c>
    </row>
    <row r="19" spans="1:3" ht="15.75">
      <c r="A19" s="10">
        <v>2</v>
      </c>
      <c r="B19" s="21" t="s">
        <v>974</v>
      </c>
      <c r="C19" s="300" t="s">
        <v>975</v>
      </c>
    </row>
    <row r="20" spans="1:3" ht="15.75">
      <c r="A20" s="10">
        <v>3</v>
      </c>
      <c r="B20" s="21" t="s">
        <v>976</v>
      </c>
      <c r="C20" s="300" t="s">
        <v>977</v>
      </c>
    </row>
    <row r="21" spans="1:3" ht="15.75">
      <c r="A21" s="10">
        <v>4</v>
      </c>
      <c r="B21" s="21" t="s">
        <v>978</v>
      </c>
      <c r="C21" s="300" t="s">
        <v>979</v>
      </c>
    </row>
    <row r="22" spans="1:3" ht="15.75">
      <c r="A22" s="10">
        <v>5</v>
      </c>
      <c r="B22" s="21" t="s">
        <v>980</v>
      </c>
      <c r="C22" s="300" t="s">
        <v>981</v>
      </c>
    </row>
    <row r="23" spans="1:3" ht="15.75">
      <c r="A23" s="10">
        <v>6</v>
      </c>
      <c r="B23" s="21" t="s">
        <v>982</v>
      </c>
      <c r="C23" s="300" t="s">
        <v>983</v>
      </c>
    </row>
    <row r="24" spans="1:3" ht="15.75">
      <c r="A24" s="10">
        <v>7</v>
      </c>
      <c r="B24" s="21" t="s">
        <v>984</v>
      </c>
      <c r="C24" s="300" t="s">
        <v>985</v>
      </c>
    </row>
    <row r="25" spans="1:3" ht="15.75">
      <c r="A25" s="10">
        <v>8</v>
      </c>
      <c r="B25" s="21"/>
      <c r="C25" s="300"/>
    </row>
    <row r="26" spans="1:3" ht="15.75">
      <c r="A26" s="10">
        <v>9</v>
      </c>
      <c r="B26" s="21"/>
      <c r="C26" s="300"/>
    </row>
    <row r="27" spans="1:3" ht="15.75" customHeight="1">
      <c r="A27" s="10">
        <v>10</v>
      </c>
      <c r="B27" s="21"/>
      <c r="C27" s="301"/>
    </row>
    <row r="28" spans="1:3" ht="15.75" customHeight="1">
      <c r="A28" s="10"/>
      <c r="B28" s="21"/>
      <c r="C28" s="22"/>
    </row>
    <row r="29" spans="1:3" ht="30" customHeight="1">
      <c r="A29" s="10"/>
      <c r="B29" s="777" t="s">
        <v>94</v>
      </c>
      <c r="C29" s="778"/>
    </row>
    <row r="30" spans="1:3">
      <c r="A30" s="10">
        <v>1</v>
      </c>
      <c r="B30" s="25" t="s">
        <v>991</v>
      </c>
      <c r="C30" s="747">
        <v>1</v>
      </c>
    </row>
    <row r="31" spans="1:3" ht="15.75" customHeight="1">
      <c r="A31" s="10"/>
      <c r="B31" s="25"/>
      <c r="C31" s="26"/>
    </row>
    <row r="32" spans="1:3" ht="29.25" customHeight="1">
      <c r="A32" s="10"/>
      <c r="B32" s="777" t="s">
        <v>174</v>
      </c>
      <c r="C32" s="778"/>
    </row>
    <row r="33" spans="1:3">
      <c r="A33" s="10">
        <v>1</v>
      </c>
      <c r="B33" s="25" t="s">
        <v>992</v>
      </c>
      <c r="C33" s="748">
        <v>1</v>
      </c>
    </row>
    <row r="34" spans="1:3" ht="16.5" thickBot="1">
      <c r="A34" s="11"/>
      <c r="B34" s="27"/>
      <c r="C34" s="299"/>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K53"/>
  <sheetViews>
    <sheetView zoomScaleNormal="100" workbookViewId="0">
      <pane xSplit="1" ySplit="5" topLeftCell="B6" activePane="bottomRight" state="frozen"/>
      <selection activeCell="H6" sqref="H6"/>
      <selection pane="topRight" activeCell="H6" sqref="H6"/>
      <selection pane="bottomLeft" activeCell="H6" sqref="H6"/>
      <selection pane="bottomRight"/>
    </sheetView>
  </sheetViews>
  <sheetFormatPr defaultRowHeight="15"/>
  <cols>
    <col min="1" max="1" width="9.5703125" style="1" bestFit="1" customWidth="1"/>
    <col min="2" max="2" width="47.5703125" style="1" customWidth="1"/>
    <col min="3" max="3" width="28" style="1" customWidth="1"/>
    <col min="4" max="4" width="25.5703125" style="1" customWidth="1"/>
    <col min="5" max="5" width="18.85546875" style="1" customWidth="1"/>
    <col min="6" max="6" width="12" bestFit="1" customWidth="1"/>
    <col min="7" max="7" width="12.5703125" bestFit="1" customWidth="1"/>
  </cols>
  <sheetData>
    <row r="1" spans="1:11" ht="15.75">
      <c r="A1" s="13" t="s">
        <v>108</v>
      </c>
      <c r="B1" s="12" t="str">
        <f>Info!C2</f>
        <v>სს "ბანკი ქართუ"</v>
      </c>
    </row>
    <row r="2" spans="1:11" s="13" customFormat="1" ht="15.75" customHeight="1">
      <c r="A2" s="13" t="s">
        <v>109</v>
      </c>
      <c r="B2" s="688">
        <f>'1. key ratios'!B2</f>
        <v>45107</v>
      </c>
    </row>
    <row r="3" spans="1:11" s="13" customFormat="1" ht="15.75" customHeight="1"/>
    <row r="4" spans="1:11" s="13" customFormat="1" ht="15.75" customHeight="1" thickBot="1">
      <c r="A4" s="155" t="s">
        <v>255</v>
      </c>
      <c r="B4" s="156" t="s">
        <v>168</v>
      </c>
      <c r="C4" s="120"/>
      <c r="D4" s="120"/>
      <c r="E4" s="121" t="s">
        <v>87</v>
      </c>
    </row>
    <row r="5" spans="1:11" s="71" customFormat="1" ht="17.45" customHeight="1">
      <c r="A5" s="224"/>
      <c r="B5" s="225"/>
      <c r="C5" s="119" t="s">
        <v>0</v>
      </c>
      <c r="D5" s="119" t="s">
        <v>1</v>
      </c>
      <c r="E5" s="226" t="s">
        <v>2</v>
      </c>
    </row>
    <row r="6" spans="1:11" ht="14.45" customHeight="1">
      <c r="A6" s="227"/>
      <c r="B6" s="779" t="s">
        <v>144</v>
      </c>
      <c r="C6" s="779" t="s">
        <v>856</v>
      </c>
      <c r="D6" s="780" t="s">
        <v>143</v>
      </c>
      <c r="E6" s="781"/>
    </row>
    <row r="7" spans="1:11" ht="99.6" customHeight="1">
      <c r="A7" s="227"/>
      <c r="B7" s="779"/>
      <c r="C7" s="779"/>
      <c r="D7" s="222" t="s">
        <v>142</v>
      </c>
      <c r="E7" s="223" t="s">
        <v>353</v>
      </c>
    </row>
    <row r="8" spans="1:11" ht="22.5" customHeight="1">
      <c r="A8" s="437">
        <v>1</v>
      </c>
      <c r="B8" s="386" t="s">
        <v>843</v>
      </c>
      <c r="C8" s="438">
        <f>SUM(C9:C11)</f>
        <v>660779736.64304566</v>
      </c>
      <c r="D8" s="438">
        <f t="shared" ref="D8:E8" si="0">SUM(D9:D11)</f>
        <v>0</v>
      </c>
      <c r="E8" s="438">
        <f t="shared" si="0"/>
        <v>660779736.64304566</v>
      </c>
      <c r="H8" s="661"/>
      <c r="I8" s="661"/>
      <c r="J8" s="661"/>
      <c r="K8" s="661"/>
    </row>
    <row r="9" spans="1:11">
      <c r="A9" s="437">
        <v>1.1000000000000001</v>
      </c>
      <c r="B9" s="387" t="s">
        <v>96</v>
      </c>
      <c r="C9" s="438">
        <v>31787406.777100004</v>
      </c>
      <c r="D9" s="438"/>
      <c r="E9" s="438">
        <f>C9-D9</f>
        <v>31787406.777100004</v>
      </c>
      <c r="H9" s="661"/>
      <c r="I9" s="661"/>
      <c r="J9" s="661"/>
    </row>
    <row r="10" spans="1:11">
      <c r="A10" s="437">
        <v>1.2</v>
      </c>
      <c r="B10" s="387" t="s">
        <v>97</v>
      </c>
      <c r="C10" s="438">
        <v>245964649.28573731</v>
      </c>
      <c r="D10" s="438"/>
      <c r="E10" s="438">
        <f t="shared" ref="E10:E15" si="1">C10-D10</f>
        <v>245964649.28573731</v>
      </c>
      <c r="H10" s="661"/>
      <c r="I10" s="661"/>
      <c r="J10" s="661"/>
    </row>
    <row r="11" spans="1:11">
      <c r="A11" s="437">
        <v>1.3</v>
      </c>
      <c r="B11" s="387" t="s">
        <v>98</v>
      </c>
      <c r="C11" s="438">
        <v>383027680.58020836</v>
      </c>
      <c r="D11" s="438"/>
      <c r="E11" s="438">
        <f t="shared" si="1"/>
        <v>383027680.58020836</v>
      </c>
      <c r="H11" s="661"/>
      <c r="I11" s="661"/>
      <c r="J11" s="661"/>
    </row>
    <row r="12" spans="1:11">
      <c r="A12" s="437">
        <v>2</v>
      </c>
      <c r="B12" s="388" t="s">
        <v>730</v>
      </c>
      <c r="C12" s="438">
        <v>0</v>
      </c>
      <c r="D12" s="438"/>
      <c r="E12" s="438">
        <f t="shared" si="1"/>
        <v>0</v>
      </c>
      <c r="H12" s="661"/>
      <c r="I12" s="661"/>
      <c r="J12" s="661"/>
    </row>
    <row r="13" spans="1:11" ht="21">
      <c r="A13" s="437">
        <v>2.1</v>
      </c>
      <c r="B13" s="389" t="s">
        <v>731</v>
      </c>
      <c r="C13" s="438">
        <v>0</v>
      </c>
      <c r="D13" s="438"/>
      <c r="E13" s="438">
        <f t="shared" si="1"/>
        <v>0</v>
      </c>
      <c r="H13" s="661"/>
      <c r="I13" s="661"/>
      <c r="J13" s="661"/>
    </row>
    <row r="14" spans="1:11" ht="33.950000000000003" customHeight="1">
      <c r="A14" s="437">
        <v>3</v>
      </c>
      <c r="B14" s="390" t="s">
        <v>732</v>
      </c>
      <c r="C14" s="438">
        <v>0</v>
      </c>
      <c r="D14" s="438"/>
      <c r="E14" s="438">
        <f t="shared" si="1"/>
        <v>0</v>
      </c>
      <c r="H14" s="661"/>
      <c r="I14" s="661"/>
      <c r="J14" s="661"/>
    </row>
    <row r="15" spans="1:11" ht="32.450000000000003" customHeight="1">
      <c r="A15" s="437">
        <v>4</v>
      </c>
      <c r="B15" s="391" t="s">
        <v>733</v>
      </c>
      <c r="C15" s="438">
        <v>0</v>
      </c>
      <c r="D15" s="438"/>
      <c r="E15" s="438">
        <f t="shared" si="1"/>
        <v>0</v>
      </c>
      <c r="H15" s="661"/>
      <c r="I15" s="661"/>
      <c r="J15" s="661"/>
    </row>
    <row r="16" spans="1:11" ht="23.1" customHeight="1">
      <c r="A16" s="437">
        <v>5</v>
      </c>
      <c r="B16" s="391" t="s">
        <v>734</v>
      </c>
      <c r="C16" s="438">
        <f>SUM(C17:C19)</f>
        <v>7234737.6699999999</v>
      </c>
      <c r="D16" s="438">
        <f t="shared" ref="D16:E16" si="2">SUM(D17:D19)</f>
        <v>12880</v>
      </c>
      <c r="E16" s="438">
        <f t="shared" si="2"/>
        <v>7221857.6699999999</v>
      </c>
      <c r="H16" s="661"/>
      <c r="I16" s="661"/>
      <c r="J16" s="661"/>
    </row>
    <row r="17" spans="1:10">
      <c r="A17" s="437">
        <v>5.0999999999999996</v>
      </c>
      <c r="B17" s="392" t="s">
        <v>735</v>
      </c>
      <c r="C17" s="438">
        <v>168050</v>
      </c>
      <c r="D17" s="438"/>
      <c r="E17" s="438">
        <f>C17-D17</f>
        <v>168050</v>
      </c>
      <c r="H17" s="661"/>
      <c r="I17" s="661"/>
      <c r="J17" s="661"/>
    </row>
    <row r="18" spans="1:10">
      <c r="A18" s="437">
        <v>5.2</v>
      </c>
      <c r="B18" s="392" t="s">
        <v>569</v>
      </c>
      <c r="C18" s="438">
        <v>7066687.6699999999</v>
      </c>
      <c r="D18" s="438">
        <v>12880</v>
      </c>
      <c r="E18" s="438">
        <f>C18-D18</f>
        <v>7053807.6699999999</v>
      </c>
      <c r="H18" s="661"/>
      <c r="I18" s="661"/>
      <c r="J18" s="661"/>
    </row>
    <row r="19" spans="1:10">
      <c r="A19" s="437">
        <v>5.3</v>
      </c>
      <c r="B19" s="392" t="s">
        <v>736</v>
      </c>
      <c r="C19" s="438">
        <v>0</v>
      </c>
      <c r="D19" s="438"/>
      <c r="E19" s="438">
        <f>C19-D19</f>
        <v>0</v>
      </c>
      <c r="H19" s="661"/>
      <c r="I19" s="661"/>
      <c r="J19" s="661"/>
    </row>
    <row r="20" spans="1:10" ht="21">
      <c r="A20" s="437">
        <v>6</v>
      </c>
      <c r="B20" s="390" t="s">
        <v>737</v>
      </c>
      <c r="C20" s="438">
        <f>SUM(C21:C22)</f>
        <v>804604895.39199758</v>
      </c>
      <c r="D20" s="438">
        <f t="shared" ref="D20:E20" si="3">SUM(D21:D22)</f>
        <v>0</v>
      </c>
      <c r="E20" s="438">
        <f t="shared" si="3"/>
        <v>804604895.39199758</v>
      </c>
      <c r="H20" s="661"/>
      <c r="I20" s="661"/>
      <c r="J20" s="661"/>
    </row>
    <row r="21" spans="1:10">
      <c r="A21" s="437">
        <v>6.1</v>
      </c>
      <c r="B21" s="392" t="s">
        <v>569</v>
      </c>
      <c r="C21" s="439">
        <v>50723652.916073769</v>
      </c>
      <c r="D21" s="439"/>
      <c r="E21" s="438">
        <f t="shared" ref="E21:E24" si="4">C21-D21</f>
        <v>50723652.916073769</v>
      </c>
      <c r="H21" s="661"/>
      <c r="I21" s="661"/>
      <c r="J21" s="661"/>
    </row>
    <row r="22" spans="1:10">
      <c r="A22" s="437">
        <v>6.2</v>
      </c>
      <c r="B22" s="392" t="s">
        <v>736</v>
      </c>
      <c r="C22" s="439">
        <v>753881242.47592378</v>
      </c>
      <c r="D22" s="439"/>
      <c r="E22" s="438">
        <f t="shared" si="4"/>
        <v>753881242.47592378</v>
      </c>
      <c r="H22" s="661"/>
      <c r="I22" s="661"/>
      <c r="J22" s="661"/>
    </row>
    <row r="23" spans="1:10" ht="21">
      <c r="A23" s="437">
        <v>7</v>
      </c>
      <c r="B23" s="393" t="s">
        <v>738</v>
      </c>
      <c r="C23" s="440">
        <v>9372300</v>
      </c>
      <c r="D23" s="440"/>
      <c r="E23" s="438">
        <f t="shared" si="4"/>
        <v>9372300</v>
      </c>
      <c r="H23" s="661"/>
      <c r="I23" s="661"/>
      <c r="J23" s="661"/>
    </row>
    <row r="24" spans="1:10" ht="21">
      <c r="A24" s="437">
        <v>8</v>
      </c>
      <c r="B24" s="394" t="s">
        <v>739</v>
      </c>
      <c r="C24" s="440">
        <v>108050736.29584004</v>
      </c>
      <c r="D24" s="440"/>
      <c r="E24" s="438">
        <f t="shared" si="4"/>
        <v>108050736.29584004</v>
      </c>
      <c r="H24" s="661"/>
      <c r="I24" s="661"/>
      <c r="J24" s="661"/>
    </row>
    <row r="25" spans="1:10">
      <c r="A25" s="437">
        <v>9</v>
      </c>
      <c r="B25" s="391" t="s">
        <v>740</v>
      </c>
      <c r="C25" s="440">
        <f>SUM(C26:C27)</f>
        <v>14881728.141529512</v>
      </c>
      <c r="D25" s="440">
        <f t="shared" ref="D25:E25" si="5">SUM(D26:D27)</f>
        <v>0</v>
      </c>
      <c r="E25" s="440">
        <f t="shared" si="5"/>
        <v>14881728.141529512</v>
      </c>
      <c r="H25" s="661"/>
      <c r="I25" s="661"/>
      <c r="J25" s="661"/>
    </row>
    <row r="26" spans="1:10">
      <c r="A26" s="437">
        <v>9.1</v>
      </c>
      <c r="B26" s="395" t="s">
        <v>741</v>
      </c>
      <c r="C26" s="440">
        <v>14881728.141529512</v>
      </c>
      <c r="D26" s="440"/>
      <c r="E26" s="438">
        <f t="shared" ref="E26:E27" si="6">C26-D26</f>
        <v>14881728.141529512</v>
      </c>
      <c r="H26" s="661"/>
      <c r="I26" s="661"/>
      <c r="J26" s="661"/>
    </row>
    <row r="27" spans="1:10">
      <c r="A27" s="437">
        <v>9.1999999999999993</v>
      </c>
      <c r="B27" s="395" t="s">
        <v>742</v>
      </c>
      <c r="C27" s="440">
        <v>0</v>
      </c>
      <c r="D27" s="440"/>
      <c r="E27" s="438">
        <f t="shared" si="6"/>
        <v>0</v>
      </c>
      <c r="H27" s="661"/>
      <c r="I27" s="661"/>
      <c r="J27" s="661"/>
    </row>
    <row r="28" spans="1:10">
      <c r="A28" s="437">
        <v>10</v>
      </c>
      <c r="B28" s="391" t="s">
        <v>36</v>
      </c>
      <c r="C28" s="440">
        <f>SUM(C29:C30)</f>
        <v>5499614.5799999991</v>
      </c>
      <c r="D28" s="440">
        <f t="shared" ref="D28:E28" si="7">SUM(D29:D30)</f>
        <v>5499614.5799999991</v>
      </c>
      <c r="E28" s="440">
        <f t="shared" si="7"/>
        <v>0</v>
      </c>
      <c r="H28" s="661"/>
      <c r="I28" s="661"/>
      <c r="J28" s="661"/>
    </row>
    <row r="29" spans="1:10">
      <c r="A29" s="437">
        <v>10.1</v>
      </c>
      <c r="B29" s="395" t="s">
        <v>743</v>
      </c>
      <c r="C29" s="440">
        <v>0</v>
      </c>
      <c r="D29" s="440"/>
      <c r="E29" s="438">
        <f t="shared" ref="E29:E30" si="8">C29-D29</f>
        <v>0</v>
      </c>
      <c r="H29" s="661"/>
      <c r="I29" s="661"/>
      <c r="J29" s="661"/>
    </row>
    <row r="30" spans="1:10">
      <c r="A30" s="437">
        <v>10.199999999999999</v>
      </c>
      <c r="B30" s="395" t="s">
        <v>744</v>
      </c>
      <c r="C30" s="440">
        <v>5499614.5799999991</v>
      </c>
      <c r="D30" s="440">
        <v>5499614.5799999991</v>
      </c>
      <c r="E30" s="438">
        <f t="shared" si="8"/>
        <v>0</v>
      </c>
      <c r="H30" s="661"/>
      <c r="I30" s="661"/>
      <c r="J30" s="661"/>
    </row>
    <row r="31" spans="1:10">
      <c r="A31" s="437">
        <v>11</v>
      </c>
      <c r="B31" s="391" t="s">
        <v>745</v>
      </c>
      <c r="C31" s="440">
        <f>SUM(C32:C33)</f>
        <v>0</v>
      </c>
      <c r="D31" s="440">
        <f t="shared" ref="D31:E31" si="9">SUM(D32:D33)</f>
        <v>0</v>
      </c>
      <c r="E31" s="440">
        <f t="shared" si="9"/>
        <v>0</v>
      </c>
      <c r="H31" s="661"/>
      <c r="I31" s="661"/>
      <c r="J31" s="661"/>
    </row>
    <row r="32" spans="1:10">
      <c r="A32" s="437">
        <v>11.1</v>
      </c>
      <c r="B32" s="395" t="s">
        <v>746</v>
      </c>
      <c r="C32" s="440">
        <v>0</v>
      </c>
      <c r="D32" s="440"/>
      <c r="E32" s="438">
        <f t="shared" ref="E32:E36" si="10">C32-D32</f>
        <v>0</v>
      </c>
      <c r="H32" s="661"/>
      <c r="I32" s="661"/>
      <c r="J32" s="661"/>
    </row>
    <row r="33" spans="1:10">
      <c r="A33" s="437">
        <v>11.2</v>
      </c>
      <c r="B33" s="395" t="s">
        <v>747</v>
      </c>
      <c r="C33" s="440">
        <v>0</v>
      </c>
      <c r="D33" s="440"/>
      <c r="E33" s="438">
        <f t="shared" si="10"/>
        <v>0</v>
      </c>
      <c r="H33" s="661"/>
      <c r="I33" s="661"/>
      <c r="J33" s="661"/>
    </row>
    <row r="34" spans="1:10">
      <c r="A34" s="437">
        <v>13</v>
      </c>
      <c r="B34" s="391" t="s">
        <v>99</v>
      </c>
      <c r="C34" s="439">
        <v>4495186.3362999996</v>
      </c>
      <c r="D34" s="439">
        <v>0</v>
      </c>
      <c r="E34" s="438">
        <f t="shared" si="10"/>
        <v>4495186.3362999996</v>
      </c>
      <c r="H34" s="661"/>
      <c r="I34" s="661"/>
      <c r="J34" s="661"/>
    </row>
    <row r="35" spans="1:10">
      <c r="A35" s="437">
        <v>13.1</v>
      </c>
      <c r="B35" s="396" t="s">
        <v>748</v>
      </c>
      <c r="C35" s="439">
        <v>0</v>
      </c>
      <c r="D35" s="439"/>
      <c r="E35" s="438">
        <f t="shared" si="10"/>
        <v>0</v>
      </c>
      <c r="H35" s="661"/>
      <c r="I35" s="661"/>
      <c r="J35" s="661"/>
    </row>
    <row r="36" spans="1:10">
      <c r="A36" s="437">
        <v>13.2</v>
      </c>
      <c r="B36" s="396" t="s">
        <v>749</v>
      </c>
      <c r="C36" s="439">
        <v>0</v>
      </c>
      <c r="D36" s="439"/>
      <c r="E36" s="438">
        <f t="shared" si="10"/>
        <v>0</v>
      </c>
      <c r="H36" s="661"/>
      <c r="I36" s="661"/>
      <c r="J36" s="661"/>
    </row>
    <row r="37" spans="1:10" ht="39" thickBot="1">
      <c r="A37" s="228"/>
      <c r="B37" s="229" t="s">
        <v>320</v>
      </c>
      <c r="C37" s="190">
        <f>SUM(C8,C12,C14,C15,C16,C20,C23,C24,C25,C28,C31,C34)</f>
        <v>1614918935.0587127</v>
      </c>
      <c r="D37" s="190">
        <f t="shared" ref="D37:E37" si="11">SUM(D8,D12,D14,D15,D16,D20,D23,D24,D25,D28,D31,D34)</f>
        <v>5512494.5799999991</v>
      </c>
      <c r="E37" s="190">
        <f t="shared" si="11"/>
        <v>1609406440.4787128</v>
      </c>
      <c r="F37" s="660"/>
      <c r="H37" s="661"/>
      <c r="I37" s="661"/>
      <c r="J37" s="661"/>
    </row>
    <row r="38" spans="1:10">
      <c r="A38"/>
      <c r="B38"/>
      <c r="C38"/>
      <c r="D38"/>
      <c r="E38"/>
    </row>
    <row r="39" spans="1:10">
      <c r="A39"/>
      <c r="B39"/>
      <c r="C39"/>
      <c r="D39"/>
      <c r="E39"/>
    </row>
    <row r="41" spans="1:10" s="1" customFormat="1">
      <c r="B41" s="29"/>
      <c r="F41"/>
      <c r="G41"/>
    </row>
    <row r="42" spans="1:10" s="1" customFormat="1">
      <c r="B42" s="30"/>
      <c r="F42"/>
      <c r="G42"/>
    </row>
    <row r="43" spans="1:10" s="1" customFormat="1">
      <c r="B43" s="29"/>
      <c r="F43"/>
      <c r="G43"/>
    </row>
    <row r="44" spans="1:10" s="1" customFormat="1">
      <c r="B44" s="29"/>
      <c r="F44"/>
      <c r="G44"/>
    </row>
    <row r="45" spans="1:10" s="1" customFormat="1">
      <c r="B45" s="29"/>
      <c r="F45"/>
      <c r="G45"/>
    </row>
    <row r="46" spans="1:10" s="1" customFormat="1">
      <c r="B46" s="29"/>
      <c r="F46"/>
      <c r="G46"/>
    </row>
    <row r="47" spans="1:10" s="1" customFormat="1">
      <c r="B47" s="29"/>
      <c r="F47"/>
      <c r="G47"/>
    </row>
    <row r="48" spans="1:10" s="1" customFormat="1">
      <c r="B48" s="30"/>
      <c r="F48"/>
      <c r="G48"/>
    </row>
    <row r="49" spans="2:7" s="1" customFormat="1">
      <c r="B49" s="30"/>
      <c r="F49"/>
      <c r="G49"/>
    </row>
    <row r="50" spans="2:7" s="1" customFormat="1">
      <c r="B50" s="30"/>
      <c r="F50"/>
      <c r="G50"/>
    </row>
    <row r="51" spans="2:7" s="1" customFormat="1">
      <c r="B51" s="30"/>
      <c r="F51"/>
      <c r="G51"/>
    </row>
    <row r="52" spans="2:7" s="1" customFormat="1">
      <c r="B52" s="30"/>
      <c r="F52"/>
      <c r="G52"/>
    </row>
    <row r="53" spans="2:7" s="1" customFormat="1">
      <c r="B53" s="30"/>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3" t="s">
        <v>108</v>
      </c>
      <c r="B1" s="12" t="str">
        <f>Info!C2</f>
        <v>სს "ბანკი ქართუ"</v>
      </c>
    </row>
    <row r="2" spans="1:6" s="13" customFormat="1" ht="15.75" customHeight="1">
      <c r="A2" s="13" t="s">
        <v>109</v>
      </c>
      <c r="B2" s="688">
        <f>'1. key ratios'!B2</f>
        <v>45107</v>
      </c>
      <c r="C2"/>
      <c r="D2"/>
      <c r="E2"/>
      <c r="F2"/>
    </row>
    <row r="3" spans="1:6" s="13" customFormat="1" ht="15.75" customHeight="1">
      <c r="C3"/>
      <c r="D3"/>
      <c r="E3"/>
      <c r="F3"/>
    </row>
    <row r="4" spans="1:6" s="13" customFormat="1" ht="26.25" thickBot="1">
      <c r="A4" s="13" t="s">
        <v>256</v>
      </c>
      <c r="B4" s="127" t="s">
        <v>171</v>
      </c>
      <c r="C4" s="121" t="s">
        <v>87</v>
      </c>
      <c r="D4"/>
      <c r="E4"/>
      <c r="F4"/>
    </row>
    <row r="5" spans="1:6">
      <c r="A5" s="122">
        <v>1</v>
      </c>
      <c r="B5" s="123" t="s">
        <v>727</v>
      </c>
      <c r="C5" s="160">
        <f>'7. LI1'!E37</f>
        <v>1609406440.4787128</v>
      </c>
      <c r="E5" s="667"/>
    </row>
    <row r="6" spans="1:6">
      <c r="A6" s="70">
        <v>2.1</v>
      </c>
      <c r="B6" s="129" t="s">
        <v>861</v>
      </c>
      <c r="C6" s="161">
        <v>85840284.326937214</v>
      </c>
      <c r="E6" s="667"/>
    </row>
    <row r="7" spans="1:6" s="2" customFormat="1" ht="25.5" outlineLevel="1">
      <c r="A7" s="128">
        <v>2.2000000000000002</v>
      </c>
      <c r="B7" s="124" t="s">
        <v>862</v>
      </c>
      <c r="C7" s="162">
        <v>0</v>
      </c>
      <c r="D7"/>
      <c r="E7" s="667"/>
    </row>
    <row r="8" spans="1:6" s="2" customFormat="1" ht="26.25">
      <c r="A8" s="128">
        <v>3</v>
      </c>
      <c r="B8" s="125" t="s">
        <v>728</v>
      </c>
      <c r="C8" s="163">
        <f>SUM(C5:C7)</f>
        <v>1695246724.80565</v>
      </c>
      <c r="D8"/>
      <c r="E8" s="667"/>
    </row>
    <row r="9" spans="1:6">
      <c r="A9" s="70">
        <v>4</v>
      </c>
      <c r="B9" s="132" t="s">
        <v>169</v>
      </c>
      <c r="C9" s="161"/>
      <c r="E9" s="667"/>
    </row>
    <row r="10" spans="1:6" s="2" customFormat="1" ht="25.5" outlineLevel="1">
      <c r="A10" s="128">
        <v>5.0999999999999996</v>
      </c>
      <c r="B10" s="124" t="s">
        <v>175</v>
      </c>
      <c r="C10" s="162">
        <v>-40173133.803671002</v>
      </c>
      <c r="D10"/>
      <c r="E10" s="667"/>
    </row>
    <row r="11" spans="1:6" s="2" customFormat="1" ht="25.5" outlineLevel="1">
      <c r="A11" s="128">
        <v>5.2</v>
      </c>
      <c r="B11" s="124" t="s">
        <v>176</v>
      </c>
      <c r="C11" s="162">
        <v>0</v>
      </c>
      <c r="D11"/>
      <c r="E11" s="667"/>
    </row>
    <row r="12" spans="1:6" s="2" customFormat="1">
      <c r="A12" s="128">
        <v>6</v>
      </c>
      <c r="B12" s="130" t="s">
        <v>438</v>
      </c>
      <c r="C12" s="162"/>
      <c r="D12"/>
      <c r="E12" s="667"/>
    </row>
    <row r="13" spans="1:6" s="2" customFormat="1" ht="15.75" thickBot="1">
      <c r="A13" s="131">
        <v>7</v>
      </c>
      <c r="B13" s="126" t="s">
        <v>170</v>
      </c>
      <c r="C13" s="164">
        <f>SUM(C8:C12)</f>
        <v>1655073591.0019789</v>
      </c>
      <c r="D13"/>
      <c r="E13" s="667"/>
    </row>
    <row r="15" spans="1:6" ht="26.25">
      <c r="B15" s="17" t="s">
        <v>439</v>
      </c>
    </row>
    <row r="17" spans="2:9" s="1" customFormat="1">
      <c r="B17" s="31"/>
      <c r="C17"/>
      <c r="D17"/>
      <c r="E17"/>
      <c r="F17"/>
      <c r="G17"/>
      <c r="H17"/>
      <c r="I17"/>
    </row>
    <row r="18" spans="2:9" s="1" customFormat="1">
      <c r="B18" s="28"/>
      <c r="C18"/>
      <c r="D18"/>
      <c r="E18"/>
      <c r="F18"/>
      <c r="G18"/>
      <c r="H18"/>
      <c r="I18"/>
    </row>
    <row r="19" spans="2:9" s="1" customFormat="1">
      <c r="B19" s="28"/>
      <c r="C19"/>
      <c r="D19"/>
      <c r="E19"/>
      <c r="F19"/>
      <c r="G19"/>
      <c r="H19"/>
      <c r="I19"/>
    </row>
    <row r="20" spans="2:9" s="1" customFormat="1">
      <c r="B20" s="30"/>
      <c r="C20"/>
      <c r="D20"/>
      <c r="E20"/>
      <c r="F20"/>
      <c r="G20"/>
      <c r="H20"/>
      <c r="I20"/>
    </row>
    <row r="21" spans="2:9" s="1" customFormat="1">
      <c r="B21" s="29"/>
      <c r="C21"/>
      <c r="D21"/>
      <c r="E21"/>
      <c r="F21"/>
      <c r="G21"/>
      <c r="H21"/>
      <c r="I21"/>
    </row>
    <row r="22" spans="2:9" s="1" customFormat="1">
      <c r="B22" s="30"/>
      <c r="C22"/>
      <c r="D22"/>
      <c r="E22"/>
      <c r="F22"/>
      <c r="G22"/>
      <c r="H22"/>
      <c r="I22"/>
    </row>
    <row r="23" spans="2:9" s="1" customFormat="1">
      <c r="B23" s="29"/>
      <c r="C23"/>
      <c r="D23"/>
      <c r="E23"/>
      <c r="F23"/>
      <c r="G23"/>
      <c r="H23"/>
      <c r="I23"/>
    </row>
    <row r="24" spans="2:9" s="1" customFormat="1">
      <c r="B24" s="29"/>
      <c r="C24"/>
      <c r="D24"/>
      <c r="E24"/>
      <c r="F24"/>
      <c r="G24"/>
      <c r="H24"/>
      <c r="I24"/>
    </row>
    <row r="25" spans="2:9" s="1" customFormat="1">
      <c r="B25" s="29"/>
      <c r="C25"/>
      <c r="D25"/>
      <c r="E25"/>
      <c r="F25"/>
      <c r="G25"/>
      <c r="H25"/>
      <c r="I25"/>
    </row>
    <row r="26" spans="2:9" s="1" customFormat="1">
      <c r="B26" s="29"/>
      <c r="C26"/>
      <c r="D26"/>
      <c r="E26"/>
      <c r="F26"/>
      <c r="G26"/>
      <c r="H26"/>
      <c r="I26"/>
    </row>
    <row r="27" spans="2:9" s="1" customFormat="1">
      <c r="B27" s="29"/>
      <c r="C27"/>
      <c r="D27"/>
      <c r="E27"/>
      <c r="F27"/>
      <c r="G27"/>
      <c r="H27"/>
      <c r="I27"/>
    </row>
    <row r="28" spans="2:9" s="1" customFormat="1">
      <c r="B28" s="30"/>
      <c r="C28"/>
      <c r="D28"/>
      <c r="E28"/>
      <c r="F28"/>
      <c r="G28"/>
      <c r="H28"/>
      <c r="I28"/>
    </row>
    <row r="29" spans="2:9" s="1" customFormat="1">
      <c r="B29" s="30"/>
      <c r="C29"/>
      <c r="D29"/>
      <c r="E29"/>
      <c r="F29"/>
      <c r="G29"/>
      <c r="H29"/>
      <c r="I29"/>
    </row>
    <row r="30" spans="2:9" s="1" customFormat="1">
      <c r="B30" s="30"/>
      <c r="C30"/>
      <c r="D30"/>
      <c r="E30"/>
      <c r="F30"/>
      <c r="G30"/>
      <c r="H30"/>
      <c r="I30"/>
    </row>
    <row r="31" spans="2:9" s="1" customFormat="1">
      <c r="B31" s="30"/>
      <c r="C31"/>
      <c r="D31"/>
      <c r="E31"/>
      <c r="F31"/>
      <c r="G31"/>
      <c r="H31"/>
      <c r="I31"/>
    </row>
    <row r="32" spans="2:9" s="1" customFormat="1">
      <c r="B32" s="30"/>
      <c r="C32"/>
      <c r="D32"/>
      <c r="E32"/>
      <c r="F32"/>
      <c r="G32"/>
      <c r="H32"/>
      <c r="I32"/>
    </row>
    <row r="33" spans="2:9" s="1" customFormat="1">
      <c r="B33" s="30"/>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2023-12-28T14:29:37Z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