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75" l="1"/>
  <c r="H39" i="75"/>
  <c r="H40" i="75"/>
  <c r="H41" i="75"/>
  <c r="H42" i="75"/>
  <c r="H43" i="75"/>
  <c r="H44" i="75"/>
  <c r="H45" i="75"/>
  <c r="H46" i="75"/>
  <c r="H47" i="75"/>
  <c r="H48" i="75"/>
  <c r="H49" i="75"/>
  <c r="H50" i="75"/>
  <c r="H51" i="75"/>
  <c r="G61" i="53" l="1"/>
  <c r="F61" i="53"/>
  <c r="G53" i="53"/>
  <c r="F53" i="53"/>
  <c r="G34" i="53"/>
  <c r="G45" i="53" s="1"/>
  <c r="G54" i="53" s="1"/>
  <c r="F34" i="53"/>
  <c r="F45" i="53" s="1"/>
  <c r="F54" i="53" s="1"/>
  <c r="G30" i="53"/>
  <c r="F30" i="53"/>
  <c r="G9" i="53"/>
  <c r="G22" i="53" s="1"/>
  <c r="F9" i="53"/>
  <c r="F22" i="53" s="1"/>
  <c r="F31" i="53" s="1"/>
  <c r="D61" i="53"/>
  <c r="C61" i="53"/>
  <c r="D53" i="53"/>
  <c r="C53" i="53"/>
  <c r="D34" i="53"/>
  <c r="D45" i="53" s="1"/>
  <c r="C34" i="53"/>
  <c r="C45" i="53" s="1"/>
  <c r="D30" i="53"/>
  <c r="C30" i="53"/>
  <c r="D9" i="53"/>
  <c r="D22" i="53" s="1"/>
  <c r="D31" i="53" s="1"/>
  <c r="C9" i="53"/>
  <c r="C22" i="53" s="1"/>
  <c r="C31" i="53" s="1"/>
  <c r="G31" i="62"/>
  <c r="F31" i="62"/>
  <c r="G14" i="62"/>
  <c r="G20" i="62" s="1"/>
  <c r="F14" i="62"/>
  <c r="F20" i="62" s="1"/>
  <c r="D31" i="62"/>
  <c r="C31" i="62"/>
  <c r="D14" i="62"/>
  <c r="D20" i="62" s="1"/>
  <c r="C14" i="62"/>
  <c r="C20" i="62" s="1"/>
  <c r="G31" i="53" l="1"/>
  <c r="G56" i="53" s="1"/>
  <c r="D54" i="53"/>
  <c r="C54" i="53"/>
  <c r="G63" i="53"/>
  <c r="G65" i="53" s="1"/>
  <c r="F56" i="53"/>
  <c r="F63" i="53" s="1"/>
  <c r="F65" i="53" s="1"/>
  <c r="C56" i="53"/>
  <c r="C63" i="53" s="1"/>
  <c r="C65" i="53" s="1"/>
  <c r="D56" i="53"/>
  <c r="D63" i="53" s="1"/>
  <c r="D65" i="53" s="1"/>
  <c r="C18" i="92" l="1"/>
  <c r="C22" i="86" l="1"/>
  <c r="D67" i="53" l="1"/>
  <c r="F40" i="62"/>
  <c r="F41" i="62" s="1"/>
  <c r="G41" i="62"/>
  <c r="C40" i="62"/>
  <c r="D41" i="62"/>
  <c r="C41" i="62" l="1"/>
  <c r="G67" i="53"/>
  <c r="F67" i="53"/>
  <c r="C67" i="53"/>
  <c r="C30" i="92" l="1"/>
  <c r="C8" i="92"/>
  <c r="C36" i="92" l="1"/>
  <c r="D6" i="71" l="1"/>
  <c r="D13" i="71" s="1"/>
  <c r="C21" i="90" l="1"/>
  <c r="C20" i="90"/>
  <c r="C19" i="90"/>
  <c r="B2" i="92" l="1"/>
  <c r="B1" i="92" l="1"/>
  <c r="C16" i="89" l="1"/>
  <c r="D16" i="89"/>
  <c r="E16" i="89"/>
  <c r="F16" i="89"/>
  <c r="G16" i="89"/>
  <c r="H16" i="89"/>
  <c r="I16" i="89"/>
  <c r="J16" i="89"/>
  <c r="K16" i="89"/>
  <c r="H60" i="53" l="1"/>
  <c r="H59" i="53"/>
  <c r="H58" i="53"/>
  <c r="E60" i="53"/>
  <c r="E59" i="53"/>
  <c r="E58" i="53"/>
  <c r="D14" i="71" l="1"/>
  <c r="E46" i="75" l="1"/>
  <c r="H45" i="53" l="1"/>
  <c r="H34" i="53"/>
  <c r="H30" i="53"/>
  <c r="H8" i="53"/>
  <c r="H10" i="53"/>
  <c r="H11" i="53"/>
  <c r="H12" i="53"/>
  <c r="H13" i="53"/>
  <c r="H14" i="53"/>
  <c r="H15" i="53"/>
  <c r="H16" i="53"/>
  <c r="H17" i="53"/>
  <c r="H18" i="53"/>
  <c r="H19" i="53"/>
  <c r="H20" i="53"/>
  <c r="H21" i="53"/>
  <c r="H24" i="53"/>
  <c r="H25" i="53"/>
  <c r="H26" i="53"/>
  <c r="H27" i="53"/>
  <c r="H28" i="53"/>
  <c r="H29" i="53"/>
  <c r="H35" i="53"/>
  <c r="H36" i="53"/>
  <c r="H37" i="53"/>
  <c r="H38" i="53"/>
  <c r="H39" i="53"/>
  <c r="H40" i="53"/>
  <c r="H41" i="53"/>
  <c r="H42" i="53"/>
  <c r="H43" i="53"/>
  <c r="H44" i="53"/>
  <c r="H47" i="53"/>
  <c r="H48" i="53"/>
  <c r="H49" i="53"/>
  <c r="H50" i="53"/>
  <c r="H51" i="53"/>
  <c r="H52" i="53"/>
  <c r="H64" i="53"/>
  <c r="H66" i="53"/>
  <c r="H61" i="53" l="1"/>
  <c r="H9" i="53"/>
  <c r="H22" i="53"/>
  <c r="H54" i="53"/>
  <c r="H53" i="53"/>
  <c r="H31" i="53" l="1"/>
  <c r="H56" i="53" l="1"/>
  <c r="H63" i="53" l="1"/>
  <c r="H65" i="53" l="1"/>
  <c r="H67" i="53"/>
  <c r="V7" i="87" l="1"/>
  <c r="S9" i="86"/>
  <c r="S10" i="86"/>
  <c r="S11" i="86"/>
  <c r="S12" i="86"/>
  <c r="S13" i="86"/>
  <c r="S14" i="86"/>
  <c r="S15" i="86"/>
  <c r="S16" i="86"/>
  <c r="S17" i="86"/>
  <c r="S18" i="86"/>
  <c r="S19" i="86"/>
  <c r="S20" i="86"/>
  <c r="S21" i="86"/>
  <c r="S8" i="86"/>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E14" i="88" l="1"/>
  <c r="B2" i="89"/>
  <c r="F14" i="88"/>
  <c r="F15" i="88"/>
  <c r="F16" i="88"/>
  <c r="F17" i="88"/>
  <c r="F18" i="88"/>
  <c r="F19" i="88"/>
  <c r="F20" i="88"/>
  <c r="F21" i="88"/>
  <c r="C6" i="71" l="1"/>
  <c r="C43" i="28" l="1"/>
  <c r="C6" i="28"/>
  <c r="C13" i="71" l="1"/>
  <c r="E8" i="75"/>
  <c r="D21" i="90" l="1"/>
  <c r="D11" i="90"/>
  <c r="D9" i="90"/>
  <c r="D16" i="90"/>
  <c r="D13" i="90"/>
  <c r="D20" i="90"/>
  <c r="D7" i="90"/>
  <c r="D12" i="90"/>
  <c r="D19" i="90"/>
  <c r="D8" i="90"/>
  <c r="D15" i="90"/>
  <c r="D17" i="90"/>
  <c r="E15" i="88"/>
  <c r="E16" i="88"/>
  <c r="E17" i="88"/>
  <c r="E18" i="88"/>
  <c r="E19" i="88"/>
  <c r="E20" i="88"/>
  <c r="E21" i="88"/>
  <c r="C14" i="71" l="1"/>
  <c r="B2" i="87"/>
  <c r="B2" i="88"/>
  <c r="B2" i="86"/>
  <c r="F9" i="88" l="1"/>
  <c r="F10" i="88"/>
  <c r="F11" i="88"/>
  <c r="F12" i="88"/>
  <c r="F13" i="88"/>
  <c r="F8" i="88"/>
  <c r="C9" i="88" l="1"/>
  <c r="C10" i="88"/>
  <c r="C11" i="88"/>
  <c r="C12" i="88"/>
  <c r="C13" i="88"/>
  <c r="C8" i="88"/>
  <c r="C15" i="88"/>
  <c r="C16" i="88"/>
  <c r="C17" i="88"/>
  <c r="C18" i="88"/>
  <c r="C19" i="88"/>
  <c r="C20" i="88"/>
  <c r="C21" i="88"/>
  <c r="C14" i="88"/>
  <c r="F22" i="88"/>
  <c r="D22" i="88"/>
  <c r="U21" i="87"/>
  <c r="T21" i="87"/>
  <c r="S21" i="87"/>
  <c r="R21" i="87"/>
  <c r="Q21" i="87"/>
  <c r="P21" i="87"/>
  <c r="O21" i="87"/>
  <c r="N21" i="87"/>
  <c r="M21" i="87"/>
  <c r="L21" i="87"/>
  <c r="K21" i="87"/>
  <c r="J21" i="87"/>
  <c r="I21" i="87"/>
  <c r="H21" i="87"/>
  <c r="G21" i="87"/>
  <c r="F21" i="87"/>
  <c r="E21" i="87"/>
  <c r="D21" i="87"/>
  <c r="C21" i="87"/>
  <c r="V20" i="87"/>
  <c r="G21" i="88" s="1"/>
  <c r="V19" i="87"/>
  <c r="G20" i="88" s="1"/>
  <c r="V18" i="87"/>
  <c r="G19" i="88" s="1"/>
  <c r="V17" i="87"/>
  <c r="G18" i="88" s="1"/>
  <c r="V16" i="87"/>
  <c r="G17" i="88" s="1"/>
  <c r="V15" i="87"/>
  <c r="G16" i="88" s="1"/>
  <c r="V14" i="87"/>
  <c r="G15" i="88" s="1"/>
  <c r="V13" i="87"/>
  <c r="G14" i="88" s="1"/>
  <c r="V12" i="87"/>
  <c r="G13" i="88" s="1"/>
  <c r="V11" i="87"/>
  <c r="G12" i="88" s="1"/>
  <c r="V10" i="87"/>
  <c r="G11" i="88" s="1"/>
  <c r="V9" i="87"/>
  <c r="G10" i="88" s="1"/>
  <c r="V8" i="87"/>
  <c r="G9" i="88" s="1"/>
  <c r="G8" i="88"/>
  <c r="R22" i="86"/>
  <c r="Q22" i="86"/>
  <c r="P22" i="86"/>
  <c r="O22" i="86"/>
  <c r="N22" i="86"/>
  <c r="M22" i="86"/>
  <c r="L22" i="86"/>
  <c r="K22" i="86"/>
  <c r="J22" i="86"/>
  <c r="I22" i="86"/>
  <c r="H22" i="86"/>
  <c r="G22" i="86"/>
  <c r="F22" i="86"/>
  <c r="E22" i="86"/>
  <c r="D22" i="86"/>
  <c r="S22" i="86"/>
  <c r="H16" i="88" l="1"/>
  <c r="H15" i="88"/>
  <c r="H8" i="88"/>
  <c r="G22" i="88"/>
  <c r="H13" i="88"/>
  <c r="H20" i="88"/>
  <c r="H12" i="88"/>
  <c r="H19" i="88"/>
  <c r="H11" i="88"/>
  <c r="H18" i="88"/>
  <c r="H10" i="88"/>
  <c r="H17" i="88"/>
  <c r="H9" i="88"/>
  <c r="H14" i="88"/>
  <c r="H21" i="88"/>
  <c r="C22" i="88"/>
  <c r="E22" i="88"/>
  <c r="V21" i="87"/>
  <c r="V22" i="87" s="1"/>
  <c r="S23" i="86" l="1"/>
  <c r="H22" i="88"/>
  <c r="H19" i="62"/>
  <c r="H18" i="62"/>
  <c r="H17" i="62"/>
  <c r="H16" i="62"/>
  <c r="H15" i="62"/>
  <c r="C20" i="69" l="1"/>
  <c r="N20" i="37" l="1"/>
  <c r="N19" i="37"/>
  <c r="E19" i="37"/>
  <c r="N18" i="37"/>
  <c r="E18" i="37"/>
  <c r="N17" i="37"/>
  <c r="E17" i="37"/>
  <c r="N16" i="37"/>
  <c r="E16" i="37"/>
  <c r="N15" i="37"/>
  <c r="E15" i="37"/>
  <c r="M14" i="37"/>
  <c r="L14" i="37"/>
  <c r="K14" i="37"/>
  <c r="J14" i="37"/>
  <c r="I14" i="37"/>
  <c r="H14" i="37"/>
  <c r="G14" i="37"/>
  <c r="F14" i="37"/>
  <c r="C14" i="37"/>
  <c r="N13" i="37"/>
  <c r="N12" i="37"/>
  <c r="E12" i="37"/>
  <c r="N11" i="37"/>
  <c r="E11" i="37"/>
  <c r="N10" i="37"/>
  <c r="E10" i="37"/>
  <c r="N9" i="37"/>
  <c r="E9" i="37"/>
  <c r="E8" i="37"/>
  <c r="K8" i="37" s="1"/>
  <c r="M7" i="37"/>
  <c r="L7" i="37"/>
  <c r="J7" i="37"/>
  <c r="J21" i="37" s="1"/>
  <c r="I7" i="37"/>
  <c r="I21" i="37" s="1"/>
  <c r="H7" i="37"/>
  <c r="G7" i="37"/>
  <c r="G21" i="37" s="1"/>
  <c r="F7" i="37"/>
  <c r="F21" i="37" s="1"/>
  <c r="C7" i="37"/>
  <c r="C21" i="37" s="1"/>
  <c r="B2" i="37"/>
  <c r="B2" i="69"/>
  <c r="C47" i="28"/>
  <c r="C52" i="28" s="1"/>
  <c r="C35" i="28"/>
  <c r="C31" i="28"/>
  <c r="C30" i="28" s="1"/>
  <c r="C12" i="28"/>
  <c r="B2" i="28"/>
  <c r="B2" i="73"/>
  <c r="D21" i="72"/>
  <c r="B2" i="72"/>
  <c r="B2" i="52"/>
  <c r="B2" i="71"/>
  <c r="H53" i="75"/>
  <c r="E53" i="75"/>
  <c r="H52" i="75"/>
  <c r="E40" i="75"/>
  <c r="E39"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6" i="53"/>
  <c r="E64" i="53"/>
  <c r="E52" i="53"/>
  <c r="E51" i="53"/>
  <c r="E50" i="53"/>
  <c r="E49" i="53"/>
  <c r="E48" i="53"/>
  <c r="E47" i="53"/>
  <c r="E44" i="53"/>
  <c r="E43" i="53"/>
  <c r="E42" i="53"/>
  <c r="E41" i="53"/>
  <c r="E40" i="53"/>
  <c r="E39" i="53"/>
  <c r="E38" i="53"/>
  <c r="E37" i="53"/>
  <c r="E36" i="53"/>
  <c r="E35" i="53"/>
  <c r="E30" i="53"/>
  <c r="E29" i="53"/>
  <c r="E28" i="53"/>
  <c r="E27" i="53"/>
  <c r="E26" i="53"/>
  <c r="E25" i="53"/>
  <c r="E24" i="53"/>
  <c r="E21" i="53"/>
  <c r="E20" i="53"/>
  <c r="E19" i="53"/>
  <c r="E18" i="53"/>
  <c r="E17" i="53"/>
  <c r="E16" i="53"/>
  <c r="E15" i="53"/>
  <c r="E14" i="53"/>
  <c r="E13" i="53"/>
  <c r="E12" i="53"/>
  <c r="E11" i="53"/>
  <c r="E10" i="53"/>
  <c r="E8" i="53"/>
  <c r="B2" i="53"/>
  <c r="H40" i="62"/>
  <c r="E40" i="62"/>
  <c r="H39" i="62"/>
  <c r="E39" i="62"/>
  <c r="H38" i="62"/>
  <c r="E38" i="62"/>
  <c r="H37" i="62"/>
  <c r="E37" i="62"/>
  <c r="H36" i="62"/>
  <c r="E36" i="62"/>
  <c r="H35" i="62"/>
  <c r="E35" i="62"/>
  <c r="H34" i="62"/>
  <c r="E34" i="62"/>
  <c r="H33" i="62"/>
  <c r="E33" i="62"/>
  <c r="H30" i="62"/>
  <c r="E30" i="62"/>
  <c r="H29" i="62"/>
  <c r="E29" i="62"/>
  <c r="H28" i="62"/>
  <c r="E28" i="62"/>
  <c r="H27" i="62"/>
  <c r="E27" i="62"/>
  <c r="H26" i="62"/>
  <c r="E26" i="62"/>
  <c r="H25" i="62"/>
  <c r="E25" i="62"/>
  <c r="H24" i="62"/>
  <c r="E24" i="62"/>
  <c r="H23" i="62"/>
  <c r="E23" i="62"/>
  <c r="H22" i="62"/>
  <c r="E22" i="62"/>
  <c r="E19" i="62"/>
  <c r="E18" i="62"/>
  <c r="E17" i="62"/>
  <c r="E18" i="72" s="1"/>
  <c r="E16" i="62"/>
  <c r="E15" i="62"/>
  <c r="H13" i="62"/>
  <c r="E13" i="62"/>
  <c r="H12" i="62"/>
  <c r="E12" i="62"/>
  <c r="H11" i="62"/>
  <c r="E11" i="62"/>
  <c r="H10" i="62"/>
  <c r="E10" i="62"/>
  <c r="E11" i="72" s="1"/>
  <c r="H9" i="62"/>
  <c r="E9" i="62"/>
  <c r="E10" i="72" s="1"/>
  <c r="H8" i="62"/>
  <c r="E8" i="62"/>
  <c r="H7" i="62"/>
  <c r="E7" i="62"/>
  <c r="B2" i="62"/>
  <c r="L21" i="37" l="1"/>
  <c r="E14" i="37"/>
  <c r="M21" i="37"/>
  <c r="H21" i="37"/>
  <c r="N14" i="37"/>
  <c r="E12" i="72"/>
  <c r="C17" i="69"/>
  <c r="E14" i="72"/>
  <c r="E20" i="72"/>
  <c r="C44" i="69"/>
  <c r="E7" i="37"/>
  <c r="E21" i="37" s="1"/>
  <c r="E31" i="62"/>
  <c r="C41" i="28"/>
  <c r="E61" i="53"/>
  <c r="E53" i="53"/>
  <c r="H41" i="62"/>
  <c r="H20" i="62"/>
  <c r="E17" i="72"/>
  <c r="E20" i="62"/>
  <c r="E22" i="53"/>
  <c r="E54" i="53"/>
  <c r="E45" i="53"/>
  <c r="E9" i="53"/>
  <c r="H31" i="62"/>
  <c r="E14" i="62"/>
  <c r="E9" i="72"/>
  <c r="E34" i="53"/>
  <c r="E16" i="72"/>
  <c r="E19" i="72"/>
  <c r="H14" i="62"/>
  <c r="C54" i="69"/>
  <c r="C28" i="28"/>
  <c r="N8" i="37"/>
  <c r="N7" i="37" s="1"/>
  <c r="N21" i="37" s="1"/>
  <c r="G23" i="88" s="1"/>
  <c r="K7" i="37"/>
  <c r="K21" i="37" s="1"/>
  <c r="C35" i="92" l="1"/>
  <c r="C32" i="69"/>
  <c r="C55" i="69" s="1"/>
  <c r="C53" i="28"/>
  <c r="C38" i="92"/>
  <c r="E41" i="62"/>
  <c r="E42" i="62" s="1"/>
  <c r="H42" i="62"/>
  <c r="E13" i="72"/>
  <c r="C21" i="72"/>
  <c r="E8" i="72"/>
  <c r="E31" i="53"/>
  <c r="E50" i="75" l="1"/>
  <c r="E48" i="75"/>
  <c r="E51" i="75"/>
  <c r="E49" i="75"/>
  <c r="E52" i="75"/>
  <c r="E41" i="75"/>
  <c r="E56" i="53"/>
  <c r="E44" i="75"/>
  <c r="E42" i="75"/>
  <c r="E43" i="75"/>
  <c r="E15" i="72"/>
  <c r="E47" i="75" l="1"/>
  <c r="E45" i="75" s="1"/>
  <c r="E63" i="53"/>
  <c r="E21" i="72"/>
  <c r="C5" i="73" l="1"/>
  <c r="C8" i="73" s="1"/>
  <c r="E67" i="53"/>
  <c r="E65" i="53"/>
  <c r="C13" i="73" l="1"/>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comments2.xml><?xml version="1.0" encoding="utf-8"?>
<comments xmlns="http://schemas.openxmlformats.org/spreadsheetml/2006/main">
  <authors>
    <author>Author</author>
  </authors>
  <commentList>
    <comment ref="S23" authorId="0" shapeId="0">
      <text>
        <r>
          <rPr>
            <b/>
            <sz val="8"/>
            <color indexed="81"/>
            <rFont val="Tahoma"/>
            <family val="2"/>
          </rPr>
          <t xml:space="preserve">Author:
კონტროლი
</t>
        </r>
      </text>
    </comment>
  </commentList>
</comments>
</file>

<file path=xl/comments3.xml><?xml version="1.0" encoding="utf-8"?>
<comments xmlns="http://schemas.openxmlformats.org/spreadsheetml/2006/main">
  <authors>
    <author>Author</author>
  </authors>
  <commentList>
    <comment ref="G23" authorId="0" shapeId="0">
      <text>
        <r>
          <rPr>
            <b/>
            <sz val="8"/>
            <color indexed="81"/>
            <rFont val="Tahoma"/>
            <family val="2"/>
          </rPr>
          <t>Author:
კონტროლი</t>
        </r>
      </text>
    </comment>
  </commentList>
</comments>
</file>

<file path=xl/sharedStrings.xml><?xml version="1.0" encoding="utf-8"?>
<sst xmlns="http://schemas.openxmlformats.org/spreadsheetml/2006/main" count="1279" uniqueCount="959">
  <si>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</si>
  <si>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</si>
  <si>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</si>
  <si>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</si>
  <si>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</si>
  <si>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</si>
  <si>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</si>
  <si>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</si>
  <si>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</si>
  <si>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</si>
  <si>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</si>
  <si>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</si>
  <si>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</si>
  <si>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</si>
  <si>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</si>
  <si>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</si>
  <si>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</si>
  <si>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</si>
  <si>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</si>
  <si>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</si>
  <si>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</si>
  <si>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</si>
  <si>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</si>
  <si>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</si>
  <si>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</si>
  <si>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</si>
  <si>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</si>
  <si>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</si>
  <si>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</si>
  <si>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</si>
  <si>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</si>
  <si>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</si>
  <si>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</si>
  <si>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</si>
  <si>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</si>
  <si>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</si>
  <si>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</si>
  <si>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</si>
  <si>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</si>
  <si>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</si>
  <si>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</si>
  <si>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</si>
  <si>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</si>
  <si>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</si>
  <si>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</si>
  <si>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</si>
  <si>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</si>
  <si>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</si>
  <si>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</si>
  <si>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</si>
  <si>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</si>
  <si>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</si>
  <si>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</si>
  <si>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</si>
  <si>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</si>
  <si>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</si>
  <si>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</si>
  <si>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</si>
  <si>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</si>
  <si>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</si>
  <si>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</si>
  <si>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</si>
  <si>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</si>
  <si>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</si>
  <si>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</si>
  <si>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</si>
  <si>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</si>
  <si>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</si>
  <si>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</si>
  <si>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</si>
  <si>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</si>
  <si>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</si>
  <si>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</si>
  <si>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</si>
  <si>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</si>
  <si>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</si>
  <si>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</si>
  <si>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</si>
  <si>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</si>
  <si>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</si>
  <si>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</si>
  <si>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</si>
  <si>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</si>
  <si>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</si>
  <si>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</si>
  <si>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</si>
  <si>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</si>
  <si>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</si>
  <si>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</si>
  <si>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</si>
  <si>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</si>
  <si>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</si>
  <si>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</si>
  <si>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</si>
  <si>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</si>
  <si>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</si>
  <si>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</si>
  <si>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</si>
  <si>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</si>
  <si>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</si>
  <si>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</si>
  <si>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</si>
  <si>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</si>
  <si>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</si>
  <si>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</si>
  <si>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</si>
  <si>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</si>
  <si>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</si>
  <si>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</si>
  <si>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</si>
  <si>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</si>
  <si>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</si>
  <si>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</si>
  <si>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</si>
  <si>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</si>
  <si>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</si>
  <si>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</si>
  <si>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</si>
  <si>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</si>
  <si>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</si>
  <si>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</si>
  <si>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</si>
  <si>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</si>
  <si>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</si>
  <si>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</si>
  <si>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</si>
  <si>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</si>
  <si>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</si>
  <si>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</si>
  <si>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</si>
  <si>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</si>
  <si>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</si>
  <si>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</si>
  <si>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</si>
  <si>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</si>
  <si>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</si>
  <si>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</si>
  <si>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</si>
  <si>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</si>
  <si>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</si>
  <si>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</si>
  <si>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</si>
  <si>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</si>
  <si>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</si>
  <si>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</si>
  <si>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</si>
  <si>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</si>
  <si>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</si>
  <si>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</si>
  <si>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</si>
  <si>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</si>
  <si>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</si>
  <si>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</si>
  <si>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</si>
  <si>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</si>
  <si>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</si>
  <si>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</si>
  <si>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</si>
  <si>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</si>
  <si>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</si>
  <si>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</si>
  <si>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</si>
  <si>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</si>
  <si>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</si>
  <si>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</si>
  <si>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</si>
  <si>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</si>
  <si>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</si>
  <si>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</si>
  <si>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</si>
  <si>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</si>
  <si>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</si>
  <si>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</si>
  <si>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</si>
  <si>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</si>
  <si>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</si>
  <si>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</si>
  <si>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</si>
  <si>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</si>
  <si>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</si>
  <si>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</si>
  <si>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</si>
  <si>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</si>
  <si>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</si>
  <si>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</si>
  <si>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</si>
  <si>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</si>
  <si>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</si>
  <si>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</si>
  <si>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</si>
  <si>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</si>
  <si>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</si>
  <si>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</si>
  <si>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</si>
  <si>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</si>
  <si>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</si>
  <si>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</si>
  <si>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</si>
  <si>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</si>
  <si>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</si>
  <si>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</si>
  <si>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</si>
  <si>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</si>
  <si>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</si>
  <si>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</si>
  <si>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</si>
  <si>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</si>
  <si>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</si>
  <si>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</si>
  <si>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</si>
  <si>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</si>
  <si>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</si>
  <si>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</si>
  <si>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</si>
  <si>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</si>
  <si>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</si>
  <si>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</si>
  <si>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</si>
  <si>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</si>
  <si>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</si>
  <si>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</si>
  <si>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</si>
  <si>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</si>
  <si>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</si>
  <si>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</si>
  <si>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</si>
  <si>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</si>
  <si>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</si>
  <si>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</si>
  <si>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</si>
  <si>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</si>
  <si>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</si>
  <si>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</si>
  <si>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</si>
  <si>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</si>
  <si>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</si>
  <si>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</si>
  <si>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</si>
  <si>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</si>
  <si>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</si>
  <si>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</si>
  <si>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</si>
  <si>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</si>
  <si>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</si>
  <si>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</si>
  <si>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</si>
  <si>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</si>
  <si>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</si>
  <si>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</si>
  <si>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</si>
  <si>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</si>
  <si>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</si>
  <si>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</si>
  <si>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</si>
  <si>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</si>
  <si>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</si>
  <si>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</si>
  <si>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</si>
  <si>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</si>
  <si>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</si>
  <si>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</si>
  <si>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</si>
  <si>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</si>
  <si>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</si>
  <si>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</si>
  <si>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</si>
  <si>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</si>
  <si>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</si>
  <si>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</si>
  <si>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</si>
  <si>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</si>
  <si>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</si>
  <si>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</si>
  <si>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</si>
  <si>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</si>
  <si>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</si>
  <si>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</si>
  <si>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</si>
  <si>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</si>
  <si>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</si>
  <si>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</si>
  <si>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</si>
  <si>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</si>
  <si>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</si>
  <si>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</si>
  <si>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</si>
  <si>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</si>
  <si>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</si>
  <si>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</si>
  <si>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</si>
  <si>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</si>
  <si>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</si>
  <si>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</si>
  <si>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</si>
  <si>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</si>
  <si>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</si>
  <si>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</si>
  <si>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</si>
  <si>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</si>
  <si>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</si>
  <si>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</si>
  <si>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</si>
  <si>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</si>
  <si>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</si>
  <si>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</si>
  <si>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</si>
  <si>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</si>
  <si>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</si>
  <si>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</si>
  <si>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</si>
  <si>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</si>
  <si>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</si>
  <si>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</si>
  <si>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</si>
  <si>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</si>
  <si>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</si>
  <si>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</si>
  <si>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</si>
  <si>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</si>
  <si>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</si>
  <si>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</si>
  <si>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</si>
  <si>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</si>
  <si>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</si>
  <si>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</si>
  <si>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</si>
  <si>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</si>
  <si>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</si>
  <si>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</si>
  <si>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</si>
  <si>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</si>
  <si>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</si>
  <si>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</si>
  <si>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</si>
  <si>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</si>
  <si>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</si>
  <si>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</si>
  <si>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</si>
  <si>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</si>
  <si>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</si>
  <si>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</si>
  <si>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</si>
  <si>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</si>
  <si>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</si>
  <si>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</si>
  <si>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</si>
  <si>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</si>
  <si>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</si>
  <si>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</si>
  <si>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</si>
  <si>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</si>
  <si>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</si>
  <si>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</si>
  <si>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</si>
  <si>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</si>
  <si>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</si>
  <si>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</si>
  <si>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</si>
  <si>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</si>
  <si>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</si>
  <si>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</si>
  <si>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</si>
  <si>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</si>
  <si>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</si>
  <si>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</si>
  <si>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</si>
  <si>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</si>
  <si>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</si>
  <si>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</si>
  <si>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</si>
  <si>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</si>
  <si>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</si>
  <si>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</si>
  <si>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</si>
  <si>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</si>
  <si>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</si>
  <si>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</si>
  <si>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</si>
  <si>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</si>
  <si>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</si>
  <si>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</si>
  <si>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</si>
  <si>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</si>
  <si>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</si>
  <si>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</si>
  <si>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</si>
  <si>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</si>
  <si>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</si>
  <si>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</si>
  <si>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</si>
  <si>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</si>
  <si>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</si>
  <si>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</si>
  <si>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</si>
  <si>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</si>
  <si>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</si>
  <si>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</si>
  <si>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</si>
  <si>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</si>
  <si>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</si>
  <si>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</si>
  <si>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</si>
  <si>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</si>
  <si>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</si>
  <si>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</si>
  <si>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</si>
  <si>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</si>
  <si>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</si>
  <si>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</si>
  <si>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</si>
  <si>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</si>
  <si>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</si>
  <si>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</si>
  <si>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</si>
  <si>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</si>
  <si>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</si>
  <si>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</si>
  <si>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</si>
  <si>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</si>
  <si>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</si>
  <si>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</si>
  <si>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</si>
  <si>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</si>
  <si>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</si>
  <si>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</si>
  <si>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</si>
  <si>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</si>
  <si>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</si>
  <si>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</si>
  <si>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</si>
  <si>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</si>
  <si>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</si>
  <si>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</si>
  <si>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</si>
  <si>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</si>
  <si>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</si>
  <si>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</si>
  <si>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</si>
  <si>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</si>
  <si>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</si>
  <si>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</si>
  <si>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</si>
  <si>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</si>
  <si>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</si>
  <si>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</si>
  <si>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</si>
  <si>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</si>
  <si>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</si>
  <si>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</si>
  <si>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</si>
  <si>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</si>
  <si>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</si>
  <si>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</si>
  <si>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</si>
  <si>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</si>
  <si>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</si>
  <si>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</si>
  <si>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</si>
  <si>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</si>
  <si>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</si>
  <si>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</si>
  <si>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</si>
  <si>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</si>
  <si>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</si>
  <si>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</si>
  <si>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</si>
  <si>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</si>
  <si>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</si>
  <si>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</si>
  <si>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</si>
  <si>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</si>
  <si>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</si>
  <si>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</si>
  <si>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</si>
  <si>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</si>
  <si>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</si>
  <si>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</si>
  <si>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</si>
  <si>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</si>
  <si>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</si>
  <si>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</si>
  <si>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</si>
  <si>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</si>
  <si>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</si>
  <si>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</si>
  <si>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</si>
  <si>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</si>
  <si>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</si>
  <si>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</si>
  <si>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</si>
  <si>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</si>
  <si>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</si>
  <si>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</si>
  <si>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</si>
  <si>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</si>
  <si>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</si>
  <si>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</si>
  <si>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</si>
  <si>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</si>
  <si>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</si>
  <si>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</si>
  <si>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</si>
  <si>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</si>
  <si>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</si>
  <si>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</si>
  <si>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</si>
  <si>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</si>
  <si>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</si>
  <si>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</si>
  <si>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</si>
  <si>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</si>
  <si>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</si>
  <si>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</si>
  <si>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</si>
  <si>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</si>
  <si>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</si>
  <si>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</si>
  <si>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</si>
  <si>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</si>
  <si>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</si>
  <si>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</si>
  <si>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</si>
  <si>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</si>
  <si>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</si>
  <si>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</si>
  <si>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</si>
  <si>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</si>
  <si>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</si>
  <si>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</si>
  <si>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</si>
  <si>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</si>
  <si>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</si>
  <si>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</si>
  <si>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</si>
  <si>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</si>
  <si>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</si>
  <si>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</si>
  <si>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</si>
  <si>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</si>
  <si>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</si>
  <si>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</si>
  <si>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</si>
  <si>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</si>
  <si>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</si>
  <si>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</si>
  <si>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</si>
  <si>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</si>
  <si>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</si>
  <si>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</si>
  <si>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</si>
  <si>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</si>
  <si>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</si>
  <si>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</si>
  <si>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</si>
  <si>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</si>
  <si>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</si>
  <si>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</si>
  <si>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</si>
  <si>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</si>
  <si>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</si>
  <si>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</si>
  <si>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</si>
  <si>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</si>
  <si>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</si>
  <si>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</si>
  <si>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</si>
  <si>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</si>
  <si>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</si>
  <si>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</si>
  <si>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</si>
  <si>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</si>
  <si>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</si>
  <si>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</si>
  <si>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</si>
  <si>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</si>
  <si>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</si>
  <si>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</si>
  <si>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</si>
  <si>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</si>
  <si>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</si>
  <si>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</si>
  <si>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</si>
  <si>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</si>
  <si>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</si>
  <si>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</si>
  <si>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</si>
  <si>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</si>
  <si>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</si>
  <si>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</si>
  <si>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</si>
  <si>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</si>
  <si>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</si>
  <si>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</si>
  <si>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</si>
  <si>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</si>
  <si>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</si>
  <si>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</si>
  <si>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</si>
  <si>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</si>
  <si>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</si>
  <si>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</si>
  <si>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</si>
  <si>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</si>
  <si>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</si>
  <si>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</si>
  <si>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</si>
  <si>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</si>
  <si>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</si>
  <si>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</si>
  <si>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</si>
  <si>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</si>
  <si>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</si>
  <si>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</si>
  <si>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</si>
  <si>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</si>
  <si>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</si>
  <si>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</si>
  <si>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</si>
  <si>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</si>
  <si>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</si>
  <si>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</si>
  <si>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</si>
  <si>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</si>
  <si>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</si>
  <si>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</si>
  <si>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</si>
  <si>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</si>
  <si>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</si>
  <si>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</si>
  <si>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</si>
  <si>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</si>
  <si>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</si>
  <si>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</si>
  <si>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</si>
  <si>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</si>
  <si>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</si>
  <si>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</si>
  <si>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</si>
  <si>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</si>
  <si>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</si>
  <si>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</si>
  <si>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</si>
  <si>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</si>
  <si>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</si>
  <si>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</si>
  <si>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</si>
  <si>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</si>
  <si>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</si>
  <si>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</si>
  <si>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</si>
  <si>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</si>
  <si>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</si>
  <si>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</si>
  <si>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</si>
  <si>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</si>
  <si>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</si>
  <si>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</si>
  <si>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</si>
  <si>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</si>
  <si>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</si>
  <si>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</si>
  <si>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</si>
  <si>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</si>
  <si>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</si>
  <si>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</si>
  <si>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</si>
  <si>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</si>
  <si>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</si>
  <si>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</si>
  <si>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</si>
  <si>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</si>
  <si>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</si>
  <si>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</si>
  <si>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</si>
  <si>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</si>
  <si>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</si>
  <si>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</si>
  <si>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</si>
  <si>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</si>
  <si>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</si>
  <si>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</si>
  <si>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</si>
  <si>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</si>
  <si>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</si>
  <si>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</si>
  <si>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</si>
  <si>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</si>
  <si>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</si>
  <si>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</si>
  <si>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</si>
  <si>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</si>
  <si>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</si>
  <si>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</si>
  <si>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</si>
  <si>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</si>
  <si>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</si>
  <si>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</si>
  <si>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</si>
  <si>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</si>
  <si>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</si>
  <si>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</si>
  <si>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</si>
  <si>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</si>
  <si>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</si>
  <si>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</si>
  <si>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</si>
  <si>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</si>
  <si>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</si>
  <si>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</si>
  <si>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</si>
  <si>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</si>
  <si>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</si>
  <si>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</si>
  <si>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</si>
  <si>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</si>
  <si>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</si>
  <si>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</si>
  <si>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</si>
  <si>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</si>
  <si>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</si>
  <si>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</si>
  <si>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</si>
  <si>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</si>
  <si>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</si>
  <si>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</si>
  <si>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</si>
  <si>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</si>
  <si>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</si>
  <si>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</si>
  <si>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</si>
  <si>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</si>
  <si>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</si>
  <si>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</si>
  <si>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</si>
  <si>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</si>
  <si>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</si>
  <si>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</si>
  <si>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</si>
  <si>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</si>
  <si>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</si>
  <si>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</si>
  <si>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</si>
  <si>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</si>
  <si>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</si>
  <si>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</si>
  <si>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</si>
  <si>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</si>
  <si>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</si>
  <si>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</si>
  <si>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</si>
  <si>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</si>
  <si>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</si>
  <si>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</si>
  <si>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</si>
  <si>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</si>
  <si>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</si>
  <si>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</si>
  <si>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</si>
  <si>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</si>
  <si>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</si>
  <si>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</si>
  <si>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</si>
  <si>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</si>
  <si>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</si>
  <si>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</si>
  <si>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</si>
  <si>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</si>
  <si>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</si>
  <si>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</si>
  <si>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</si>
  <si>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</si>
  <si>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</si>
  <si>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</si>
  <si>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</si>
  <si>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</si>
  <si>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</si>
  <si>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</si>
  <si>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</si>
  <si>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</si>
  <si>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</si>
  <si>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</si>
  <si>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</si>
  <si>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</si>
  <si>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</si>
  <si>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</si>
  <si>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</si>
  <si>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</si>
  <si>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</si>
  <si>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</si>
  <si>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</si>
  <si>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</si>
  <si>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</si>
  <si>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</si>
  <si>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</si>
  <si>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</si>
  <si>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</si>
  <si>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</si>
  <si>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</si>
  <si>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</si>
  <si>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</si>
  <si>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</si>
  <si>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</si>
  <si>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</si>
  <si>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</si>
  <si>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</si>
  <si>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</si>
  <si>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</si>
  <si>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</si>
  <si>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</si>
  <si>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</si>
  <si>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</si>
  <si>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</si>
  <si>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</si>
  <si>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</si>
  <si>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</si>
  <si>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</si>
  <si>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</si>
  <si>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</si>
  <si>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</si>
  <si>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</si>
  <si>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</si>
  <si>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</si>
  <si>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</si>
  <si>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</si>
  <si>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</si>
  <si>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</si>
  <si>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</si>
  <si>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</si>
  <si>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</si>
  <si>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</si>
  <si>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</si>
  <si>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</si>
  <si>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</si>
  <si>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</si>
  <si>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</si>
  <si>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</si>
  <si>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</si>
  <si>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</si>
  <si>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</si>
  <si>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</si>
  <si>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</si>
  <si>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</si>
  <si>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</si>
  <si>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</si>
  <si>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</si>
  <si>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</si>
  <si>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</si>
  <si>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</si>
  <si>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</si>
  <si>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</si>
  <si>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</si>
  <si>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</si>
  <si>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</si>
  <si>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</si>
  <si>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</si>
  <si>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</si>
  <si>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</si>
  <si>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</si>
  <si>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</si>
  <si>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</si>
  <si>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</si>
  <si>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</si>
  <si>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</si>
  <si>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</si>
  <si>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</si>
  <si>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</si>
  <si>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</si>
  <si>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</si>
  <si>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</si>
  <si>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</si>
  <si>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</si>
  <si>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</si>
  <si>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</si>
  <si>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</si>
  <si>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</si>
  <si>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</si>
  <si>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</si>
  <si>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</si>
  <si>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</si>
  <si>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</si>
  <si>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</si>
  <si>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</si>
  <si>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</si>
  <si>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</si>
  <si>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</si>
  <si>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</si>
  <si>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</si>
  <si>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</si>
  <si>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</si>
  <si>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</si>
  <si>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</si>
  <si>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</si>
  <si>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</si>
  <si>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</si>
  <si>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</si>
  <si>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</si>
  <si>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</si>
  <si>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</si>
  <si>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</si>
  <si>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</si>
  <si>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</si>
  <si>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</si>
  <si>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</si>
  <si>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</si>
  <si>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</si>
  <si>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</si>
  <si>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</si>
  <si>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</si>
  <si>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</si>
  <si>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</si>
  <si>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</si>
  <si>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</si>
  <si>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</si>
  <si>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</si>
  <si>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</si>
  <si>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</si>
  <si>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</si>
  <si>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</si>
  <si>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</si>
  <si>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</si>
  <si>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</si>
  <si>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</si>
  <si>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</si>
  <si>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</si>
  <si>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</si>
  <si>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</si>
  <si>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</si>
  <si>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</si>
  <si>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</si>
  <si>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</si>
  <si>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</si>
  <si>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</si>
  <si>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</si>
  <si>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</si>
  <si>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</si>
  <si>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</si>
  <si>
    <t>2Q 2019</t>
  </si>
  <si>
    <t>მინუს: საინვესტიციო ფასიანი ქაღალდების საეთო რეზერვები</t>
  </si>
  <si>
    <t>წმინდა საინვესტიციო ფასიანი ქაღალდები</t>
  </si>
  <si>
    <t>* შენიშვნა: 7.1-7.4 სტრიქონები შეცავს ინფორმაციას მხოლოდ კრედიტების, მისაღები პროცენტების და ჯარიმების ჩამოწერის (არა ამოღების) შესახებ.</t>
  </si>
  <si>
    <t>3Q 2019</t>
  </si>
  <si>
    <t>ზაზა ვერძეული</t>
  </si>
  <si>
    <t>თეა ჯოხაძე</t>
  </si>
  <si>
    <t>თემური კობახიძე</t>
  </si>
  <si>
    <t>4Q 2019</t>
  </si>
  <si>
    <t>1Q 2020</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</si>
  <si>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</si>
  <si>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</si>
  <si>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მათ შორის COVID 19-თან დაკავშირებული რეზერვი</t>
  </si>
  <si>
    <t>9.1</t>
  </si>
  <si>
    <t>სტანდარტიზებული მიდგომა - საკრედიტო რისკის მიტიგაციის ეფექტი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</si>
  <si>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</si>
  <si>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</si>
  <si>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ძირითადი პირველადი კაპიტალის კოეფიციენტი &gt;=4.5%</t>
  </si>
  <si>
    <t>პირველადი კაპიტალის კოეფიციენტი &gt;=6%</t>
  </si>
  <si>
    <t>საზედამხედველო კაპიტალის კოეფიციენტი &gt;=8%</t>
  </si>
  <si>
    <t>2Q 2020</t>
  </si>
  <si>
    <t>ცხრილი 9 (Capital), N38</t>
  </si>
  <si>
    <t>მათ შორის გადავადებული საგადასახადო აქტივები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</si>
</sst>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61">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0"/>
      <color rgb="FFFF0000"/>
      <name val="Arial"/>
      <family val="2"/>
    </font>
    <font>
      <sz val="10"/>
      <color rgb="FFFF0000"/>
      <name val="Sylfaen"/>
      <family val="1"/>
    </font>
    <font>
      <sz val="11"/>
      <color rgb="FF0070C0"/>
      <name val="Calibri"/>
      <family val="2"/>
      <scheme val="minor"/>
    </font>
    <font>
      <sz val="10"/>
      <color theme="3" tint="-0.249977111117893"/>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sz val="10"/>
      <color theme="3"/>
      <name val="Calibri"/>
      <family val="2"/>
      <scheme val="minor"/>
    </font>
    <font>
      <b/>
      <sz val="8"/>
      <color indexed="81"/>
      <name val="Tahoma"/>
      <family val="2"/>
    </font>
    <font>
      <sz val="10"/>
      <name val="Arial"/>
      <family val="2"/>
    </font>
    <font>
      <sz val="9"/>
      <color theme="1"/>
      <name val="Calibri"/>
      <family val="2"/>
      <scheme val="minor"/>
    </font>
    <font>
      <sz val="10"/>
      <name val="Arial"/>
      <family val="2"/>
    </font>
    <font>
      <sz val="10"/>
      <color rgb="FF0070C0"/>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sz val="10"/>
      <color rgb="FF0070C0"/>
      <name val="Calibri"/>
      <family val="1"/>
      <scheme val="minor"/>
    </font>
    <font>
      <i/>
      <sz val="10"/>
      <color rgb="FFFF0000"/>
      <name val="Sylfaen"/>
      <family val="1"/>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indexed="64"/>
      </left>
      <right style="thin">
        <color indexed="64"/>
      </right>
      <top style="thin">
        <color indexed="64"/>
      </top>
      <bottom style="thin">
        <color indexed="64"/>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1" fillId="0" borderId="0"/>
    <xf numFmtId="168" fontId="32" fillId="37" borderId="0"/>
    <xf numFmtId="169" fontId="32" fillId="37" borderId="0"/>
    <xf numFmtId="168" fontId="32" fillId="37" borderId="0"/>
    <xf numFmtId="0" fontId="33" fillId="38"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0" fontId="33"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0" fontId="33" fillId="47"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0" fontId="35"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3" fillId="52" borderId="0" applyNumberFormat="0" applyBorder="0" applyAlignment="0" applyProtection="0"/>
    <xf numFmtId="0" fontId="33" fillId="56" borderId="0" applyNumberFormat="0" applyBorder="0" applyAlignment="0" applyProtection="0"/>
    <xf numFmtId="0" fontId="35" fillId="56"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3" fillId="55" borderId="0" applyNumberFormat="0" applyBorder="0" applyAlignment="0" applyProtection="0"/>
    <xf numFmtId="0" fontId="33" fillId="62"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170" fontId="41"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1" fontId="43" fillId="0" borderId="0" applyFill="0" applyBorder="0" applyAlignment="0"/>
    <xf numFmtId="171" fontId="43"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2" fontId="43" fillId="0" borderId="0" applyFill="0" applyBorder="0" applyAlignment="0"/>
    <xf numFmtId="173" fontId="43" fillId="0" borderId="0" applyFill="0" applyBorder="0" applyAlignment="0"/>
    <xf numFmtId="174" fontId="43" fillId="0" borderId="0" applyFill="0" applyBorder="0" applyAlignment="0"/>
    <xf numFmtId="175"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9"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7"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1" fillId="0" borderId="0"/>
    <xf numFmtId="172" fontId="43"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1" fillId="0" borderId="0"/>
    <xf numFmtId="14" fontId="52" fillId="0" borderId="0" applyFill="0" applyBorder="0" applyAlignment="0"/>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0" applyFont="0" applyFill="0" applyBorder="0" applyAlignment="0" applyProtection="0"/>
    <xf numFmtId="180" fontId="9" fillId="0" borderId="0" applyFont="0" applyFill="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68" borderId="0" applyNumberFormat="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4" fillId="0" borderId="0" applyNumberFormat="0" applyFill="0" applyBorder="0" applyAlignment="0" applyProtection="0"/>
    <xf numFmtId="168" fontId="9" fillId="0" borderId="0"/>
    <xf numFmtId="0" fontId="9" fillId="0" borderId="0"/>
    <xf numFmtId="168" fontId="9" fillId="0" borderId="0"/>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57" fillId="40"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0" fontId="57" fillId="40"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0" fontId="57" fillId="40" borderId="0" applyNumberFormat="0" applyBorder="0" applyAlignment="0" applyProtection="0"/>
    <xf numFmtId="0" fontId="9" fillId="69" borderId="3" applyNumberFormat="0" applyFont="0" applyBorder="0" applyProtection="0">
      <alignment horizontal="center" vertical="center"/>
    </xf>
    <xf numFmtId="0" fontId="60" fillId="0" borderId="34" applyNumberFormat="0" applyAlignment="0" applyProtection="0">
      <alignment horizontal="left" vertical="center"/>
    </xf>
    <xf numFmtId="0" fontId="60" fillId="0" borderId="34" applyNumberFormat="0" applyAlignment="0" applyProtection="0">
      <alignment horizontal="left" vertical="center"/>
    </xf>
    <xf numFmtId="168" fontId="60" fillId="0" borderId="34" applyNumberFormat="0" applyAlignment="0" applyProtection="0">
      <alignment horizontal="left" vertical="center"/>
    </xf>
    <xf numFmtId="0" fontId="60" fillId="0" borderId="9">
      <alignment horizontal="left" vertical="center"/>
    </xf>
    <xf numFmtId="0" fontId="60" fillId="0" borderId="9">
      <alignment horizontal="left" vertical="center"/>
    </xf>
    <xf numFmtId="168" fontId="60" fillId="0" borderId="9">
      <alignment horizontal="left" vertical="center"/>
    </xf>
    <xf numFmtId="0" fontId="61" fillId="0" borderId="47" applyNumberFormat="0" applyFill="0" applyAlignment="0" applyProtection="0"/>
    <xf numFmtId="169" fontId="61" fillId="0" borderId="47" applyNumberFormat="0" applyFill="0" applyAlignment="0" applyProtection="0"/>
    <xf numFmtId="0"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169" fontId="62" fillId="0" borderId="48" applyNumberFormat="0" applyFill="0" applyAlignment="0" applyProtection="0"/>
    <xf numFmtId="0"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0" fontId="62" fillId="0" borderId="48" applyNumberFormat="0" applyFill="0" applyAlignment="0" applyProtection="0"/>
    <xf numFmtId="0" fontId="63" fillId="0" borderId="49" applyNumberFormat="0" applyFill="0" applyAlignment="0" applyProtection="0"/>
    <xf numFmtId="169"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169" fontId="63" fillId="0" borderId="0" applyNumberFormat="0" applyFill="0" applyBorder="0" applyAlignment="0" applyProtection="0"/>
    <xf numFmtId="0"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0" fontId="63" fillId="0" borderId="0" applyNumberFormat="0" applyFill="0" applyBorder="0" applyAlignment="0" applyProtection="0"/>
    <xf numFmtId="37" fontId="64" fillId="0" borderId="0"/>
    <xf numFmtId="168" fontId="65" fillId="0" borderId="0"/>
    <xf numFmtId="0" fontId="65" fillId="0" borderId="0"/>
    <xf numFmtId="168" fontId="65" fillId="0" borderId="0"/>
    <xf numFmtId="168" fontId="60" fillId="0" borderId="0"/>
    <xf numFmtId="0" fontId="60" fillId="0" borderId="0"/>
    <xf numFmtId="168" fontId="60" fillId="0" borderId="0"/>
    <xf numFmtId="168" fontId="66" fillId="0" borderId="0"/>
    <xf numFmtId="0" fontId="66" fillId="0" borderId="0"/>
    <xf numFmtId="168" fontId="66"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0" fontId="68"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0" fillId="0" borderId="0" applyNumberFormat="0" applyFill="0" applyBorder="0" applyAlignment="0" applyProtection="0">
      <alignment vertical="top"/>
      <protection locked="0"/>
    </xf>
    <xf numFmtId="169" fontId="70" fillId="0" borderId="0" applyNumberFormat="0" applyFill="0" applyBorder="0" applyAlignment="0" applyProtection="0">
      <alignment vertical="top"/>
      <protection locked="0"/>
    </xf>
    <xf numFmtId="168" fontId="70" fillId="0" borderId="0" applyNumberFormat="0" applyFill="0" applyBorder="0" applyAlignment="0" applyProtection="0">
      <alignment vertical="top"/>
      <protection locked="0"/>
    </xf>
    <xf numFmtId="168" fontId="71" fillId="0" borderId="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9"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0" fontId="72" fillId="43" borderId="44" applyNumberFormat="0" applyAlignment="0" applyProtection="0"/>
    <xf numFmtId="3" fontId="9" fillId="72" borderId="3" applyFont="0">
      <alignment horizontal="right" vertical="center"/>
      <protection locked="0"/>
    </xf>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75" fillId="0" borderId="50"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0" fontId="75" fillId="0" borderId="50"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0" fontId="75"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78" fillId="73"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0" fontId="78" fillId="73"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0" fontId="78" fillId="73" borderId="0" applyNumberFormat="0" applyBorder="0" applyAlignment="0" applyProtection="0"/>
    <xf numFmtId="1" fontId="81" fillId="0" borderId="0" applyProtection="0"/>
    <xf numFmtId="168" fontId="32" fillId="0" borderId="51"/>
    <xf numFmtId="169" fontId="32" fillId="0" borderId="51"/>
    <xf numFmtId="168" fontId="32"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2" fillId="0" borderId="0"/>
    <xf numFmtId="181" fontId="9"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0" fontId="83" fillId="0" borderId="0"/>
    <xf numFmtId="0" fontId="82" fillId="0" borderId="0"/>
    <xf numFmtId="179" fontId="34" fillId="0" borderId="0"/>
    <xf numFmtId="179" fontId="9" fillId="0" borderId="0"/>
    <xf numFmtId="179" fontId="9" fillId="0" borderId="0"/>
    <xf numFmtId="0" fontId="9" fillId="0" borderId="0"/>
    <xf numFmtId="0" fontId="9"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4"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4" fillId="0" borderId="0"/>
    <xf numFmtId="0" fontId="34" fillId="0" borderId="0"/>
    <xf numFmtId="168" fontId="34"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68" fontId="34" fillId="0" borderId="0"/>
    <xf numFmtId="0" fontId="34" fillId="0" borderId="0"/>
    <xf numFmtId="0" fontId="34"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179" fontId="34" fillId="0" borderId="0"/>
    <xf numFmtId="179" fontId="3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34" fillId="0" borderId="0"/>
    <xf numFmtId="179" fontId="34" fillId="0" borderId="0"/>
    <xf numFmtId="179" fontId="34" fillId="0" borderId="0"/>
    <xf numFmtId="179"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79"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4"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1" fillId="0" borderId="0"/>
    <xf numFmtId="0" fontId="34" fillId="0" borderId="0"/>
    <xf numFmtId="0" fontId="9" fillId="0" borderId="0"/>
    <xf numFmtId="0" fontId="33" fillId="0" borderId="0"/>
    <xf numFmtId="168" fontId="31" fillId="0" borderId="0"/>
    <xf numFmtId="0" fontId="9"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4" fillId="0" borderId="0"/>
    <xf numFmtId="0" fontId="34" fillId="0" borderId="0"/>
    <xf numFmtId="168" fontId="31" fillId="0" borderId="0"/>
    <xf numFmtId="0" fontId="71" fillId="0" borderId="0"/>
    <xf numFmtId="0" fontId="9" fillId="0" borderId="0"/>
    <xf numFmtId="168" fontId="31" fillId="0" borderId="0"/>
    <xf numFmtId="0" fontId="8"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179" fontId="9" fillId="0" borderId="0"/>
    <xf numFmtId="0" fontId="9" fillId="0" borderId="0"/>
    <xf numFmtId="179" fontId="9" fillId="0" borderId="0"/>
    <xf numFmtId="0" fontId="9" fillId="0" borderId="0"/>
    <xf numFmtId="179"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79" fontId="9"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2" fillId="0" borderId="0"/>
    <xf numFmtId="0" fontId="13"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179" fontId="13" fillId="0" borderId="0"/>
    <xf numFmtId="0" fontId="32" fillId="0" borderId="0"/>
    <xf numFmtId="179" fontId="32" fillId="0" borderId="0"/>
    <xf numFmtId="0" fontId="32" fillId="0" borderId="0"/>
    <xf numFmtId="0" fontId="9" fillId="0" borderId="0"/>
    <xf numFmtId="0" fontId="32"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2" fillId="0" borderId="0"/>
    <xf numFmtId="179" fontId="13"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2" fillId="0" borderId="0"/>
    <xf numFmtId="0" fontId="32" fillId="0" borderId="0"/>
    <xf numFmtId="168" fontId="32" fillId="0" borderId="0"/>
    <xf numFmtId="0" fontId="82"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2" fillId="0" borderId="0"/>
    <xf numFmtId="0" fontId="13" fillId="0" borderId="0"/>
    <xf numFmtId="0" fontId="82" fillId="0" borderId="0"/>
    <xf numFmtId="168" fontId="13" fillId="0" borderId="0"/>
    <xf numFmtId="0" fontId="82" fillId="0" borderId="0"/>
    <xf numFmtId="168" fontId="13"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179" fontId="13"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179" fontId="3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2"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179" fontId="32" fillId="0" borderId="0"/>
    <xf numFmtId="179" fontId="32"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0" fillId="0" borderId="0"/>
    <xf numFmtId="0" fontId="9" fillId="0" borderId="0"/>
    <xf numFmtId="0" fontId="82" fillId="0" borderId="0"/>
    <xf numFmtId="168" fontId="50"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9"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9"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69"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168" fontId="9"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6" fillId="0" borderId="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9"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7"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88" fillId="0" borderId="0"/>
    <xf numFmtId="0" fontId="88" fillId="0" borderId="0"/>
    <xf numFmtId="168" fontId="88" fillId="0" borderId="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9"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31" fillId="0" borderId="0"/>
    <xf numFmtId="175" fontId="43" fillId="0" borderId="0" applyFont="0" applyFill="0" applyBorder="0" applyAlignment="0" applyProtection="0"/>
    <xf numFmtId="186"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xf numFmtId="0" fontId="9" fillId="0" borderId="0"/>
    <xf numFmtId="168" fontId="9" fillId="0" borderId="0"/>
    <xf numFmtId="187" fontId="71" fillId="0" borderId="3" applyNumberFormat="0">
      <alignment horizontal="center" vertical="top" wrapText="1"/>
    </xf>
    <xf numFmtId="0" fontId="93"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4" fillId="0" borderId="0"/>
    <xf numFmtId="0" fontId="31" fillId="0" borderId="0"/>
    <xf numFmtId="0" fontId="95" fillId="0" borderId="0"/>
    <xf numFmtId="0" fontId="95" fillId="0" borderId="0"/>
    <xf numFmtId="168" fontId="31" fillId="0" borderId="0"/>
    <xf numFmtId="168" fontId="31" fillId="0" borderId="0"/>
    <xf numFmtId="0" fontId="96" fillId="0" borderId="0"/>
    <xf numFmtId="0" fontId="97" fillId="0" borderId="0"/>
    <xf numFmtId="0" fontId="96" fillId="0" borderId="0"/>
    <xf numFmtId="0" fontId="96" fillId="0" borderId="0"/>
    <xf numFmtId="0" fontId="96" fillId="0" borderId="0"/>
    <xf numFmtId="0" fontId="96" fillId="0" borderId="0"/>
    <xf numFmtId="0" fontId="96" fillId="0" borderId="0"/>
    <xf numFmtId="49" fontId="52" fillId="0" borderId="0" applyFill="0" applyBorder="0" applyAlignment="0"/>
    <xf numFmtId="189" fontId="43" fillId="0" borderId="0" applyFill="0" applyBorder="0" applyAlignment="0"/>
    <xf numFmtId="190" fontId="43" fillId="0" borderId="0" applyFill="0" applyBorder="0" applyAlignment="0"/>
    <xf numFmtId="0" fontId="98" fillId="0" borderId="0">
      <alignment horizontal="center" vertical="top"/>
    </xf>
    <xf numFmtId="0" fontId="99" fillId="0" borderId="0" applyNumberFormat="0" applyFill="0" applyBorder="0" applyAlignment="0" applyProtection="0"/>
    <xf numFmtId="169"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9"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31" fillId="0" borderId="55"/>
    <xf numFmtId="185" fontId="87"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2"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0" fontId="101" fillId="0" borderId="0" applyNumberFormat="0" applyFill="0" applyBorder="0" applyAlignment="0" applyProtection="0"/>
    <xf numFmtId="1" fontId="103" fillId="0" borderId="0" applyFill="0" applyProtection="0">
      <alignment horizontal="right"/>
    </xf>
    <xf numFmtId="42" fontId="104" fillId="0" borderId="0" applyFont="0" applyFill="0" applyBorder="0" applyAlignment="0" applyProtection="0"/>
    <xf numFmtId="44" fontId="104" fillId="0" borderId="0" applyFont="0" applyFill="0" applyBorder="0" applyAlignment="0" applyProtection="0"/>
    <xf numFmtId="0" fontId="105" fillId="0" borderId="0"/>
    <xf numFmtId="0" fontId="106" fillId="0" borderId="0"/>
    <xf numFmtId="38" fontId="32" fillId="0" borderId="0" applyFont="0" applyFill="0" applyBorder="0" applyAlignment="0" applyProtection="0"/>
    <xf numFmtId="40" fontId="32"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22" fillId="38" borderId="0" applyNumberFormat="0" applyBorder="0" applyAlignment="0" applyProtection="0"/>
    <xf numFmtId="0" fontId="122" fillId="39" borderId="0" applyNumberFormat="0" applyBorder="0" applyAlignment="0" applyProtection="0"/>
    <xf numFmtId="0" fontId="122" fillId="40" borderId="0" applyNumberFormat="0" applyBorder="0" applyAlignment="0" applyProtection="0"/>
    <xf numFmtId="0" fontId="122" fillId="41" borderId="0" applyNumberFormat="0" applyBorder="0" applyAlignment="0" applyProtection="0"/>
    <xf numFmtId="0" fontId="122" fillId="42" borderId="0" applyNumberFormat="0" applyBorder="0" applyAlignment="0" applyProtection="0"/>
    <xf numFmtId="0" fontId="122" fillId="43" borderId="0" applyNumberFormat="0" applyBorder="0" applyAlignment="0" applyProtection="0"/>
    <xf numFmtId="0" fontId="122" fillId="44" borderId="0" applyNumberFormat="0" applyBorder="0" applyAlignment="0" applyProtection="0"/>
    <xf numFmtId="0" fontId="122" fillId="45" borderId="0" applyNumberFormat="0" applyBorder="0" applyAlignment="0" applyProtection="0"/>
    <xf numFmtId="0" fontId="122" fillId="46" borderId="0" applyNumberFormat="0" applyBorder="0" applyAlignment="0" applyProtection="0"/>
    <xf numFmtId="0" fontId="122" fillId="41" borderId="0" applyNumberFormat="0" applyBorder="0" applyAlignment="0" applyProtection="0"/>
    <xf numFmtId="0" fontId="122" fillId="44" borderId="0" applyNumberFormat="0" applyBorder="0" applyAlignment="0" applyProtection="0"/>
    <xf numFmtId="0" fontId="122" fillId="47" borderId="0" applyNumberFormat="0" applyBorder="0" applyAlignment="0" applyProtection="0"/>
    <xf numFmtId="0" fontId="123" fillId="48" borderId="0" applyNumberFormat="0" applyBorder="0" applyAlignment="0" applyProtection="0"/>
    <xf numFmtId="0" fontId="123" fillId="45" borderId="0" applyNumberFormat="0" applyBorder="0" applyAlignment="0" applyProtection="0"/>
    <xf numFmtId="0" fontId="123" fillId="46"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51" borderId="0" applyNumberFormat="0" applyBorder="0" applyAlignment="0" applyProtection="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0" fontId="124" fillId="39" borderId="0" applyNumberFormat="0" applyBorder="0" applyAlignment="0" applyProtection="0"/>
    <xf numFmtId="0" fontId="125" fillId="64" borderId="44" applyNumberFormat="0" applyAlignment="0" applyProtection="0"/>
    <xf numFmtId="0" fontId="126"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7" fillId="0" borderId="0" applyNumberFormat="0" applyFill="0" applyBorder="0" applyAlignment="0" applyProtection="0"/>
    <xf numFmtId="0" fontId="128" fillId="40" borderId="0" applyNumberFormat="0" applyBorder="0" applyAlignment="0" applyProtection="0"/>
    <xf numFmtId="0" fontId="129" fillId="0" borderId="47" applyNumberFormat="0" applyFill="0" applyAlignment="0" applyProtection="0"/>
    <xf numFmtId="0" fontId="130" fillId="0" borderId="48" applyNumberFormat="0" applyFill="0" applyAlignment="0" applyProtection="0"/>
    <xf numFmtId="0" fontId="131" fillId="0" borderId="49" applyNumberFormat="0" applyFill="0" applyAlignment="0" applyProtection="0"/>
    <xf numFmtId="0" fontId="131" fillId="0" borderId="0" applyNumberFormat="0" applyFill="0" applyBorder="0" applyAlignment="0" applyProtection="0"/>
    <xf numFmtId="0" fontId="132" fillId="43" borderId="44" applyNumberFormat="0" applyAlignment="0" applyProtection="0"/>
    <xf numFmtId="0" fontId="133" fillId="0" borderId="50" applyNumberFormat="0" applyFill="0" applyAlignment="0" applyProtection="0"/>
    <xf numFmtId="0" fontId="134" fillId="73" borderId="0" applyNumberFormat="0" applyBorder="0" applyAlignment="0" applyProtection="0"/>
    <xf numFmtId="0" fontId="139" fillId="0" borderId="0"/>
    <xf numFmtId="0" fontId="122" fillId="74" borderId="52" applyNumberFormat="0" applyFont="0" applyAlignment="0" applyProtection="0"/>
    <xf numFmtId="0" fontId="135" fillId="64" borderId="53" applyNumberFormat="0" applyAlignment="0" applyProtection="0"/>
    <xf numFmtId="9" fontId="9" fillId="0" borderId="0" applyFont="0" applyFill="0" applyBorder="0" applyAlignment="0" applyProtection="0"/>
    <xf numFmtId="0" fontId="136" fillId="0" borderId="54" applyNumberFormat="0" applyFill="0" applyAlignment="0" applyProtection="0"/>
    <xf numFmtId="0" fontId="137"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9" fillId="0" borderId="0"/>
    <xf numFmtId="44" fontId="9" fillId="0" borderId="0" applyFont="0" applyFill="0" applyBorder="0" applyAlignment="0" applyProtection="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5" fillId="0" borderId="0"/>
    <xf numFmtId="0" fontId="138"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122"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122"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122"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122"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122"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122"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122"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41"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8" fillId="11" borderId="41"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122" fillId="74" borderId="52"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9" fontId="9" fillId="0" borderId="0" applyFont="0" applyFill="0" applyBorder="0" applyAlignment="0" applyProtection="0"/>
    <xf numFmtId="0" fontId="139" fillId="0" borderId="0"/>
    <xf numFmtId="44" fontId="9" fillId="0" borderId="0" applyFont="0" applyFill="0" applyBorder="0" applyAlignment="0" applyProtection="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145" fillId="0" borderId="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123" fillId="50" borderId="0" applyNumberFormat="0" applyBorder="0" applyAlignment="0" applyProtection="0"/>
    <xf numFmtId="0" fontId="123" fillId="63" borderId="0" applyNumberFormat="0" applyBorder="0" applyAlignment="0" applyProtection="0"/>
    <xf numFmtId="0" fontId="123" fillId="58" borderId="0" applyNumberFormat="0" applyBorder="0" applyAlignment="0" applyProtection="0"/>
    <xf numFmtId="9" fontId="9" fillId="0" borderId="0" applyFont="0" applyFill="0" applyBorder="0" applyAlignment="0" applyProtection="0"/>
    <xf numFmtId="0" fontId="123" fillId="54"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43" fontId="9" fillId="0" borderId="0" applyFont="0" applyFill="0" applyBorder="0" applyAlignment="0" applyProtection="0"/>
    <xf numFmtId="0" fontId="139" fillId="0" borderId="0"/>
    <xf numFmtId="44" fontId="9" fillId="0" borderId="0" applyFont="0" applyFill="0" applyBorder="0" applyAlignment="0" applyProtection="0"/>
    <xf numFmtId="0" fontId="139"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9"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0" fontId="4" fillId="0" borderId="0"/>
    <xf numFmtId="43" fontId="9" fillId="0" borderId="0" applyFont="0" applyFill="0" applyBorder="0" applyAlignment="0" applyProtection="0"/>
    <xf numFmtId="0" fontId="123" fillId="63" borderId="0" applyNumberFormat="0" applyBorder="0" applyAlignment="0" applyProtection="0"/>
    <xf numFmtId="0" fontId="123" fillId="50" borderId="0" applyNumberFormat="0" applyBorder="0" applyAlignment="0" applyProtection="0"/>
    <xf numFmtId="0" fontId="123" fillId="49" borderId="0" applyNumberFormat="0" applyBorder="0" applyAlignment="0" applyProtection="0"/>
    <xf numFmtId="0" fontId="123" fillId="60" borderId="0" applyNumberFormat="0" applyBorder="0" applyAlignment="0" applyProtection="0"/>
    <xf numFmtId="0" fontId="123" fillId="58" borderId="0" applyNumberFormat="0" applyBorder="0" applyAlignment="0" applyProtection="0"/>
    <xf numFmtId="0" fontId="123" fillId="54" borderId="0" applyNumberFormat="0" applyBorder="0" applyAlignment="0" applyProtection="0"/>
    <xf numFmtId="44" fontId="9" fillId="0" borderId="0" applyFont="0" applyFill="0" applyBorder="0" applyAlignment="0" applyProtection="0"/>
    <xf numFmtId="0" fontId="147" fillId="0" borderId="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23" fillId="54" borderId="0" applyNumberFormat="0" applyBorder="0" applyAlignment="0" applyProtection="0"/>
    <xf numFmtId="0" fontId="123" fillId="58" borderId="0" applyNumberFormat="0" applyBorder="0" applyAlignment="0" applyProtection="0"/>
    <xf numFmtId="0" fontId="123" fillId="60" borderId="0" applyNumberFormat="0" applyBorder="0" applyAlignment="0" applyProtection="0"/>
    <xf numFmtId="0" fontId="123" fillId="49" borderId="0" applyNumberFormat="0" applyBorder="0" applyAlignment="0" applyProtection="0"/>
    <xf numFmtId="0" fontId="123" fillId="50" borderId="0" applyNumberFormat="0" applyBorder="0" applyAlignment="0" applyProtection="0"/>
    <xf numFmtId="0" fontId="123"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9"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9" fillId="69" borderId="117" applyNumberFormat="0" applyFont="0" applyBorder="0" applyProtection="0">
      <alignment horizontal="center" vertical="center"/>
    </xf>
    <xf numFmtId="0" fontId="60" fillId="0" borderId="120">
      <alignment horizontal="left" vertical="center"/>
    </xf>
    <xf numFmtId="0" fontId="60" fillId="0" borderId="120">
      <alignment horizontal="left" vertical="center"/>
    </xf>
    <xf numFmtId="168" fontId="60" fillId="0" borderId="120">
      <alignment horizontal="left" vertical="center"/>
    </xf>
    <xf numFmtId="0" fontId="68"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3" fontId="9" fillId="72" borderId="117"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3" fontId="9" fillId="72" borderId="117" applyFont="0">
      <alignment horizontal="right" vertical="center"/>
      <protection locked="0"/>
    </xf>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68" fillId="70" borderId="122" applyFont="0" applyBorder="0">
      <alignment horizontal="center" wrapText="1"/>
    </xf>
    <xf numFmtId="168" fontId="60" fillId="0" borderId="120">
      <alignment horizontal="left" vertical="center"/>
    </xf>
    <xf numFmtId="0" fontId="60" fillId="0" borderId="120">
      <alignment horizontal="left" vertical="center"/>
    </xf>
    <xf numFmtId="0" fontId="60" fillId="0" borderId="120">
      <alignment horizontal="left" vertical="center"/>
    </xf>
    <xf numFmtId="0" fontId="9" fillId="69" borderId="117" applyNumberFormat="0" applyFont="0" applyBorder="0" applyProtection="0">
      <alignment horizontal="center" vertical="center"/>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32"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3" fontId="9" fillId="72" borderId="151"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68" fillId="70" borderId="152" applyFont="0" applyBorder="0">
      <alignment horizontal="center" wrapText="1"/>
    </xf>
    <xf numFmtId="0" fontId="9" fillId="69" borderId="151" applyNumberFormat="0" applyFont="0" applyBorder="0" applyProtection="0">
      <alignment horizontal="center" vertical="center"/>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cellStyleXfs>
  <cellXfs count="668">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3"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4" fillId="0" borderId="0" xfId="0" applyFont="1" applyAlignment="1">
      <alignment vertical="center"/>
    </xf>
    <xf numFmtId="0" fontId="14"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1"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29" fillId="0" borderId="0" xfId="0" applyFont="1" applyAlignment="1">
      <alignment horizontal="center" vertical="center"/>
    </xf>
    <xf numFmtId="0" fontId="2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29"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29" fillId="0" borderId="36" xfId="0" applyFont="1" applyBorder="1" applyAlignment="1">
      <alignment wrapText="1"/>
    </xf>
    <xf numFmtId="0" fontId="29" fillId="0" borderId="12" xfId="0" applyFont="1" applyBorder="1" applyAlignment="1">
      <alignment wrapText="1"/>
    </xf>
    <xf numFmtId="0" fontId="24" fillId="0" borderId="12" xfId="0" applyFont="1" applyBorder="1" applyAlignment="1">
      <alignment wrapText="1"/>
    </xf>
    <xf numFmtId="0" fontId="29" fillId="0" borderId="13" xfId="0" applyFont="1" applyBorder="1" applyAlignment="1">
      <alignment wrapText="1"/>
    </xf>
    <xf numFmtId="0" fontId="24" fillId="0" borderId="13" xfId="0" applyFont="1" applyBorder="1" applyAlignment="1">
      <alignment horizontal="right" wrapText="1"/>
    </xf>
    <xf numFmtId="0" fontId="28" fillId="36" borderId="16" xfId="0" applyFont="1" applyFill="1" applyBorder="1" applyAlignment="1">
      <alignment wrapText="1"/>
    </xf>
    <xf numFmtId="0" fontId="10" fillId="0" borderId="22" xfId="0" applyFont="1" applyBorder="1"/>
    <xf numFmtId="0" fontId="29" fillId="0" borderId="3" xfId="0" applyFont="1" applyBorder="1"/>
    <xf numFmtId="0" fontId="28"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5" fillId="0" borderId="19" xfId="0" applyFont="1" applyFill="1" applyBorder="1" applyAlignment="1">
      <alignment horizontal="left" vertical="center" indent="1"/>
    </xf>
    <xf numFmtId="0" fontId="25" fillId="0" borderId="20" xfId="0" applyFont="1" applyFill="1" applyBorder="1" applyAlignment="1">
      <alignment horizontal="left" vertical="center"/>
    </xf>
    <xf numFmtId="0" fontId="25" fillId="0" borderId="22" xfId="0" applyFont="1" applyFill="1" applyBorder="1" applyAlignment="1">
      <alignment horizontal="left" vertical="center" indent="1"/>
    </xf>
    <xf numFmtId="0" fontId="25" fillId="0" borderId="23" xfId="0" applyFont="1" applyFill="1" applyBorder="1" applyAlignment="1">
      <alignment horizontal="center" vertical="center" wrapText="1"/>
    </xf>
    <xf numFmtId="0" fontId="25" fillId="0" borderId="22" xfId="0" applyFont="1" applyFill="1" applyBorder="1" applyAlignment="1">
      <alignment horizontal="left" indent="1"/>
    </xf>
    <xf numFmtId="38" fontId="25" fillId="0" borderId="23" xfId="0" applyNumberFormat="1" applyFont="1" applyFill="1" applyBorder="1" applyAlignment="1" applyProtection="1">
      <alignment horizontal="right"/>
      <protection locked="0"/>
    </xf>
    <xf numFmtId="0" fontId="25" fillId="0" borderId="25" xfId="0" applyFont="1" applyFill="1" applyBorder="1" applyAlignment="1">
      <alignment horizontal="left" vertical="center" indent="1"/>
    </xf>
    <xf numFmtId="0" fontId="26" fillId="0" borderId="26" xfId="0" applyFont="1" applyFill="1" applyBorder="1" applyAlignment="1"/>
    <xf numFmtId="0" fontId="10" fillId="0" borderId="60" xfId="0" applyFont="1" applyBorder="1"/>
    <xf numFmtId="0" fontId="27"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29" fillId="0" borderId="22" xfId="0" applyFont="1" applyBorder="1" applyAlignment="1">
      <alignment horizontal="center"/>
    </xf>
    <xf numFmtId="167" fontId="29" fillId="0" borderId="69" xfId="0" applyNumberFormat="1" applyFont="1" applyBorder="1" applyAlignment="1">
      <alignment horizontal="center"/>
    </xf>
    <xf numFmtId="167" fontId="29" fillId="0" borderId="67" xfId="0" applyNumberFormat="1" applyFont="1" applyBorder="1" applyAlignment="1">
      <alignment horizontal="center"/>
    </xf>
    <xf numFmtId="167" fontId="24" fillId="0" borderId="67" xfId="0" applyNumberFormat="1" applyFont="1" applyBorder="1" applyAlignment="1">
      <alignment horizontal="center"/>
    </xf>
    <xf numFmtId="167" fontId="29" fillId="0" borderId="70" xfId="0" applyNumberFormat="1" applyFont="1" applyBorder="1" applyAlignment="1">
      <alignment horizontal="center"/>
    </xf>
    <xf numFmtId="167" fontId="28" fillId="36" borderId="62" xfId="0" applyNumberFormat="1" applyFont="1" applyFill="1" applyBorder="1" applyAlignment="1">
      <alignment horizontal="center"/>
    </xf>
    <xf numFmtId="167" fontId="29" fillId="0" borderId="66" xfId="0" applyNumberFormat="1" applyFont="1" applyBorder="1" applyAlignment="1">
      <alignment horizontal="center"/>
    </xf>
    <xf numFmtId="0" fontId="29" fillId="0" borderId="25" xfId="0" applyFont="1" applyBorder="1" applyAlignment="1">
      <alignment horizontal="center"/>
    </xf>
    <xf numFmtId="0" fontId="28" fillId="36" borderId="63" xfId="0" applyFont="1" applyFill="1" applyBorder="1" applyAlignment="1">
      <alignment wrapText="1"/>
    </xf>
    <xf numFmtId="167" fontId="28"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08"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09" fillId="0" borderId="3" xfId="20960" applyFont="1" applyFill="1" applyBorder="1" applyAlignment="1" applyProtection="1">
      <alignment horizontal="center" vertical="center"/>
    </xf>
    <xf numFmtId="0" fontId="110" fillId="0" borderId="0" xfId="0" applyFont="1" applyBorder="1" applyAlignment="1">
      <alignment wrapText="1"/>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3"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3"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2" fillId="0" borderId="0" xfId="0" applyFont="1" applyFill="1" applyBorder="1" applyAlignment="1"/>
    <xf numFmtId="49" fontId="112" fillId="0" borderId="7" xfId="0" applyNumberFormat="1" applyFont="1" applyFill="1" applyBorder="1" applyAlignment="1">
      <alignment horizontal="right" vertical="center"/>
    </xf>
    <xf numFmtId="49" fontId="112" fillId="0" borderId="84" xfId="0" applyNumberFormat="1" applyFont="1" applyFill="1" applyBorder="1" applyAlignment="1">
      <alignment horizontal="right" vertical="center"/>
    </xf>
    <xf numFmtId="49" fontId="112" fillId="0" borderId="87" xfId="0" applyNumberFormat="1" applyFont="1" applyFill="1" applyBorder="1" applyAlignment="1">
      <alignment horizontal="right" vertical="center"/>
    </xf>
    <xf numFmtId="49" fontId="112" fillId="0" borderId="95" xfId="0" applyNumberFormat="1" applyFont="1" applyFill="1" applyBorder="1" applyAlignment="1">
      <alignment horizontal="right" vertical="center"/>
    </xf>
    <xf numFmtId="0" fontId="112" fillId="0" borderId="0" xfId="0" applyFont="1" applyFill="1" applyBorder="1" applyAlignment="1">
      <alignment horizontal="left"/>
    </xf>
    <xf numFmtId="49" fontId="112" fillId="0" borderId="98" xfId="0" applyNumberFormat="1" applyFont="1" applyFill="1" applyBorder="1" applyAlignment="1">
      <alignment horizontal="right" vertical="center"/>
    </xf>
    <xf numFmtId="0" fontId="112" fillId="0" borderId="95" xfId="0" applyNumberFormat="1" applyFont="1" applyFill="1" applyBorder="1" applyAlignment="1">
      <alignment vertical="center" wrapText="1"/>
    </xf>
    <xf numFmtId="0" fontId="112" fillId="0" borderId="95" xfId="12672" applyFont="1" applyFill="1" applyBorder="1" applyAlignment="1">
      <alignment horizontal="left" vertical="center" wrapText="1"/>
    </xf>
    <xf numFmtId="0" fontId="112" fillId="0" borderId="95" xfId="0" applyNumberFormat="1" applyFont="1" applyFill="1" applyBorder="1" applyAlignment="1">
      <alignment horizontal="right" vertical="center" wrapText="1"/>
    </xf>
    <xf numFmtId="0" fontId="112" fillId="0" borderId="95" xfId="0" applyNumberFormat="1" applyFont="1" applyFill="1" applyBorder="1" applyAlignment="1">
      <alignment horizontal="right" vertical="center"/>
    </xf>
    <xf numFmtId="0" fontId="112" fillId="0" borderId="95" xfId="0" applyFont="1" applyFill="1" applyBorder="1" applyAlignment="1">
      <alignment vertical="center" wrapText="1"/>
    </xf>
    <xf numFmtId="0" fontId="112" fillId="0" borderId="98" xfId="0" applyNumberFormat="1" applyFont="1" applyFill="1" applyBorder="1" applyAlignment="1">
      <alignment horizontal="left" vertical="center" wrapText="1"/>
    </xf>
    <xf numFmtId="49" fontId="112" fillId="0" borderId="0" xfId="0" applyNumberFormat="1" applyFont="1" applyFill="1" applyBorder="1" applyAlignment="1">
      <alignment horizontal="right" vertical="center"/>
    </xf>
    <xf numFmtId="0" fontId="112"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2" fillId="0" borderId="22" xfId="0" applyFont="1" applyFill="1" applyBorder="1"/>
    <xf numFmtId="0" fontId="112" fillId="0" borderId="22" xfId="0" applyFont="1" applyFill="1" applyBorder="1" applyAlignment="1">
      <alignment horizontal="right"/>
    </xf>
    <xf numFmtId="49" fontId="112" fillId="0" borderId="22" xfId="0" applyNumberFormat="1" applyFont="1" applyFill="1" applyBorder="1" applyAlignment="1">
      <alignment horizontal="right" vertical="center"/>
    </xf>
    <xf numFmtId="49" fontId="112"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2"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2" fillId="0" borderId="102" xfId="0" applyFont="1" applyFill="1" applyBorder="1" applyAlignment="1">
      <alignment vertical="center" wrapText="1"/>
    </xf>
    <xf numFmtId="0" fontId="112" fillId="0" borderId="102" xfId="0" applyFont="1" applyFill="1" applyBorder="1" applyAlignment="1">
      <alignment horizontal="left" vertical="center" wrapText="1"/>
    </xf>
    <xf numFmtId="167" fontId="23" fillId="77" borderId="67" xfId="0" applyNumberFormat="1" applyFont="1" applyFill="1" applyBorder="1" applyAlignment="1">
      <alignment horizontal="center"/>
    </xf>
    <xf numFmtId="0" fontId="112" fillId="0" borderId="95" xfId="0" applyNumberFormat="1" applyFont="1" applyFill="1" applyBorder="1" applyAlignment="1">
      <alignment vertical="center"/>
    </xf>
    <xf numFmtId="0" fontId="112" fillId="0" borderId="95" xfId="0" applyNumberFormat="1" applyFont="1" applyFill="1" applyBorder="1" applyAlignment="1">
      <alignment horizontal="left" vertical="center" wrapText="1"/>
    </xf>
    <xf numFmtId="0" fontId="113" fillId="0" borderId="95" xfId="0" applyNumberFormat="1" applyFont="1" applyFill="1" applyBorder="1" applyAlignment="1">
      <alignment vertical="center" wrapText="1"/>
    </xf>
    <xf numFmtId="0" fontId="113"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3"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28" fillId="36" borderId="64" xfId="0" applyNumberFormat="1" applyFont="1" applyFill="1" applyBorder="1" applyAlignment="1">
      <alignment vertical="center"/>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0" fillId="0" borderId="3" xfId="0" applyNumberFormat="1" applyFont="1" applyFill="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29"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4" fillId="0" borderId="0" xfId="5" applyFont="1" applyFill="1" applyBorder="1" applyAlignment="1" applyProtection="1">
      <alignment horizontal="left" wrapText="1"/>
      <protection locked="0"/>
    </xf>
    <xf numFmtId="0" fontId="115"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93" fontId="118" fillId="0" borderId="3" xfId="0" applyNumberFormat="1" applyFont="1" applyFill="1" applyBorder="1" applyAlignment="1" applyProtection="1">
      <alignment horizontal="right"/>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2" fillId="2" borderId="23" xfId="20961" applyNumberFormat="1" applyFont="1" applyFill="1" applyBorder="1" applyAlignment="1" applyProtection="1">
      <alignment vertical="center"/>
      <protection locked="0"/>
    </xf>
    <xf numFmtId="193" fontId="120" fillId="0" borderId="3" xfId="0" applyNumberFormat="1" applyFont="1" applyFill="1" applyBorder="1" applyAlignment="1" applyProtection="1">
      <alignment horizontal="right"/>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4" fillId="0" borderId="13" xfId="0" applyFont="1" applyBorder="1" applyAlignment="1">
      <alignment horizontal="left" wrapText="1" indent="3"/>
    </xf>
    <xf numFmtId="0" fontId="29" fillId="0" borderId="13" xfId="0" applyFont="1" applyBorder="1" applyAlignment="1">
      <alignment horizontal="left" wrapText="1" indent="2"/>
    </xf>
    <xf numFmtId="0" fontId="24" fillId="0" borderId="12" xfId="0" applyFont="1" applyBorder="1" applyAlignment="1">
      <alignment horizontal="left" wrapText="1" indent="5"/>
    </xf>
    <xf numFmtId="0" fontId="24" fillId="0" borderId="12" xfId="0" applyFont="1" applyBorder="1" applyAlignment="1">
      <alignment horizontal="left" wrapText="1" indent="4"/>
    </xf>
    <xf numFmtId="0" fontId="24" fillId="0" borderId="12" xfId="0" applyFont="1" applyBorder="1" applyAlignment="1">
      <alignment horizontal="left" wrapText="1" indent="6"/>
    </xf>
    <xf numFmtId="0" fontId="15" fillId="0" borderId="0" xfId="11" applyFont="1" applyFill="1" applyBorder="1" applyAlignment="1" applyProtection="1">
      <alignment horizontal="left"/>
    </xf>
    <xf numFmtId="193" fontId="143" fillId="0" borderId="3" xfId="0" applyNumberFormat="1" applyFont="1" applyFill="1" applyBorder="1"/>
    <xf numFmtId="3" fontId="14" fillId="0" borderId="35" xfId="0" applyNumberFormat="1" applyFont="1" applyBorder="1" applyAlignment="1">
      <alignment vertical="center"/>
    </xf>
    <xf numFmtId="193" fontId="118" fillId="0" borderId="0" xfId="0" applyNumberFormat="1" applyFont="1"/>
    <xf numFmtId="0" fontId="0" fillId="0" borderId="0" xfId="0" applyAlignment="1">
      <alignment vertical="center"/>
    </xf>
    <xf numFmtId="0" fontId="0" fillId="0" borderId="0" xfId="0" applyAlignment="1">
      <alignment vertical="center" wrapText="1"/>
    </xf>
    <xf numFmtId="164" fontId="121" fillId="0" borderId="0" xfId="7" applyNumberFormat="1" applyFont="1"/>
    <xf numFmtId="43" fontId="0" fillId="0" borderId="0" xfId="7" applyFont="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0" fontId="10" fillId="0" borderId="30" xfId="0" applyFont="1" applyBorder="1" applyAlignment="1">
      <alignment horizontal="center" vertical="center"/>
    </xf>
    <xf numFmtId="9" fontId="146"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193" fontId="0" fillId="36" borderId="21" xfId="0" applyNumberFormat="1" applyFill="1" applyBorder="1" applyAlignment="1">
      <alignment vertical="center"/>
    </xf>
    <xf numFmtId="193" fontId="0" fillId="0" borderId="23" xfId="0" applyNumberFormat="1" applyBorder="1" applyAlignment="1">
      <alignment vertical="center"/>
    </xf>
    <xf numFmtId="193" fontId="0" fillId="0" borderId="23" xfId="0" applyNumberFormat="1" applyBorder="1" applyAlignment="1">
      <alignment vertical="center" wrapText="1"/>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2" fillId="0" borderId="95" xfId="0" applyFont="1" applyFill="1" applyBorder="1" applyAlignment="1">
      <alignment horizontal="left" vertical="center" wrapText="1"/>
    </xf>
    <xf numFmtId="169" fontId="32" fillId="37" borderId="0" xfId="20" applyBorder="1"/>
    <xf numFmtId="169" fontId="32" fillId="37" borderId="111" xfId="20" applyBorder="1"/>
    <xf numFmtId="193" fontId="14"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0" fontId="12" fillId="0" borderId="0" xfId="0" applyFont="1" applyFill="1" applyAlignment="1">
      <alignment wrapText="1"/>
    </xf>
    <xf numFmtId="193" fontId="10" fillId="0" borderId="23" xfId="0" applyNumberFormat="1" applyFont="1" applyBorder="1" applyAlignment="1">
      <alignment vertical="center"/>
    </xf>
    <xf numFmtId="193" fontId="121" fillId="0" borderId="0" xfId="0" applyNumberFormat="1" applyFont="1"/>
    <xf numFmtId="167" fontId="29" fillId="0" borderId="113" xfId="0" applyNumberFormat="1" applyFont="1" applyBorder="1" applyAlignment="1">
      <alignment horizontal="center"/>
    </xf>
    <xf numFmtId="193" fontId="148" fillId="0" borderId="3" xfId="0" applyNumberFormat="1" applyFont="1" applyBorder="1" applyAlignment="1"/>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2"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2"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2" fillId="0" borderId="117" xfId="0" applyNumberFormat="1" applyFont="1" applyFill="1" applyBorder="1" applyAlignment="1">
      <alignment horizontal="right" vertical="center"/>
    </xf>
    <xf numFmtId="0" fontId="112" fillId="0" borderId="102" xfId="0" applyFont="1" applyFill="1" applyBorder="1" applyAlignment="1">
      <alignment horizontal="right" vertical="center"/>
    </xf>
    <xf numFmtId="0" fontId="113" fillId="0" borderId="117" xfId="0" applyNumberFormat="1" applyFont="1" applyFill="1" applyBorder="1" applyAlignment="1">
      <alignment vertical="center" wrapText="1"/>
    </xf>
    <xf numFmtId="0" fontId="112" fillId="0" borderId="95" xfId="0" applyFont="1" applyFill="1" applyBorder="1" applyAlignment="1">
      <alignment horizontal="left" vertical="center" wrapText="1"/>
    </xf>
    <xf numFmtId="0" fontId="112"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2" fillId="37" borderId="136" xfId="20" applyBorder="1"/>
    <xf numFmtId="169" fontId="32" fillId="37" borderId="139" xfId="20" applyBorder="1"/>
    <xf numFmtId="169" fontId="32"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1" fillId="0" borderId="0" xfId="37961" applyFont="1" applyFill="1" applyAlignment="1" applyProtection="1">
      <alignment horizontal="left" vertical="center"/>
      <protection locked="0"/>
    </xf>
    <xf numFmtId="0" fontId="11" fillId="36" borderId="20"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0" fillId="0" borderId="0" xfId="0" applyFont="1" applyFill="1" applyAlignment="1">
      <alignment horizontal="center" vertical="center"/>
    </xf>
    <xf numFmtId="0" fontId="11" fillId="36" borderId="22" xfId="0" applyFont="1" applyFill="1" applyBorder="1" applyAlignment="1">
      <alignment horizontal="left" vertical="center" wrapText="1"/>
    </xf>
    <xf numFmtId="0" fontId="11" fillId="36" borderId="117" xfId="0" applyFont="1" applyFill="1" applyBorder="1" applyAlignment="1">
      <alignment horizontal="left" vertical="center" wrapText="1"/>
    </xf>
    <xf numFmtId="0" fontId="10" fillId="0" borderId="0" xfId="0" applyFont="1" applyFill="1" applyAlignment="1">
      <alignment horizontal="left" vertical="center"/>
    </xf>
    <xf numFmtId="0" fontId="10" fillId="0" borderId="22" xfId="0" applyFont="1" applyFill="1" applyBorder="1" applyAlignment="1">
      <alignment horizontal="right" vertical="center" wrapText="1"/>
    </xf>
    <xf numFmtId="0" fontId="10" fillId="0" borderId="117" xfId="0" applyFont="1" applyFill="1" applyBorder="1" applyAlignment="1">
      <alignment horizontal="left" vertical="center" wrapText="1"/>
    </xf>
    <xf numFmtId="0" fontId="150" fillId="0" borderId="22" xfId="0" applyFont="1" applyFill="1" applyBorder="1" applyAlignment="1">
      <alignment horizontal="right" vertical="center" wrapText="1"/>
    </xf>
    <xf numFmtId="0" fontId="150" fillId="0" borderId="117" xfId="0" applyFont="1" applyFill="1" applyBorder="1" applyAlignment="1">
      <alignment horizontal="left" vertical="center" wrapText="1"/>
    </xf>
    <xf numFmtId="0" fontId="150" fillId="0" borderId="0" xfId="0" applyFont="1" applyFill="1" applyAlignment="1">
      <alignment horizontal="left" vertical="center"/>
    </xf>
    <xf numFmtId="49" fontId="150" fillId="0" borderId="22" xfId="0" applyNumberFormat="1" applyFont="1" applyFill="1" applyBorder="1" applyAlignment="1">
      <alignment horizontal="right" vertical="center" wrapText="1"/>
    </xf>
    <xf numFmtId="0" fontId="11" fillId="36" borderId="117" xfId="0" applyFont="1" applyFill="1" applyBorder="1" applyAlignment="1">
      <alignment horizontal="center" vertical="center" wrapText="1"/>
    </xf>
    <xf numFmtId="0" fontId="11" fillId="0" borderId="22" xfId="0" applyFont="1" applyFill="1" applyBorder="1" applyAlignment="1">
      <alignment horizontal="left" vertical="center" wrapText="1"/>
    </xf>
    <xf numFmtId="49" fontId="151" fillId="0" borderId="25" xfId="5" applyNumberFormat="1" applyFont="1" applyFill="1" applyBorder="1" applyAlignment="1" applyProtection="1">
      <alignment horizontal="left" vertical="center"/>
      <protection locked="0"/>
    </xf>
    <xf numFmtId="0" fontId="152" fillId="0" borderId="26" xfId="9" applyFont="1" applyFill="1" applyBorder="1" applyAlignment="1" applyProtection="1">
      <alignment horizontal="left" vertical="center" wrapText="1"/>
      <protection locked="0"/>
    </xf>
    <xf numFmtId="164" fontId="1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left" vertical="center" wrapText="1"/>
    </xf>
    <xf numFmtId="164" fontId="15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center" vertical="center" wrapText="1"/>
    </xf>
    <xf numFmtId="164" fontId="12" fillId="0" borderId="27" xfId="7" applyNumberFormat="1" applyFont="1" applyFill="1" applyBorder="1" applyAlignment="1" applyProtection="1">
      <alignment horizontal="left" vertical="center"/>
    </xf>
    <xf numFmtId="9" fontId="11" fillId="36" borderId="117" xfId="20961" applyFont="1" applyFill="1" applyBorder="1" applyAlignment="1">
      <alignment horizontal="center" vertical="center" wrapText="1"/>
    </xf>
    <xf numFmtId="14" fontId="12" fillId="3" borderId="117" xfId="8" quotePrefix="1" applyNumberFormat="1" applyFont="1" applyFill="1" applyBorder="1" applyAlignment="1" applyProtection="1">
      <alignment horizontal="left" vertical="center" wrapText="1" indent="2"/>
      <protection locked="0"/>
    </xf>
    <xf numFmtId="9" fontId="22" fillId="2" borderId="26" xfId="20961" applyFont="1" applyFill="1" applyBorder="1" applyAlignment="1" applyProtection="1">
      <alignment vertical="center"/>
      <protection locked="0"/>
    </xf>
    <xf numFmtId="9" fontId="22"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17" xfId="0" applyFont="1" applyBorder="1" applyAlignment="1">
      <alignment vertical="center" wrapText="1"/>
    </xf>
    <xf numFmtId="3" fontId="116" fillId="36" borderId="117" xfId="0" applyNumberFormat="1" applyFont="1" applyFill="1" applyBorder="1" applyAlignment="1">
      <alignment vertical="center" wrapText="1"/>
    </xf>
    <xf numFmtId="3" fontId="116" fillId="36" borderId="118" xfId="0" applyNumberFormat="1" applyFont="1" applyFill="1" applyBorder="1" applyAlignment="1">
      <alignment vertical="center" wrapText="1"/>
    </xf>
    <xf numFmtId="3" fontId="116" fillId="0" borderId="117" xfId="0" applyNumberFormat="1" applyFont="1" applyBorder="1" applyAlignment="1">
      <alignment vertical="center" wrapText="1"/>
    </xf>
    <xf numFmtId="3" fontId="116"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3" fontId="117" fillId="0" borderId="117" xfId="0" applyNumberFormat="1" applyFont="1" applyBorder="1" applyAlignment="1">
      <alignment vertical="center" wrapText="1"/>
    </xf>
    <xf numFmtId="3" fontId="117" fillId="0" borderId="118" xfId="0" applyNumberFormat="1" applyFont="1" applyBorder="1" applyAlignment="1">
      <alignment vertical="center" wrapText="1"/>
    </xf>
    <xf numFmtId="0" fontId="27" fillId="0" borderId="117" xfId="0" applyFont="1" applyFill="1" applyBorder="1" applyAlignment="1">
      <alignment horizontal="left" vertical="center" wrapText="1" indent="2"/>
    </xf>
    <xf numFmtId="3" fontId="116" fillId="0" borderId="117" xfId="0" applyNumberFormat="1" applyFont="1" applyFill="1" applyBorder="1" applyAlignment="1">
      <alignment vertical="center" wrapText="1"/>
    </xf>
    <xf numFmtId="0" fontId="27" fillId="0" borderId="135" xfId="0" applyFont="1" applyBorder="1" applyAlignment="1">
      <alignment vertical="center" wrapText="1"/>
    </xf>
    <xf numFmtId="3" fontId="116" fillId="36" borderId="135" xfId="0" applyNumberFormat="1" applyFont="1" applyFill="1" applyBorder="1" applyAlignment="1">
      <alignment vertical="center" wrapText="1"/>
    </xf>
    <xf numFmtId="3" fontId="116" fillId="36" borderId="138" xfId="0" applyNumberFormat="1" applyFont="1" applyFill="1" applyBorder="1" applyAlignment="1">
      <alignment vertical="center" wrapText="1"/>
    </xf>
    <xf numFmtId="0" fontId="36" fillId="0" borderId="0" xfId="0" applyFont="1" applyAlignment="1">
      <alignment horizontal="center"/>
    </xf>
    <xf numFmtId="0" fontId="10" fillId="0" borderId="0" xfId="0" applyFont="1" applyAlignment="1">
      <alignment wrapText="1"/>
    </xf>
    <xf numFmtId="195" fontId="0" fillId="0" borderId="0" xfId="0" applyNumberFormat="1"/>
    <xf numFmtId="10" fontId="10" fillId="0" borderId="0" xfId="0" applyNumberFormat="1" applyFont="1"/>
    <xf numFmtId="3" fontId="153" fillId="0" borderId="0" xfId="0" applyNumberFormat="1" applyFont="1" applyBorder="1" applyAlignment="1">
      <alignment vertical="center" wrapText="1"/>
    </xf>
    <xf numFmtId="10" fontId="150" fillId="0" borderId="117" xfId="20961" applyNumberFormat="1" applyFont="1" applyFill="1" applyBorder="1" applyAlignment="1">
      <alignment horizontal="center" vertical="center" wrapText="1"/>
    </xf>
    <xf numFmtId="10" fontId="152" fillId="0" borderId="26" xfId="20961" applyNumberFormat="1" applyFont="1" applyFill="1" applyBorder="1" applyAlignment="1" applyProtection="1">
      <alignment horizontal="center" vertical="center"/>
    </xf>
    <xf numFmtId="165" fontId="10" fillId="0" borderId="117" xfId="20961" applyNumberFormat="1" applyFont="1" applyFill="1" applyBorder="1" applyAlignment="1">
      <alignment horizontal="center" vertical="center" wrapText="1"/>
    </xf>
    <xf numFmtId="165" fontId="11" fillId="36" borderId="117" xfId="20961" applyNumberFormat="1" applyFont="1" applyFill="1" applyBorder="1" applyAlignment="1">
      <alignment horizontal="center" vertical="center" wrapText="1"/>
    </xf>
    <xf numFmtId="165" fontId="150" fillId="0" borderId="117" xfId="20961" applyNumberFormat="1" applyFont="1" applyFill="1" applyBorder="1" applyAlignment="1">
      <alignment horizontal="center" vertical="center" wrapText="1"/>
    </xf>
    <xf numFmtId="164" fontId="154" fillId="3" borderId="117" xfId="948" applyNumberFormat="1" applyFont="1" applyFill="1" applyBorder="1" applyAlignment="1" applyProtection="1">
      <alignment horizontal="right" vertical="center"/>
      <protection locked="0"/>
    </xf>
    <xf numFmtId="0" fontId="154" fillId="70" borderId="131" xfId="37965" applyFont="1" applyFill="1" applyBorder="1" applyAlignment="1" applyProtection="1">
      <alignment horizontal="left" vertical="center" wrapText="1"/>
      <protection locked="0"/>
    </xf>
    <xf numFmtId="0" fontId="42" fillId="70" borderId="117" xfId="37965" applyFont="1" applyFill="1" applyBorder="1" applyAlignment="1" applyProtection="1">
      <alignment horizontal="center" vertical="center"/>
      <protection locked="0"/>
    </xf>
    <xf numFmtId="0" fontId="154" fillId="70" borderId="131" xfId="37965" applyFont="1" applyFill="1" applyBorder="1" applyAlignment="1" applyProtection="1">
      <alignment vertical="center" wrapText="1"/>
      <protection locked="0"/>
    </xf>
    <xf numFmtId="0" fontId="155" fillId="70" borderId="117" xfId="37965" applyFont="1" applyFill="1" applyBorder="1" applyAlignment="1" applyProtection="1">
      <alignment horizontal="center" vertical="center"/>
      <protection locked="0"/>
    </xf>
    <xf numFmtId="164" fontId="68" fillId="79" borderId="131" xfId="948" applyNumberFormat="1" applyFont="1" applyFill="1" applyBorder="1" applyAlignment="1" applyProtection="1">
      <alignment horizontal="right" vertical="center"/>
      <protection locked="0"/>
    </xf>
    <xf numFmtId="0" fontId="68" fillId="79" borderId="122" xfId="37965" applyFont="1" applyFill="1" applyBorder="1" applyAlignment="1" applyProtection="1">
      <alignment vertical="center"/>
      <protection locked="0"/>
    </xf>
    <xf numFmtId="164" fontId="154" fillId="80" borderId="117" xfId="948" applyNumberFormat="1" applyFont="1" applyFill="1" applyBorder="1" applyAlignment="1" applyProtection="1">
      <alignment horizontal="right" vertical="center"/>
    </xf>
    <xf numFmtId="0" fontId="156" fillId="80" borderId="131" xfId="37965" applyFont="1" applyFill="1" applyBorder="1" applyAlignment="1" applyProtection="1">
      <alignment vertical="center" wrapText="1"/>
      <protection locked="0"/>
    </xf>
    <xf numFmtId="0" fontId="157" fillId="80" borderId="117" xfId="37965" applyFont="1" applyFill="1" applyBorder="1" applyAlignment="1" applyProtection="1">
      <alignment horizontal="center" vertical="center"/>
      <protection locked="0"/>
    </xf>
    <xf numFmtId="0" fontId="156" fillId="79" borderId="122" xfId="37965" applyFont="1" applyFill="1" applyBorder="1" applyAlignment="1" applyProtection="1">
      <alignment vertical="center"/>
      <protection locked="0"/>
    </xf>
    <xf numFmtId="0" fontId="155" fillId="70" borderId="124" xfId="37965" applyFont="1" applyFill="1" applyBorder="1" applyAlignment="1" applyProtection="1">
      <alignment horizontal="center" vertical="center"/>
      <protection locked="0"/>
    </xf>
    <xf numFmtId="0" fontId="156" fillId="79" borderId="122" xfId="37965" applyFont="1" applyFill="1" applyBorder="1" applyAlignment="1" applyProtection="1">
      <alignment horizontal="center" vertical="center"/>
      <protection locked="0"/>
    </xf>
    <xf numFmtId="164" fontId="154" fillId="0" borderId="117" xfId="948" applyNumberFormat="1" applyFont="1" applyFill="1" applyBorder="1" applyAlignment="1" applyProtection="1">
      <alignment horizontal="right" vertical="center"/>
      <protection locked="0"/>
    </xf>
    <xf numFmtId="0" fontId="154" fillId="0" borderId="131" xfId="37965" applyFont="1" applyFill="1" applyBorder="1" applyAlignment="1" applyProtection="1">
      <alignment horizontal="left" vertical="center" wrapText="1"/>
      <protection locked="0"/>
    </xf>
    <xf numFmtId="0" fontId="155" fillId="3" borderId="124" xfId="37965" applyFont="1" applyFill="1" applyBorder="1" applyAlignment="1" applyProtection="1">
      <alignment horizontal="center" vertical="center"/>
      <protection locked="0"/>
    </xf>
    <xf numFmtId="164" fontId="156" fillId="79" borderId="131" xfId="948" applyNumberFormat="1" applyFont="1" applyFill="1" applyBorder="1" applyAlignment="1" applyProtection="1">
      <alignment horizontal="right" vertical="center"/>
      <protection locked="0"/>
    </xf>
    <xf numFmtId="0" fontId="154" fillId="3" borderId="131" xfId="37965" applyFont="1" applyFill="1" applyBorder="1" applyAlignment="1" applyProtection="1">
      <alignment horizontal="left" vertical="center" wrapText="1"/>
      <protection locked="0"/>
    </xf>
    <xf numFmtId="0" fontId="155" fillId="0" borderId="124" xfId="37965" applyFont="1" applyFill="1" applyBorder="1" applyAlignment="1" applyProtection="1">
      <alignment horizontal="center" vertical="center"/>
      <protection locked="0"/>
    </xf>
    <xf numFmtId="0" fontId="154" fillId="0" borderId="131" xfId="37965" applyFont="1" applyFill="1" applyBorder="1" applyAlignment="1" applyProtection="1">
      <alignment vertical="center" wrapText="1"/>
      <protection locked="0"/>
    </xf>
    <xf numFmtId="0" fontId="156" fillId="80" borderId="131" xfId="37965" applyFont="1" applyFill="1" applyBorder="1" applyAlignment="1" applyProtection="1">
      <alignment vertical="top" wrapText="1"/>
      <protection locked="0"/>
    </xf>
    <xf numFmtId="0" fontId="156" fillId="80" borderId="117" xfId="37965" applyFont="1" applyFill="1" applyBorder="1" applyAlignment="1" applyProtection="1">
      <alignment horizontal="center" vertical="center"/>
      <protection locked="0"/>
    </xf>
    <xf numFmtId="0" fontId="154" fillId="70" borderId="124" xfId="37965" applyFont="1" applyFill="1" applyBorder="1" applyAlignment="1" applyProtection="1">
      <alignment horizontal="center" vertical="center"/>
      <protection locked="0"/>
    </xf>
    <xf numFmtId="0" fontId="68" fillId="79" borderId="131" xfId="37965" applyFont="1" applyFill="1" applyBorder="1" applyAlignment="1" applyProtection="1">
      <alignment vertical="center"/>
      <protection locked="0"/>
    </xf>
    <xf numFmtId="0" fontId="156" fillId="79" borderId="122" xfId="37965" applyFont="1" applyFill="1" applyBorder="1" applyAlignment="1" applyProtection="1">
      <alignment vertical="center" wrapText="1"/>
      <protection locked="0"/>
    </xf>
    <xf numFmtId="10" fontId="154" fillId="80" borderId="117" xfId="20961" applyNumberFormat="1" applyFont="1" applyFill="1" applyBorder="1" applyAlignment="1" applyProtection="1">
      <alignment horizontal="right" vertical="center"/>
    </xf>
    <xf numFmtId="10" fontId="158" fillId="0" borderId="117" xfId="20961" applyNumberFormat="1" applyFont="1" applyFill="1" applyBorder="1" applyAlignment="1">
      <alignment horizontal="center" vertical="center" wrapText="1"/>
    </xf>
    <xf numFmtId="193" fontId="10" fillId="0" borderId="24" xfId="0" applyNumberFormat="1" applyFont="1" applyFill="1" applyBorder="1" applyAlignment="1"/>
    <xf numFmtId="0" fontId="29" fillId="0" borderId="137" xfId="0" applyFont="1" applyBorder="1" applyAlignment="1">
      <alignment horizontal="center"/>
    </xf>
    <xf numFmtId="0" fontId="24" fillId="0" borderId="12" xfId="0" applyFont="1" applyBorder="1" applyAlignment="1">
      <alignment horizontal="left" wrapText="1"/>
    </xf>
    <xf numFmtId="193" fontId="30" fillId="0" borderId="0" xfId="0" applyNumberFormat="1" applyFont="1"/>
    <xf numFmtId="10" fontId="0" fillId="0" borderId="0" xfId="20961" applyNumberFormat="1" applyFont="1"/>
    <xf numFmtId="43" fontId="0" fillId="0" borderId="0" xfId="7" applyNumberFormat="1" applyFont="1"/>
    <xf numFmtId="0" fontId="24" fillId="0" borderId="12" xfId="0" applyFont="1" applyBorder="1" applyAlignment="1">
      <alignment horizontal="right" wrapText="1"/>
    </xf>
    <xf numFmtId="0" fontId="119" fillId="0" borderId="0" xfId="0" applyFont="1" applyAlignment="1">
      <alignment vertical="center" wrapText="1"/>
    </xf>
    <xf numFmtId="0" fontId="159" fillId="0" borderId="12" xfId="0" applyFont="1" applyBorder="1" applyAlignment="1">
      <alignment horizontal="right" wrapText="1"/>
    </xf>
    <xf numFmtId="0" fontId="10" fillId="0" borderId="155" xfId="0" applyFont="1" applyBorder="1"/>
    <xf numFmtId="0" fontId="16" fillId="0" borderId="155" xfId="17" applyFill="1" applyBorder="1" applyAlignment="1" applyProtection="1"/>
    <xf numFmtId="0" fontId="16" fillId="0" borderId="155" xfId="17" applyFill="1" applyBorder="1" applyAlignment="1" applyProtection="1">
      <alignment horizontal="left" vertical="center" wrapText="1"/>
    </xf>
    <xf numFmtId="49" fontId="150" fillId="0" borderId="155" xfId="0" applyNumberFormat="1" applyFont="1" applyFill="1" applyBorder="1" applyAlignment="1">
      <alignment horizontal="right" vertical="center" wrapText="1"/>
    </xf>
    <xf numFmtId="0" fontId="16" fillId="0" borderId="155" xfId="17" applyFill="1" applyBorder="1" applyAlignment="1" applyProtection="1">
      <alignment horizontal="left" vertical="center"/>
    </xf>
    <xf numFmtId="0" fontId="16" fillId="0" borderId="155" xfId="17" applyBorder="1" applyAlignment="1" applyProtection="1"/>
    <xf numFmtId="0" fontId="10" fillId="0" borderId="155" xfId="0" applyFont="1" applyFill="1" applyBorder="1"/>
    <xf numFmtId="0" fontId="20" fillId="0" borderId="155" xfId="0" applyFont="1" applyFill="1" applyBorder="1" applyAlignment="1">
      <alignment horizontal="center" vertical="center" wrapText="1"/>
    </xf>
    <xf numFmtId="0" fontId="21" fillId="0" borderId="155" xfId="0" applyFont="1" applyFill="1" applyBorder="1" applyAlignment="1">
      <alignment horizontal="left" vertical="center" wrapText="1"/>
    </xf>
    <xf numFmtId="0" fontId="12" fillId="0" borderId="155" xfId="0" applyFont="1" applyFill="1" applyBorder="1" applyAlignment="1">
      <alignment vertical="center" wrapText="1"/>
    </xf>
    <xf numFmtId="0" fontId="12" fillId="0" borderId="155" xfId="0" applyFont="1" applyBorder="1" applyAlignment="1">
      <alignment vertical="center" wrapText="1"/>
    </xf>
    <xf numFmtId="0" fontId="14" fillId="2" borderId="155" xfId="0" applyFont="1" applyFill="1" applyBorder="1" applyAlignment="1">
      <alignment vertical="center"/>
    </xf>
    <xf numFmtId="193" fontId="14" fillId="2" borderId="155" xfId="0" applyNumberFormat="1" applyFont="1" applyFill="1" applyBorder="1" applyAlignment="1" applyProtection="1">
      <alignment vertical="center"/>
      <protection locked="0"/>
    </xf>
    <xf numFmtId="0" fontId="12" fillId="0" borderId="155" xfId="0" applyFont="1" applyFill="1" applyBorder="1" applyAlignment="1">
      <alignment horizontal="left" vertical="center" wrapText="1"/>
    </xf>
    <xf numFmtId="193" fontId="14" fillId="2" borderId="135" xfId="0" applyNumberFormat="1" applyFont="1" applyFill="1" applyBorder="1" applyAlignment="1" applyProtection="1">
      <alignment vertical="center"/>
      <protection locked="0"/>
    </xf>
    <xf numFmtId="193" fontId="160" fillId="0" borderId="23" xfId="0" applyNumberFormat="1" applyFont="1" applyBorder="1" applyAlignment="1">
      <alignment vertical="center"/>
    </xf>
    <xf numFmtId="3" fontId="160" fillId="0" borderId="23" xfId="0" applyNumberFormat="1" applyFont="1" applyBorder="1" applyAlignment="1">
      <alignment vertical="center" wrapText="1"/>
    </xf>
    <xf numFmtId="193" fontId="160" fillId="0" borderId="23" xfId="0" applyNumberFormat="1" applyFont="1" applyBorder="1" applyAlignment="1">
      <alignment vertical="center" wrapText="1"/>
    </xf>
    <xf numFmtId="193" fontId="14" fillId="0" borderId="35" xfId="0" applyNumberFormat="1" applyFont="1" applyBorder="1" applyAlignment="1">
      <alignment vertical="center"/>
    </xf>
    <xf numFmtId="193" fontId="14" fillId="0" borderId="154" xfId="0" applyNumberFormat="1" applyFont="1" applyBorder="1" applyAlignment="1">
      <alignment vertical="center"/>
    </xf>
    <xf numFmtId="193" fontId="14" fillId="0" borderId="18" xfId="0" applyNumberFormat="1" applyFont="1" applyFill="1" applyBorder="1" applyAlignment="1">
      <alignment vertical="center"/>
    </xf>
    <xf numFmtId="193" fontId="14" fillId="0" borderId="14" xfId="0" applyNumberFormat="1" applyFont="1" applyBorder="1" applyAlignment="1">
      <alignment vertical="center"/>
    </xf>
    <xf numFmtId="193" fontId="14" fillId="36" borderId="14" xfId="0" applyNumberFormat="1" applyFont="1" applyFill="1" applyBorder="1" applyAlignment="1">
      <alignment vertical="center"/>
    </xf>
    <xf numFmtId="193" fontId="14" fillId="0" borderId="15" xfId="0" applyNumberFormat="1" applyFont="1" applyBorder="1" applyAlignment="1">
      <alignment vertical="center"/>
    </xf>
    <xf numFmtId="193" fontId="14" fillId="0" borderId="112" xfId="0" applyNumberFormat="1" applyFont="1" applyBorder="1" applyAlignment="1">
      <alignment vertical="center"/>
    </xf>
    <xf numFmtId="193" fontId="15" fillId="36" borderId="17" xfId="0" applyNumberFormat="1" applyFont="1" applyFill="1" applyBorder="1" applyAlignment="1">
      <alignment vertical="center"/>
    </xf>
    <xf numFmtId="193" fontId="14" fillId="0" borderId="18" xfId="0" applyNumberFormat="1" applyFont="1" applyBorder="1" applyAlignment="1">
      <alignment vertical="center"/>
    </xf>
    <xf numFmtId="193" fontId="12" fillId="0" borderId="3" xfId="0" applyNumberFormat="1" applyFont="1" applyFill="1" applyBorder="1" applyAlignment="1" applyProtection="1">
      <alignment vertical="center" wrapText="1"/>
      <protection locked="0"/>
    </xf>
    <xf numFmtId="169" fontId="32" fillId="37" borderId="0" xfId="20" applyFont="1" applyBorder="1"/>
    <xf numFmtId="193" fontId="12" fillId="0" borderId="3" xfId="0" applyNumberFormat="1" applyFont="1" applyFill="1" applyBorder="1" applyAlignment="1" applyProtection="1">
      <alignment horizontal="center" vertical="center" wrapText="1"/>
      <protection locked="0"/>
    </xf>
    <xf numFmtId="10" fontId="12" fillId="0" borderId="3" xfId="20961" applyNumberFormat="1" applyFont="1" applyBorder="1" applyAlignment="1" applyProtection="1">
      <alignment vertical="center" wrapText="1"/>
      <protection locked="0"/>
    </xf>
    <xf numFmtId="9" fontId="14" fillId="2" borderId="26" xfId="20961" applyNumberFormat="1" applyFont="1" applyFill="1" applyBorder="1" applyAlignment="1" applyProtection="1">
      <alignment vertical="center"/>
      <protection locked="0"/>
    </xf>
    <xf numFmtId="0" fontId="110" fillId="0" borderId="74" xfId="0" applyFont="1" applyBorder="1" applyAlignment="1">
      <alignment horizontal="left" wrapText="1"/>
    </xf>
    <xf numFmtId="0" fontId="110"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0" fontId="11" fillId="36" borderId="141" xfId="0" applyFont="1" applyFill="1" applyBorder="1" applyAlignment="1">
      <alignment horizontal="center" vertical="center" wrapText="1"/>
    </xf>
    <xf numFmtId="0" fontId="11" fillId="36" borderId="33" xfId="0" applyFont="1" applyFill="1" applyBorder="1" applyAlignment="1">
      <alignment horizontal="center" vertical="center" wrapText="1"/>
    </xf>
    <xf numFmtId="0" fontId="11" fillId="36" borderId="153" xfId="0" applyFont="1" applyFill="1" applyBorder="1" applyAlignment="1">
      <alignment horizontal="center" vertical="center" wrapText="1"/>
    </xf>
    <xf numFmtId="0" fontId="11" fillId="36" borderId="150" xfId="0" applyFont="1" applyFill="1" applyBorder="1" applyAlignment="1">
      <alignment horizontal="center" vertical="center" wrapText="1"/>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7" fillId="3" borderId="75" xfId="13" applyFont="1" applyFill="1" applyBorder="1" applyAlignment="1" applyProtection="1">
      <alignment horizontal="center" vertical="center" wrapText="1"/>
      <protection locked="0"/>
    </xf>
    <xf numFmtId="0" fontId="107"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1" fillId="0" borderId="78" xfId="0" applyFont="1" applyFill="1" applyBorder="1" applyAlignment="1">
      <alignment horizontal="center" vertical="center"/>
    </xf>
    <xf numFmtId="0" fontId="111" fillId="0" borderId="79" xfId="0" applyFont="1" applyFill="1" applyBorder="1" applyAlignment="1">
      <alignment horizontal="center" vertical="center"/>
    </xf>
    <xf numFmtId="0" fontId="111" fillId="0" borderId="80" xfId="0" applyFont="1" applyFill="1" applyBorder="1" applyAlignment="1">
      <alignment horizontal="center" vertical="center"/>
    </xf>
    <xf numFmtId="0" fontId="112" fillId="0" borderId="117" xfId="0" applyFont="1" applyFill="1" applyBorder="1" applyAlignment="1">
      <alignment horizontal="left" vertical="center" wrapText="1"/>
    </xf>
    <xf numFmtId="0" fontId="111" fillId="76" borderId="81" xfId="0" applyFont="1" applyFill="1" applyBorder="1" applyAlignment="1">
      <alignment horizontal="center" vertical="center" wrapText="1"/>
    </xf>
    <xf numFmtId="0" fontId="111" fillId="76" borderId="82" xfId="0" applyFont="1" applyFill="1" applyBorder="1" applyAlignment="1">
      <alignment horizontal="center" vertical="center" wrapText="1"/>
    </xf>
    <xf numFmtId="0" fontId="111" fillId="76" borderId="83" xfId="0" applyFont="1" applyFill="1" applyBorder="1" applyAlignment="1">
      <alignment horizontal="center" vertical="center" wrapText="1"/>
    </xf>
    <xf numFmtId="0" fontId="112" fillId="0" borderId="59" xfId="0" applyFont="1" applyFill="1" applyBorder="1" applyAlignment="1">
      <alignment horizontal="left" vertical="center" wrapText="1"/>
    </xf>
    <xf numFmtId="0" fontId="112" fillId="0" borderId="11" xfId="0" applyFont="1" applyFill="1" applyBorder="1" applyAlignment="1">
      <alignment horizontal="left" vertical="center" wrapText="1"/>
    </xf>
    <xf numFmtId="0" fontId="112" fillId="0" borderId="122" xfId="0" applyFont="1" applyFill="1" applyBorder="1" applyAlignment="1">
      <alignment horizontal="left" vertical="center" wrapText="1"/>
    </xf>
    <xf numFmtId="0" fontId="112" fillId="0" borderId="131" xfId="0" applyFont="1" applyFill="1" applyBorder="1" applyAlignment="1">
      <alignment horizontal="left" vertical="center" wrapText="1"/>
    </xf>
    <xf numFmtId="0" fontId="112" fillId="3" borderId="122" xfId="0" applyFont="1" applyFill="1" applyBorder="1" applyAlignment="1">
      <alignment vertical="center" wrapText="1"/>
    </xf>
    <xf numFmtId="0" fontId="112" fillId="3" borderId="131" xfId="0" applyFont="1" applyFill="1" applyBorder="1" applyAlignment="1">
      <alignment vertical="center" wrapText="1"/>
    </xf>
    <xf numFmtId="0" fontId="112" fillId="0" borderId="122" xfId="0" applyFont="1" applyFill="1" applyBorder="1" applyAlignment="1">
      <alignment horizontal="left"/>
    </xf>
    <xf numFmtId="0" fontId="112" fillId="0" borderId="131" xfId="0" applyFont="1" applyFill="1" applyBorder="1" applyAlignment="1">
      <alignment horizontal="left"/>
    </xf>
    <xf numFmtId="0" fontId="112" fillId="0" borderId="88" xfId="0" applyFont="1" applyFill="1" applyBorder="1" applyAlignment="1">
      <alignment horizontal="left" vertical="center" wrapText="1"/>
    </xf>
    <xf numFmtId="0" fontId="112" fillId="0" borderId="89" xfId="0" applyFont="1" applyFill="1" applyBorder="1" applyAlignment="1">
      <alignment horizontal="left" vertical="center" wrapText="1"/>
    </xf>
    <xf numFmtId="0" fontId="112" fillId="0" borderId="59" xfId="0" applyFont="1" applyFill="1" applyBorder="1" applyAlignment="1">
      <alignment vertical="center" wrapText="1"/>
    </xf>
    <xf numFmtId="0" fontId="112" fillId="0" borderId="11" xfId="0" applyFont="1" applyFill="1" applyBorder="1" applyAlignment="1">
      <alignment vertical="center" wrapText="1"/>
    </xf>
    <xf numFmtId="0" fontId="112" fillId="0" borderId="122" xfId="0" applyFont="1" applyFill="1" applyBorder="1" applyAlignment="1">
      <alignment vertical="center" wrapText="1"/>
    </xf>
    <xf numFmtId="0" fontId="112" fillId="0" borderId="131" xfId="0" applyFont="1" applyFill="1" applyBorder="1" applyAlignment="1">
      <alignment vertical="center" wrapText="1"/>
    </xf>
    <xf numFmtId="0" fontId="112" fillId="3" borderId="85" xfId="0" applyFont="1" applyFill="1" applyBorder="1" applyAlignment="1">
      <alignment horizontal="left" vertical="center" wrapText="1"/>
    </xf>
    <xf numFmtId="0" fontId="112" fillId="3" borderId="86" xfId="0" applyFont="1" applyFill="1" applyBorder="1" applyAlignment="1">
      <alignment horizontal="left" vertical="center" wrapText="1"/>
    </xf>
    <xf numFmtId="0" fontId="112" fillId="0" borderId="85" xfId="0" applyFont="1" applyFill="1" applyBorder="1" applyAlignment="1">
      <alignment vertical="center" wrapText="1"/>
    </xf>
    <xf numFmtId="0" fontId="112" fillId="0" borderId="86" xfId="0" applyFont="1" applyFill="1" applyBorder="1" applyAlignment="1">
      <alignment vertical="center" wrapText="1"/>
    </xf>
    <xf numFmtId="0" fontId="112" fillId="0" borderId="85" xfId="0" applyFont="1" applyFill="1" applyBorder="1" applyAlignment="1">
      <alignment horizontal="left" vertical="center" wrapText="1"/>
    </xf>
    <xf numFmtId="0" fontId="112" fillId="0" borderId="86" xfId="0" applyFont="1" applyFill="1" applyBorder="1" applyAlignment="1">
      <alignment horizontal="left" vertical="center" wrapText="1"/>
    </xf>
    <xf numFmtId="0" fontId="111" fillId="76" borderId="90" xfId="0" applyFont="1" applyFill="1" applyBorder="1" applyAlignment="1">
      <alignment horizontal="center" vertical="center" wrapText="1"/>
    </xf>
    <xf numFmtId="0" fontId="111" fillId="76" borderId="0" xfId="0" applyFont="1" applyFill="1" applyBorder="1" applyAlignment="1">
      <alignment horizontal="center" vertical="center" wrapText="1"/>
    </xf>
    <xf numFmtId="0" fontId="111" fillId="76" borderId="91" xfId="0" applyFont="1" applyFill="1" applyBorder="1" applyAlignment="1">
      <alignment horizontal="center" vertical="center" wrapText="1"/>
    </xf>
    <xf numFmtId="0" fontId="112" fillId="3" borderId="122" xfId="0" applyFont="1" applyFill="1" applyBorder="1" applyAlignment="1">
      <alignment horizontal="left" vertical="center" wrapText="1"/>
    </xf>
    <xf numFmtId="0" fontId="112" fillId="3" borderId="131" xfId="0" applyFont="1" applyFill="1" applyBorder="1" applyAlignment="1">
      <alignment horizontal="left" vertical="center" wrapText="1"/>
    </xf>
    <xf numFmtId="0" fontId="112" fillId="78" borderId="122" xfId="0" applyFont="1" applyFill="1" applyBorder="1" applyAlignment="1">
      <alignment vertical="center" wrapText="1"/>
    </xf>
    <xf numFmtId="0" fontId="112" fillId="78" borderId="131" xfId="0" applyFont="1" applyFill="1" applyBorder="1" applyAlignment="1">
      <alignment vertical="center" wrapText="1"/>
    </xf>
    <xf numFmtId="0" fontId="111" fillId="76" borderId="106" xfId="0" applyFont="1" applyFill="1" applyBorder="1" applyAlignment="1">
      <alignment horizontal="center" vertical="center"/>
    </xf>
    <xf numFmtId="0" fontId="111" fillId="76" borderId="107" xfId="0" applyFont="1" applyFill="1" applyBorder="1" applyAlignment="1">
      <alignment horizontal="center" vertical="center"/>
    </xf>
    <xf numFmtId="0" fontId="111" fillId="76" borderId="108" xfId="0" applyFont="1" applyFill="1" applyBorder="1" applyAlignment="1">
      <alignment horizontal="center" vertical="center"/>
    </xf>
    <xf numFmtId="0" fontId="111" fillId="0" borderId="101" xfId="0" applyFont="1" applyFill="1" applyBorder="1" applyAlignment="1">
      <alignment horizontal="center" vertical="center"/>
    </xf>
    <xf numFmtId="0" fontId="111" fillId="76" borderId="132" xfId="0" applyFont="1" applyFill="1" applyBorder="1" applyAlignment="1">
      <alignment horizontal="center" vertical="center" wrapText="1"/>
    </xf>
    <xf numFmtId="0" fontId="111" fillId="76" borderId="133" xfId="0" applyFont="1" applyFill="1" applyBorder="1" applyAlignment="1">
      <alignment horizontal="center" vertical="center" wrapText="1"/>
    </xf>
    <xf numFmtId="0" fontId="111" fillId="76" borderId="134" xfId="0" applyFont="1" applyFill="1" applyBorder="1" applyAlignment="1">
      <alignment horizontal="center" vertical="center" wrapText="1"/>
    </xf>
    <xf numFmtId="49" fontId="112" fillId="0" borderId="96" xfId="0" applyNumberFormat="1" applyFont="1" applyFill="1" applyBorder="1" applyAlignment="1">
      <alignment horizontal="left" vertical="center" wrapText="1"/>
    </xf>
    <xf numFmtId="49" fontId="112" fillId="0" borderId="97" xfId="0" applyNumberFormat="1" applyFont="1" applyFill="1" applyBorder="1" applyAlignment="1">
      <alignment horizontal="left" vertical="center" wrapText="1"/>
    </xf>
    <xf numFmtId="0" fontId="112" fillId="0" borderId="99" xfId="0" applyFont="1" applyFill="1" applyBorder="1" applyAlignment="1">
      <alignment horizontal="left" vertical="center" wrapText="1"/>
    </xf>
    <xf numFmtId="0" fontId="112" fillId="0" borderId="100" xfId="0" applyFont="1" applyFill="1" applyBorder="1" applyAlignment="1">
      <alignment horizontal="left" vertical="center" wrapText="1"/>
    </xf>
    <xf numFmtId="0" fontId="112" fillId="0" borderId="95" xfId="0" applyFont="1" applyFill="1" applyBorder="1" applyAlignment="1">
      <alignment horizontal="left" vertical="center" wrapText="1"/>
    </xf>
    <xf numFmtId="0" fontId="112" fillId="0" borderId="104" xfId="0" applyFont="1" applyFill="1" applyBorder="1" applyAlignment="1">
      <alignment horizontal="left" vertical="center" wrapText="1"/>
    </xf>
    <xf numFmtId="0" fontId="111" fillId="76" borderId="92" xfId="0" applyFont="1" applyFill="1" applyBorder="1" applyAlignment="1">
      <alignment horizontal="center" vertical="center" wrapText="1"/>
    </xf>
    <xf numFmtId="0" fontId="111" fillId="76" borderId="93" xfId="0" applyFont="1" applyFill="1" applyBorder="1" applyAlignment="1">
      <alignment horizontal="center" vertical="center" wrapText="1"/>
    </xf>
    <xf numFmtId="0" fontId="111" fillId="76" borderId="94" xfId="0" applyFont="1" applyFill="1" applyBorder="1" applyAlignment="1">
      <alignment horizontal="center" vertical="center" wrapText="1"/>
    </xf>
    <xf numFmtId="0" fontId="111" fillId="0" borderId="105" xfId="0" applyFont="1" applyFill="1" applyBorder="1" applyAlignment="1">
      <alignment horizontal="center" vertical="center"/>
    </xf>
    <xf numFmtId="0" fontId="111" fillId="0" borderId="103" xfId="0" applyFont="1" applyFill="1" applyBorder="1" applyAlignment="1">
      <alignment horizontal="center" vertical="center"/>
    </xf>
    <xf numFmtId="0" fontId="112" fillId="0" borderId="96" xfId="0" applyFont="1" applyFill="1" applyBorder="1" applyAlignment="1">
      <alignment horizontal="left" vertical="center"/>
    </xf>
    <xf numFmtId="0" fontId="112" fillId="0" borderId="97" xfId="0" applyFont="1" applyFill="1" applyBorder="1" applyAlignment="1">
      <alignment horizontal="left" vertical="center"/>
    </xf>
    <xf numFmtId="0" fontId="111" fillId="0" borderId="106" xfId="0" applyFont="1" applyFill="1" applyBorder="1" applyAlignment="1">
      <alignment horizontal="center" vertical="center"/>
    </xf>
    <xf numFmtId="0" fontId="111" fillId="0" borderId="107" xfId="0" applyFont="1" applyFill="1" applyBorder="1" applyAlignment="1">
      <alignment horizontal="center" vertical="center"/>
    </xf>
    <xf numFmtId="0" fontId="111" fillId="0" borderId="108" xfId="0" applyFont="1" applyFill="1" applyBorder="1" applyAlignment="1">
      <alignment horizontal="center" vertical="center"/>
    </xf>
    <xf numFmtId="0" fontId="112" fillId="0" borderId="98" xfId="0" applyFont="1" applyFill="1" applyBorder="1" applyAlignment="1">
      <alignment horizontal="left" vertical="center" wrapText="1"/>
    </xf>
  </cellXfs>
  <cellStyles count="39734">
    <cellStyle name="_lowerLable" xfId="21025"/>
    <cellStyle name="_RC VALUTEBIS WRILSI " xfId="18"/>
    <cellStyle name="=C:\WINNT35\SYSTEM32\COMMAND.COM" xfId="37965"/>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39114"/>
    <cellStyle name="Calculation 2 10 2 2 2" xfId="39732"/>
    <cellStyle name="Calculation 2 10 2 3" xfId="38053"/>
    <cellStyle name="Calculation 2 10 2 4" xfId="38405"/>
    <cellStyle name="Calculation 2 10 3" xfId="724"/>
    <cellStyle name="Calculation 2 10 3 2" xfId="39113"/>
    <cellStyle name="Calculation 2 10 3 2 2" xfId="39731"/>
    <cellStyle name="Calculation 2 10 3 3" xfId="38054"/>
    <cellStyle name="Calculation 2 10 3 4" xfId="38404"/>
    <cellStyle name="Calculation 2 10 4" xfId="725"/>
    <cellStyle name="Calculation 2 10 4 2" xfId="39112"/>
    <cellStyle name="Calculation 2 10 4 2 2" xfId="39730"/>
    <cellStyle name="Calculation 2 10 4 3" xfId="38055"/>
    <cellStyle name="Calculation 2 10 4 4" xfId="38403"/>
    <cellStyle name="Calculation 2 10 5" xfId="726"/>
    <cellStyle name="Calculation 2 10 5 2" xfId="39111"/>
    <cellStyle name="Calculation 2 10 5 2 2" xfId="39729"/>
    <cellStyle name="Calculation 2 10 5 3" xfId="38056"/>
    <cellStyle name="Calculation 2 10 5 4" xfId="38402"/>
    <cellStyle name="Calculation 2 11" xfId="727"/>
    <cellStyle name="Calculation 2 11 2" xfId="728"/>
    <cellStyle name="Calculation 2 11 2 2" xfId="39109"/>
    <cellStyle name="Calculation 2 11 2 2 2" xfId="39727"/>
    <cellStyle name="Calculation 2 11 2 3" xfId="38058"/>
    <cellStyle name="Calculation 2 11 2 4" xfId="38400"/>
    <cellStyle name="Calculation 2 11 3" xfId="729"/>
    <cellStyle name="Calculation 2 11 3 2" xfId="39108"/>
    <cellStyle name="Calculation 2 11 3 2 2" xfId="39726"/>
    <cellStyle name="Calculation 2 11 3 3" xfId="38059"/>
    <cellStyle name="Calculation 2 11 3 4" xfId="38399"/>
    <cellStyle name="Calculation 2 11 4" xfId="730"/>
    <cellStyle name="Calculation 2 11 4 2" xfId="39107"/>
    <cellStyle name="Calculation 2 11 4 2 2" xfId="39725"/>
    <cellStyle name="Calculation 2 11 4 3" xfId="38060"/>
    <cellStyle name="Calculation 2 11 4 4" xfId="38398"/>
    <cellStyle name="Calculation 2 11 5" xfId="731"/>
    <cellStyle name="Calculation 2 11 5 2" xfId="39106"/>
    <cellStyle name="Calculation 2 11 5 2 2" xfId="39724"/>
    <cellStyle name="Calculation 2 11 5 3" xfId="38061"/>
    <cellStyle name="Calculation 2 11 5 4" xfId="38397"/>
    <cellStyle name="Calculation 2 11 6" xfId="39110"/>
    <cellStyle name="Calculation 2 11 6 2" xfId="39728"/>
    <cellStyle name="Calculation 2 11 7" xfId="38057"/>
    <cellStyle name="Calculation 2 11 8" xfId="38401"/>
    <cellStyle name="Calculation 2 12" xfId="732"/>
    <cellStyle name="Calculation 2 12 2" xfId="733"/>
    <cellStyle name="Calculation 2 12 2 2" xfId="39104"/>
    <cellStyle name="Calculation 2 12 2 2 2" xfId="39722"/>
    <cellStyle name="Calculation 2 12 2 3" xfId="38063"/>
    <cellStyle name="Calculation 2 12 2 4" xfId="38395"/>
    <cellStyle name="Calculation 2 12 3" xfId="734"/>
    <cellStyle name="Calculation 2 12 3 2" xfId="39103"/>
    <cellStyle name="Calculation 2 12 3 2 2" xfId="39721"/>
    <cellStyle name="Calculation 2 12 3 3" xfId="38064"/>
    <cellStyle name="Calculation 2 12 3 4" xfId="38394"/>
    <cellStyle name="Calculation 2 12 4" xfId="735"/>
    <cellStyle name="Calculation 2 12 4 2" xfId="39102"/>
    <cellStyle name="Calculation 2 12 4 2 2" xfId="39720"/>
    <cellStyle name="Calculation 2 12 4 3" xfId="38065"/>
    <cellStyle name="Calculation 2 12 4 4" xfId="38393"/>
    <cellStyle name="Calculation 2 12 5" xfId="736"/>
    <cellStyle name="Calculation 2 12 5 2" xfId="39101"/>
    <cellStyle name="Calculation 2 12 5 2 2" xfId="39719"/>
    <cellStyle name="Calculation 2 12 5 3" xfId="38066"/>
    <cellStyle name="Calculation 2 12 5 4" xfId="38392"/>
    <cellStyle name="Calculation 2 12 6" xfId="39105"/>
    <cellStyle name="Calculation 2 12 6 2" xfId="39723"/>
    <cellStyle name="Calculation 2 12 7" xfId="38062"/>
    <cellStyle name="Calculation 2 12 8" xfId="38396"/>
    <cellStyle name="Calculation 2 13" xfId="737"/>
    <cellStyle name="Calculation 2 13 2" xfId="738"/>
    <cellStyle name="Calculation 2 13 2 2" xfId="39099"/>
    <cellStyle name="Calculation 2 13 2 2 2" xfId="39717"/>
    <cellStyle name="Calculation 2 13 2 3" xfId="38068"/>
    <cellStyle name="Calculation 2 13 2 4" xfId="38390"/>
    <cellStyle name="Calculation 2 13 3" xfId="739"/>
    <cellStyle name="Calculation 2 13 3 2" xfId="39098"/>
    <cellStyle name="Calculation 2 13 3 2 2" xfId="39716"/>
    <cellStyle name="Calculation 2 13 3 3" xfId="38069"/>
    <cellStyle name="Calculation 2 13 3 4" xfId="38389"/>
    <cellStyle name="Calculation 2 13 4" xfId="740"/>
    <cellStyle name="Calculation 2 13 4 2" xfId="39097"/>
    <cellStyle name="Calculation 2 13 4 2 2" xfId="39715"/>
    <cellStyle name="Calculation 2 13 4 3" xfId="38070"/>
    <cellStyle name="Calculation 2 13 4 4" xfId="38388"/>
    <cellStyle name="Calculation 2 13 5" xfId="39100"/>
    <cellStyle name="Calculation 2 13 5 2" xfId="39718"/>
    <cellStyle name="Calculation 2 13 6" xfId="38067"/>
    <cellStyle name="Calculation 2 13 7" xfId="38391"/>
    <cellStyle name="Calculation 2 14" xfId="741"/>
    <cellStyle name="Calculation 2 14 2" xfId="39096"/>
    <cellStyle name="Calculation 2 14 2 2" xfId="39714"/>
    <cellStyle name="Calculation 2 14 3" xfId="38071"/>
    <cellStyle name="Calculation 2 14 4" xfId="38387"/>
    <cellStyle name="Calculation 2 15" xfId="742"/>
    <cellStyle name="Calculation 2 15 2" xfId="39095"/>
    <cellStyle name="Calculation 2 15 2 2" xfId="39713"/>
    <cellStyle name="Calculation 2 15 3" xfId="38072"/>
    <cellStyle name="Calculation 2 15 4" xfId="38386"/>
    <cellStyle name="Calculation 2 16" xfId="743"/>
    <cellStyle name="Calculation 2 16 2" xfId="39094"/>
    <cellStyle name="Calculation 2 16 2 2" xfId="39712"/>
    <cellStyle name="Calculation 2 16 3" xfId="38073"/>
    <cellStyle name="Calculation 2 16 4" xfId="38385"/>
    <cellStyle name="Calculation 2 17" xfId="39115"/>
    <cellStyle name="Calculation 2 17 2" xfId="39733"/>
    <cellStyle name="Calculation 2 18" xfId="38052"/>
    <cellStyle name="Calculation 2 19" xfId="38406"/>
    <cellStyle name="Calculation 2 2" xfId="744"/>
    <cellStyle name="Calculation 2 2 10" xfId="39093"/>
    <cellStyle name="Calculation 2 2 10 2" xfId="39711"/>
    <cellStyle name="Calculation 2 2 11" xfId="38074"/>
    <cellStyle name="Calculation 2 2 12" xfId="38384"/>
    <cellStyle name="Calculation 2 2 2" xfId="745"/>
    <cellStyle name="Calculation 2 2 2 2" xfId="746"/>
    <cellStyle name="Calculation 2 2 2 2 2" xfId="39091"/>
    <cellStyle name="Calculation 2 2 2 2 2 2" xfId="39709"/>
    <cellStyle name="Calculation 2 2 2 2 3" xfId="38076"/>
    <cellStyle name="Calculation 2 2 2 2 4" xfId="38382"/>
    <cellStyle name="Calculation 2 2 2 3" xfId="747"/>
    <cellStyle name="Calculation 2 2 2 3 2" xfId="39090"/>
    <cellStyle name="Calculation 2 2 2 3 2 2" xfId="39708"/>
    <cellStyle name="Calculation 2 2 2 3 3" xfId="38077"/>
    <cellStyle name="Calculation 2 2 2 3 4" xfId="38381"/>
    <cellStyle name="Calculation 2 2 2 4" xfId="748"/>
    <cellStyle name="Calculation 2 2 2 4 2" xfId="39089"/>
    <cellStyle name="Calculation 2 2 2 4 2 2" xfId="39707"/>
    <cellStyle name="Calculation 2 2 2 4 3" xfId="38078"/>
    <cellStyle name="Calculation 2 2 2 4 4" xfId="38380"/>
    <cellStyle name="Calculation 2 2 2 5" xfId="39092"/>
    <cellStyle name="Calculation 2 2 2 5 2" xfId="39710"/>
    <cellStyle name="Calculation 2 2 2 6" xfId="38075"/>
    <cellStyle name="Calculation 2 2 2 7" xfId="38383"/>
    <cellStyle name="Calculation 2 2 3" xfId="749"/>
    <cellStyle name="Calculation 2 2 3 2" xfId="750"/>
    <cellStyle name="Calculation 2 2 3 2 2" xfId="39087"/>
    <cellStyle name="Calculation 2 2 3 2 2 2" xfId="39705"/>
    <cellStyle name="Calculation 2 2 3 2 3" xfId="38080"/>
    <cellStyle name="Calculation 2 2 3 2 4" xfId="38378"/>
    <cellStyle name="Calculation 2 2 3 3" xfId="751"/>
    <cellStyle name="Calculation 2 2 3 3 2" xfId="39086"/>
    <cellStyle name="Calculation 2 2 3 3 2 2" xfId="39704"/>
    <cellStyle name="Calculation 2 2 3 3 3" xfId="38081"/>
    <cellStyle name="Calculation 2 2 3 3 4" xfId="38377"/>
    <cellStyle name="Calculation 2 2 3 4" xfId="752"/>
    <cellStyle name="Calculation 2 2 3 4 2" xfId="39085"/>
    <cellStyle name="Calculation 2 2 3 4 2 2" xfId="39703"/>
    <cellStyle name="Calculation 2 2 3 4 3" xfId="38082"/>
    <cellStyle name="Calculation 2 2 3 4 4" xfId="38376"/>
    <cellStyle name="Calculation 2 2 3 5" xfId="39088"/>
    <cellStyle name="Calculation 2 2 3 5 2" xfId="39706"/>
    <cellStyle name="Calculation 2 2 3 6" xfId="38079"/>
    <cellStyle name="Calculation 2 2 3 7" xfId="38379"/>
    <cellStyle name="Calculation 2 2 4" xfId="753"/>
    <cellStyle name="Calculation 2 2 4 2" xfId="754"/>
    <cellStyle name="Calculation 2 2 4 2 2" xfId="39083"/>
    <cellStyle name="Calculation 2 2 4 2 2 2" xfId="39701"/>
    <cellStyle name="Calculation 2 2 4 2 3" xfId="38084"/>
    <cellStyle name="Calculation 2 2 4 2 4" xfId="38374"/>
    <cellStyle name="Calculation 2 2 4 3" xfId="755"/>
    <cellStyle name="Calculation 2 2 4 3 2" xfId="39082"/>
    <cellStyle name="Calculation 2 2 4 3 2 2" xfId="39700"/>
    <cellStyle name="Calculation 2 2 4 3 3" xfId="38085"/>
    <cellStyle name="Calculation 2 2 4 3 4" xfId="38373"/>
    <cellStyle name="Calculation 2 2 4 4" xfId="756"/>
    <cellStyle name="Calculation 2 2 4 4 2" xfId="39081"/>
    <cellStyle name="Calculation 2 2 4 4 2 2" xfId="39699"/>
    <cellStyle name="Calculation 2 2 4 4 3" xfId="38086"/>
    <cellStyle name="Calculation 2 2 4 4 4" xfId="38372"/>
    <cellStyle name="Calculation 2 2 4 5" xfId="39084"/>
    <cellStyle name="Calculation 2 2 4 5 2" xfId="39702"/>
    <cellStyle name="Calculation 2 2 4 6" xfId="38083"/>
    <cellStyle name="Calculation 2 2 4 7" xfId="38375"/>
    <cellStyle name="Calculation 2 2 5" xfId="757"/>
    <cellStyle name="Calculation 2 2 5 2" xfId="758"/>
    <cellStyle name="Calculation 2 2 5 2 2" xfId="39079"/>
    <cellStyle name="Calculation 2 2 5 2 2 2" xfId="39697"/>
    <cellStyle name="Calculation 2 2 5 2 3" xfId="38088"/>
    <cellStyle name="Calculation 2 2 5 2 4" xfId="38370"/>
    <cellStyle name="Calculation 2 2 5 3" xfId="759"/>
    <cellStyle name="Calculation 2 2 5 3 2" xfId="39078"/>
    <cellStyle name="Calculation 2 2 5 3 2 2" xfId="39696"/>
    <cellStyle name="Calculation 2 2 5 3 3" xfId="38089"/>
    <cellStyle name="Calculation 2 2 5 3 4" xfId="38369"/>
    <cellStyle name="Calculation 2 2 5 4" xfId="760"/>
    <cellStyle name="Calculation 2 2 5 4 2" xfId="39077"/>
    <cellStyle name="Calculation 2 2 5 4 2 2" xfId="39695"/>
    <cellStyle name="Calculation 2 2 5 4 3" xfId="38090"/>
    <cellStyle name="Calculation 2 2 5 4 4" xfId="38368"/>
    <cellStyle name="Calculation 2 2 5 5" xfId="39080"/>
    <cellStyle name="Calculation 2 2 5 5 2" xfId="39698"/>
    <cellStyle name="Calculation 2 2 5 6" xfId="38087"/>
    <cellStyle name="Calculation 2 2 5 7" xfId="38371"/>
    <cellStyle name="Calculation 2 2 6" xfId="761"/>
    <cellStyle name="Calculation 2 2 6 2" xfId="39076"/>
    <cellStyle name="Calculation 2 2 6 2 2" xfId="39694"/>
    <cellStyle name="Calculation 2 2 6 3" xfId="38091"/>
    <cellStyle name="Calculation 2 2 6 4" xfId="38367"/>
    <cellStyle name="Calculation 2 2 7" xfId="762"/>
    <cellStyle name="Calculation 2 2 7 2" xfId="39075"/>
    <cellStyle name="Calculation 2 2 7 2 2" xfId="39693"/>
    <cellStyle name="Calculation 2 2 7 3" xfId="38092"/>
    <cellStyle name="Calculation 2 2 7 4" xfId="38366"/>
    <cellStyle name="Calculation 2 2 8" xfId="763"/>
    <cellStyle name="Calculation 2 2 8 2" xfId="39074"/>
    <cellStyle name="Calculation 2 2 8 2 2" xfId="39692"/>
    <cellStyle name="Calculation 2 2 8 3" xfId="38093"/>
    <cellStyle name="Calculation 2 2 8 4" xfId="38365"/>
    <cellStyle name="Calculation 2 2 9" xfId="764"/>
    <cellStyle name="Calculation 2 2 9 2" xfId="39073"/>
    <cellStyle name="Calculation 2 2 9 2 2" xfId="39691"/>
    <cellStyle name="Calculation 2 2 9 3" xfId="38094"/>
    <cellStyle name="Calculation 2 2 9 4" xfId="38364"/>
    <cellStyle name="Calculation 2 3" xfId="765"/>
    <cellStyle name="Calculation 2 3 2" xfId="766"/>
    <cellStyle name="Calculation 2 3 2 2" xfId="39072"/>
    <cellStyle name="Calculation 2 3 2 2 2" xfId="39690"/>
    <cellStyle name="Calculation 2 3 2 3" xfId="38095"/>
    <cellStyle name="Calculation 2 3 2 4" xfId="38363"/>
    <cellStyle name="Calculation 2 3 3" xfId="767"/>
    <cellStyle name="Calculation 2 3 3 2" xfId="39071"/>
    <cellStyle name="Calculation 2 3 3 2 2" xfId="39689"/>
    <cellStyle name="Calculation 2 3 3 3" xfId="38096"/>
    <cellStyle name="Calculation 2 3 3 4" xfId="38362"/>
    <cellStyle name="Calculation 2 3 4" xfId="768"/>
    <cellStyle name="Calculation 2 3 4 2" xfId="39070"/>
    <cellStyle name="Calculation 2 3 4 2 2" xfId="39688"/>
    <cellStyle name="Calculation 2 3 4 3" xfId="38097"/>
    <cellStyle name="Calculation 2 3 4 4" xfId="38361"/>
    <cellStyle name="Calculation 2 3 5" xfId="769"/>
    <cellStyle name="Calculation 2 3 5 2" xfId="39069"/>
    <cellStyle name="Calculation 2 3 5 2 2" xfId="39687"/>
    <cellStyle name="Calculation 2 3 5 3" xfId="38098"/>
    <cellStyle name="Calculation 2 3 5 4" xfId="38360"/>
    <cellStyle name="Calculation 2 4" xfId="770"/>
    <cellStyle name="Calculation 2 4 2" xfId="771"/>
    <cellStyle name="Calculation 2 4 2 2" xfId="39068"/>
    <cellStyle name="Calculation 2 4 2 2 2" xfId="39686"/>
    <cellStyle name="Calculation 2 4 2 3" xfId="38099"/>
    <cellStyle name="Calculation 2 4 2 4" xfId="38359"/>
    <cellStyle name="Calculation 2 4 3" xfId="772"/>
    <cellStyle name="Calculation 2 4 3 2" xfId="39067"/>
    <cellStyle name="Calculation 2 4 3 2 2" xfId="39685"/>
    <cellStyle name="Calculation 2 4 3 3" xfId="38100"/>
    <cellStyle name="Calculation 2 4 3 4" xfId="38358"/>
    <cellStyle name="Calculation 2 4 4" xfId="773"/>
    <cellStyle name="Calculation 2 4 4 2" xfId="39066"/>
    <cellStyle name="Calculation 2 4 4 2 2" xfId="39684"/>
    <cellStyle name="Calculation 2 4 4 3" xfId="38101"/>
    <cellStyle name="Calculation 2 4 4 4" xfId="38357"/>
    <cellStyle name="Calculation 2 4 5" xfId="774"/>
    <cellStyle name="Calculation 2 4 5 2" xfId="39065"/>
    <cellStyle name="Calculation 2 4 5 2 2" xfId="39683"/>
    <cellStyle name="Calculation 2 4 5 3" xfId="38102"/>
    <cellStyle name="Calculation 2 4 5 4" xfId="38356"/>
    <cellStyle name="Calculation 2 5" xfId="775"/>
    <cellStyle name="Calculation 2 5 2" xfId="776"/>
    <cellStyle name="Calculation 2 5 2 2" xfId="39064"/>
    <cellStyle name="Calculation 2 5 2 2 2" xfId="39682"/>
    <cellStyle name="Calculation 2 5 2 3" xfId="38103"/>
    <cellStyle name="Calculation 2 5 2 4" xfId="38355"/>
    <cellStyle name="Calculation 2 5 3" xfId="777"/>
    <cellStyle name="Calculation 2 5 3 2" xfId="39063"/>
    <cellStyle name="Calculation 2 5 3 2 2" xfId="39681"/>
    <cellStyle name="Calculation 2 5 3 3" xfId="38104"/>
    <cellStyle name="Calculation 2 5 3 4" xfId="38354"/>
    <cellStyle name="Calculation 2 5 4" xfId="778"/>
    <cellStyle name="Calculation 2 5 4 2" xfId="39062"/>
    <cellStyle name="Calculation 2 5 4 2 2" xfId="39680"/>
    <cellStyle name="Calculation 2 5 4 3" xfId="38105"/>
    <cellStyle name="Calculation 2 5 4 4" xfId="38353"/>
    <cellStyle name="Calculation 2 5 5" xfId="779"/>
    <cellStyle name="Calculation 2 5 5 2" xfId="39061"/>
    <cellStyle name="Calculation 2 5 5 2 2" xfId="39679"/>
    <cellStyle name="Calculation 2 5 5 3" xfId="38106"/>
    <cellStyle name="Calculation 2 5 5 4" xfId="38352"/>
    <cellStyle name="Calculation 2 6" xfId="780"/>
    <cellStyle name="Calculation 2 6 2" xfId="781"/>
    <cellStyle name="Calculation 2 6 2 2" xfId="39060"/>
    <cellStyle name="Calculation 2 6 2 2 2" xfId="39678"/>
    <cellStyle name="Calculation 2 6 2 3" xfId="38107"/>
    <cellStyle name="Calculation 2 6 2 4" xfId="38351"/>
    <cellStyle name="Calculation 2 6 3" xfId="782"/>
    <cellStyle name="Calculation 2 6 3 2" xfId="39059"/>
    <cellStyle name="Calculation 2 6 3 2 2" xfId="39677"/>
    <cellStyle name="Calculation 2 6 3 3" xfId="38108"/>
    <cellStyle name="Calculation 2 6 3 4" xfId="38350"/>
    <cellStyle name="Calculation 2 6 4" xfId="783"/>
    <cellStyle name="Calculation 2 6 4 2" xfId="39058"/>
    <cellStyle name="Calculation 2 6 4 2 2" xfId="39676"/>
    <cellStyle name="Calculation 2 6 4 3" xfId="38109"/>
    <cellStyle name="Calculation 2 6 4 4" xfId="38349"/>
    <cellStyle name="Calculation 2 6 5" xfId="784"/>
    <cellStyle name="Calculation 2 6 5 2" xfId="39057"/>
    <cellStyle name="Calculation 2 6 5 2 2" xfId="39675"/>
    <cellStyle name="Calculation 2 6 5 3" xfId="38110"/>
    <cellStyle name="Calculation 2 6 5 4" xfId="38348"/>
    <cellStyle name="Calculation 2 7" xfId="785"/>
    <cellStyle name="Calculation 2 7 2" xfId="786"/>
    <cellStyle name="Calculation 2 7 2 2" xfId="39056"/>
    <cellStyle name="Calculation 2 7 2 2 2" xfId="39674"/>
    <cellStyle name="Calculation 2 7 2 3" xfId="38111"/>
    <cellStyle name="Calculation 2 7 2 4" xfId="38347"/>
    <cellStyle name="Calculation 2 7 3" xfId="787"/>
    <cellStyle name="Calculation 2 7 3 2" xfId="39055"/>
    <cellStyle name="Calculation 2 7 3 2 2" xfId="39673"/>
    <cellStyle name="Calculation 2 7 3 3" xfId="38112"/>
    <cellStyle name="Calculation 2 7 3 4" xfId="38346"/>
    <cellStyle name="Calculation 2 7 4" xfId="788"/>
    <cellStyle name="Calculation 2 7 4 2" xfId="39054"/>
    <cellStyle name="Calculation 2 7 4 2 2" xfId="39672"/>
    <cellStyle name="Calculation 2 7 4 3" xfId="38113"/>
    <cellStyle name="Calculation 2 7 4 4" xfId="38345"/>
    <cellStyle name="Calculation 2 7 5" xfId="789"/>
    <cellStyle name="Calculation 2 7 5 2" xfId="39053"/>
    <cellStyle name="Calculation 2 7 5 2 2" xfId="39671"/>
    <cellStyle name="Calculation 2 7 5 3" xfId="38114"/>
    <cellStyle name="Calculation 2 7 5 4" xfId="38344"/>
    <cellStyle name="Calculation 2 8" xfId="790"/>
    <cellStyle name="Calculation 2 8 2" xfId="791"/>
    <cellStyle name="Calculation 2 8 2 2" xfId="39052"/>
    <cellStyle name="Calculation 2 8 2 2 2" xfId="39670"/>
    <cellStyle name="Calculation 2 8 2 3" xfId="38115"/>
    <cellStyle name="Calculation 2 8 2 4" xfId="38343"/>
    <cellStyle name="Calculation 2 8 3" xfId="792"/>
    <cellStyle name="Calculation 2 8 3 2" xfId="39051"/>
    <cellStyle name="Calculation 2 8 3 2 2" xfId="39669"/>
    <cellStyle name="Calculation 2 8 3 3" xfId="38116"/>
    <cellStyle name="Calculation 2 8 3 4" xfId="38342"/>
    <cellStyle name="Calculation 2 8 4" xfId="793"/>
    <cellStyle name="Calculation 2 8 4 2" xfId="39050"/>
    <cellStyle name="Calculation 2 8 4 2 2" xfId="39668"/>
    <cellStyle name="Calculation 2 8 4 3" xfId="38117"/>
    <cellStyle name="Calculation 2 8 4 4" xfId="38341"/>
    <cellStyle name="Calculation 2 8 5" xfId="794"/>
    <cellStyle name="Calculation 2 8 5 2" xfId="39049"/>
    <cellStyle name="Calculation 2 8 5 2 2" xfId="39667"/>
    <cellStyle name="Calculation 2 8 5 3" xfId="38118"/>
    <cellStyle name="Calculation 2 8 5 4" xfId="38340"/>
    <cellStyle name="Calculation 2 9" xfId="795"/>
    <cellStyle name="Calculation 2 9 2" xfId="796"/>
    <cellStyle name="Calculation 2 9 2 2" xfId="39048"/>
    <cellStyle name="Calculation 2 9 2 2 2" xfId="39666"/>
    <cellStyle name="Calculation 2 9 2 3" xfId="38119"/>
    <cellStyle name="Calculation 2 9 2 4" xfId="38339"/>
    <cellStyle name="Calculation 2 9 3" xfId="797"/>
    <cellStyle name="Calculation 2 9 3 2" xfId="39047"/>
    <cellStyle name="Calculation 2 9 3 2 2" xfId="39665"/>
    <cellStyle name="Calculation 2 9 3 3" xfId="38120"/>
    <cellStyle name="Calculation 2 9 3 4" xfId="38338"/>
    <cellStyle name="Calculation 2 9 4" xfId="798"/>
    <cellStyle name="Calculation 2 9 4 2" xfId="39046"/>
    <cellStyle name="Calculation 2 9 4 2 2" xfId="39664"/>
    <cellStyle name="Calculation 2 9 4 3" xfId="38121"/>
    <cellStyle name="Calculation 2 9 4 4" xfId="38337"/>
    <cellStyle name="Calculation 2 9 5" xfId="799"/>
    <cellStyle name="Calculation 2 9 5 2" xfId="39045"/>
    <cellStyle name="Calculation 2 9 5 2 2" xfId="39663"/>
    <cellStyle name="Calculation 2 9 5 3" xfId="38122"/>
    <cellStyle name="Calculation 2 9 5 4" xfId="38336"/>
    <cellStyle name="Calculation 3" xfId="800"/>
    <cellStyle name="Calculation 3 2" xfId="801"/>
    <cellStyle name="Calculation 3 2 2" xfId="39043"/>
    <cellStyle name="Calculation 3 2 2 2" xfId="39661"/>
    <cellStyle name="Calculation 3 2 3" xfId="38124"/>
    <cellStyle name="Calculation 3 2 4" xfId="38334"/>
    <cellStyle name="Calculation 3 3" xfId="802"/>
    <cellStyle name="Calculation 3 3 2" xfId="39042"/>
    <cellStyle name="Calculation 3 3 2 2" xfId="39660"/>
    <cellStyle name="Calculation 3 3 3" xfId="38125"/>
    <cellStyle name="Calculation 3 3 4" xfId="38333"/>
    <cellStyle name="Calculation 3 4" xfId="39044"/>
    <cellStyle name="Calculation 3 4 2" xfId="39662"/>
    <cellStyle name="Calculation 3 5" xfId="38123"/>
    <cellStyle name="Calculation 3 6" xfId="38335"/>
    <cellStyle name="Calculation 4" xfId="803"/>
    <cellStyle name="Calculation 4 2" xfId="804"/>
    <cellStyle name="Calculation 4 2 2" xfId="39040"/>
    <cellStyle name="Calculation 4 2 2 2" xfId="39658"/>
    <cellStyle name="Calculation 4 2 3" xfId="38127"/>
    <cellStyle name="Calculation 4 2 4" xfId="38331"/>
    <cellStyle name="Calculation 4 3" xfId="805"/>
    <cellStyle name="Calculation 4 3 2" xfId="39039"/>
    <cellStyle name="Calculation 4 3 2 2" xfId="39657"/>
    <cellStyle name="Calculation 4 3 3" xfId="38128"/>
    <cellStyle name="Calculation 4 3 4" xfId="38330"/>
    <cellStyle name="Calculation 4 4" xfId="39041"/>
    <cellStyle name="Calculation 4 4 2" xfId="39659"/>
    <cellStyle name="Calculation 4 5" xfId="38126"/>
    <cellStyle name="Calculation 4 6" xfId="38332"/>
    <cellStyle name="Calculation 5" xfId="806"/>
    <cellStyle name="Calculation 5 2" xfId="807"/>
    <cellStyle name="Calculation 5 2 2" xfId="39037"/>
    <cellStyle name="Calculation 5 2 2 2" xfId="39655"/>
    <cellStyle name="Calculation 5 2 3" xfId="38130"/>
    <cellStyle name="Calculation 5 2 4" xfId="38328"/>
    <cellStyle name="Calculation 5 3" xfId="808"/>
    <cellStyle name="Calculation 5 3 2" xfId="39036"/>
    <cellStyle name="Calculation 5 3 2 2" xfId="39654"/>
    <cellStyle name="Calculation 5 3 3" xfId="38131"/>
    <cellStyle name="Calculation 5 3 4" xfId="38327"/>
    <cellStyle name="Calculation 5 4" xfId="39038"/>
    <cellStyle name="Calculation 5 4 2" xfId="39656"/>
    <cellStyle name="Calculation 5 5" xfId="38129"/>
    <cellStyle name="Calculation 5 6" xfId="38329"/>
    <cellStyle name="Calculation 6" xfId="809"/>
    <cellStyle name="Calculation 6 2" xfId="810"/>
    <cellStyle name="Calculation 6 2 2" xfId="39034"/>
    <cellStyle name="Calculation 6 2 2 2" xfId="39652"/>
    <cellStyle name="Calculation 6 2 3" xfId="38133"/>
    <cellStyle name="Calculation 6 2 4" xfId="38325"/>
    <cellStyle name="Calculation 6 3" xfId="811"/>
    <cellStyle name="Calculation 6 3 2" xfId="39033"/>
    <cellStyle name="Calculation 6 3 2 2" xfId="39651"/>
    <cellStyle name="Calculation 6 3 3" xfId="38134"/>
    <cellStyle name="Calculation 6 3 4" xfId="38324"/>
    <cellStyle name="Calculation 6 4" xfId="39035"/>
    <cellStyle name="Calculation 6 4 2" xfId="39653"/>
    <cellStyle name="Calculation 6 5" xfId="38132"/>
    <cellStyle name="Calculation 6 6" xfId="38326"/>
    <cellStyle name="Calculation 7" xfId="812"/>
    <cellStyle name="Calculation 7 2" xfId="39032"/>
    <cellStyle name="Calculation 7 2 2" xfId="39650"/>
    <cellStyle name="Calculation 7 3" xfId="38135"/>
    <cellStyle name="Calculation 7 4" xfId="38323"/>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22" xfId="37964"/>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10 2" xfId="39030"/>
    <cellStyle name="Gia's 10 2 2" xfId="39648"/>
    <cellStyle name="Gia's 10 3" xfId="38137"/>
    <cellStyle name="Gia's 11" xfId="39031"/>
    <cellStyle name="Gia's 11 2" xfId="39649"/>
    <cellStyle name="Gia's 12" xfId="38136"/>
    <cellStyle name="Gia's 2" xfId="9187"/>
    <cellStyle name="Gia's 2 2" xfId="39029"/>
    <cellStyle name="Gia's 2 2 2" xfId="39647"/>
    <cellStyle name="Gia's 2 3" xfId="38138"/>
    <cellStyle name="Gia's 3" xfId="9188"/>
    <cellStyle name="Gia's 3 2" xfId="39028"/>
    <cellStyle name="Gia's 3 2 2" xfId="39646"/>
    <cellStyle name="Gia's 3 3" xfId="38139"/>
    <cellStyle name="Gia's 4" xfId="9189"/>
    <cellStyle name="Gia's 4 2" xfId="39027"/>
    <cellStyle name="Gia's 4 2 2" xfId="39645"/>
    <cellStyle name="Gia's 4 3" xfId="38140"/>
    <cellStyle name="Gia's 5" xfId="9190"/>
    <cellStyle name="Gia's 5 2" xfId="39026"/>
    <cellStyle name="Gia's 5 2 2" xfId="39644"/>
    <cellStyle name="Gia's 5 3" xfId="38141"/>
    <cellStyle name="Gia's 6" xfId="9191"/>
    <cellStyle name="Gia's 6 2" xfId="39025"/>
    <cellStyle name="Gia's 6 2 2" xfId="39643"/>
    <cellStyle name="Gia's 6 3" xfId="38142"/>
    <cellStyle name="Gia's 7" xfId="9192"/>
    <cellStyle name="Gia's 7 2" xfId="39024"/>
    <cellStyle name="Gia's 7 2 2" xfId="39642"/>
    <cellStyle name="Gia's 7 3" xfId="38143"/>
    <cellStyle name="Gia's 8" xfId="9193"/>
    <cellStyle name="Gia's 8 2" xfId="39023"/>
    <cellStyle name="Gia's 8 2 2" xfId="39641"/>
    <cellStyle name="Gia's 8 3" xfId="38144"/>
    <cellStyle name="Gia's 9" xfId="9194"/>
    <cellStyle name="Gia's 9 2" xfId="39022"/>
    <cellStyle name="Gia's 9 2 2" xfId="39640"/>
    <cellStyle name="Gia's 9 3" xfId="3814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greyed 2" xfId="39021"/>
    <cellStyle name="greyed 2 2" xfId="39639"/>
    <cellStyle name="greyed 3" xfId="38146"/>
    <cellStyle name="Header1" xfId="9222"/>
    <cellStyle name="Header1 2" xfId="9223"/>
    <cellStyle name="Header1 3" xfId="9224"/>
    <cellStyle name="Header2" xfId="9225"/>
    <cellStyle name="Header2 2" xfId="9226"/>
    <cellStyle name="Header2 2 2" xfId="39019"/>
    <cellStyle name="Header2 2 3" xfId="38148"/>
    <cellStyle name="Header2 3" xfId="9227"/>
    <cellStyle name="Header2 3 2" xfId="39018"/>
    <cellStyle name="Header2 3 3" xfId="38149"/>
    <cellStyle name="Header2 4" xfId="39020"/>
    <cellStyle name="Header2 5" xfId="3814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39017"/>
    <cellStyle name="HeadingTable 2 2" xfId="39638"/>
    <cellStyle name="HeadingTable 3" xfId="38150"/>
    <cellStyle name="highlightExposure" xfId="9323"/>
    <cellStyle name="highlightExposure 2" xfId="39016"/>
    <cellStyle name="highlightExposure 2 2" xfId="39637"/>
    <cellStyle name="highlightExposure 3" xfId="38151"/>
    <cellStyle name="highlightPercentage" xfId="9324"/>
    <cellStyle name="highlightPercentage 2" xfId="39015"/>
    <cellStyle name="highlightPercentage 2 2" xfId="39636"/>
    <cellStyle name="highlightPercentage 3" xfId="38152"/>
    <cellStyle name="highlightText" xfId="9325"/>
    <cellStyle name="highlightText 2" xfId="39014"/>
    <cellStyle name="highlightText 2 2" xfId="39635"/>
    <cellStyle name="highlightText 3" xfId="38153"/>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2 2" xfId="39012"/>
    <cellStyle name="Input 2 10 2 2 2" xfId="39633"/>
    <cellStyle name="Input 2 10 2 3" xfId="38155"/>
    <cellStyle name="Input 2 10 2 4" xfId="38321"/>
    <cellStyle name="Input 2 10 3" xfId="9336"/>
    <cellStyle name="Input 2 10 3 2" xfId="39011"/>
    <cellStyle name="Input 2 10 3 2 2" xfId="39632"/>
    <cellStyle name="Input 2 10 3 3" xfId="38156"/>
    <cellStyle name="Input 2 10 3 4" xfId="38320"/>
    <cellStyle name="Input 2 10 4" xfId="9337"/>
    <cellStyle name="Input 2 10 4 2" xfId="39010"/>
    <cellStyle name="Input 2 10 4 2 2" xfId="39631"/>
    <cellStyle name="Input 2 10 4 3" xfId="38157"/>
    <cellStyle name="Input 2 10 4 4" xfId="38319"/>
    <cellStyle name="Input 2 10 5" xfId="9338"/>
    <cellStyle name="Input 2 10 5 2" xfId="39009"/>
    <cellStyle name="Input 2 10 5 2 2" xfId="39630"/>
    <cellStyle name="Input 2 10 5 3" xfId="38158"/>
    <cellStyle name="Input 2 10 5 4" xfId="38318"/>
    <cellStyle name="Input 2 11" xfId="9339"/>
    <cellStyle name="Input 2 11 2" xfId="9340"/>
    <cellStyle name="Input 2 11 2 2" xfId="39007"/>
    <cellStyle name="Input 2 11 2 2 2" xfId="39628"/>
    <cellStyle name="Input 2 11 2 3" xfId="38160"/>
    <cellStyle name="Input 2 11 2 4" xfId="38316"/>
    <cellStyle name="Input 2 11 3" xfId="9341"/>
    <cellStyle name="Input 2 11 3 2" xfId="39006"/>
    <cellStyle name="Input 2 11 3 2 2" xfId="39627"/>
    <cellStyle name="Input 2 11 3 3" xfId="38161"/>
    <cellStyle name="Input 2 11 3 4" xfId="38315"/>
    <cellStyle name="Input 2 11 4" xfId="9342"/>
    <cellStyle name="Input 2 11 4 2" xfId="39005"/>
    <cellStyle name="Input 2 11 4 2 2" xfId="39626"/>
    <cellStyle name="Input 2 11 4 3" xfId="38162"/>
    <cellStyle name="Input 2 11 4 4" xfId="38314"/>
    <cellStyle name="Input 2 11 5" xfId="9343"/>
    <cellStyle name="Input 2 11 5 2" xfId="39004"/>
    <cellStyle name="Input 2 11 5 2 2" xfId="39625"/>
    <cellStyle name="Input 2 11 5 3" xfId="38163"/>
    <cellStyle name="Input 2 11 5 4" xfId="38313"/>
    <cellStyle name="Input 2 11 6" xfId="39008"/>
    <cellStyle name="Input 2 11 6 2" xfId="39629"/>
    <cellStyle name="Input 2 11 7" xfId="38159"/>
    <cellStyle name="Input 2 11 8" xfId="38317"/>
    <cellStyle name="Input 2 12" xfId="9344"/>
    <cellStyle name="Input 2 12 2" xfId="9345"/>
    <cellStyle name="Input 2 12 2 2" xfId="39002"/>
    <cellStyle name="Input 2 12 2 2 2" xfId="39623"/>
    <cellStyle name="Input 2 12 2 3" xfId="38165"/>
    <cellStyle name="Input 2 12 2 4" xfId="38311"/>
    <cellStyle name="Input 2 12 3" xfId="9346"/>
    <cellStyle name="Input 2 12 3 2" xfId="39001"/>
    <cellStyle name="Input 2 12 3 2 2" xfId="39622"/>
    <cellStyle name="Input 2 12 3 3" xfId="38166"/>
    <cellStyle name="Input 2 12 3 4" xfId="38310"/>
    <cellStyle name="Input 2 12 4" xfId="9347"/>
    <cellStyle name="Input 2 12 4 2" xfId="39000"/>
    <cellStyle name="Input 2 12 4 2 2" xfId="39621"/>
    <cellStyle name="Input 2 12 4 3" xfId="38167"/>
    <cellStyle name="Input 2 12 4 4" xfId="38309"/>
    <cellStyle name="Input 2 12 5" xfId="9348"/>
    <cellStyle name="Input 2 12 5 2" xfId="38999"/>
    <cellStyle name="Input 2 12 5 2 2" xfId="39620"/>
    <cellStyle name="Input 2 12 5 3" xfId="38168"/>
    <cellStyle name="Input 2 12 5 4" xfId="38308"/>
    <cellStyle name="Input 2 12 6" xfId="39003"/>
    <cellStyle name="Input 2 12 6 2" xfId="39624"/>
    <cellStyle name="Input 2 12 7" xfId="38164"/>
    <cellStyle name="Input 2 12 8" xfId="38312"/>
    <cellStyle name="Input 2 13" xfId="9349"/>
    <cellStyle name="Input 2 13 2" xfId="9350"/>
    <cellStyle name="Input 2 13 2 2" xfId="38997"/>
    <cellStyle name="Input 2 13 2 2 2" xfId="39618"/>
    <cellStyle name="Input 2 13 2 3" xfId="38170"/>
    <cellStyle name="Input 2 13 2 4" xfId="38306"/>
    <cellStyle name="Input 2 13 3" xfId="9351"/>
    <cellStyle name="Input 2 13 3 2" xfId="38996"/>
    <cellStyle name="Input 2 13 3 2 2" xfId="39617"/>
    <cellStyle name="Input 2 13 3 3" xfId="38171"/>
    <cellStyle name="Input 2 13 3 4" xfId="38305"/>
    <cellStyle name="Input 2 13 4" xfId="9352"/>
    <cellStyle name="Input 2 13 4 2" xfId="38995"/>
    <cellStyle name="Input 2 13 4 2 2" xfId="39616"/>
    <cellStyle name="Input 2 13 4 3" xfId="38172"/>
    <cellStyle name="Input 2 13 4 4" xfId="38304"/>
    <cellStyle name="Input 2 13 5" xfId="38998"/>
    <cellStyle name="Input 2 13 5 2" xfId="39619"/>
    <cellStyle name="Input 2 13 6" xfId="38169"/>
    <cellStyle name="Input 2 13 7" xfId="38307"/>
    <cellStyle name="Input 2 14" xfId="9353"/>
    <cellStyle name="Input 2 14 2" xfId="38994"/>
    <cellStyle name="Input 2 14 2 2" xfId="39615"/>
    <cellStyle name="Input 2 14 3" xfId="38173"/>
    <cellStyle name="Input 2 14 4" xfId="38303"/>
    <cellStyle name="Input 2 15" xfId="9354"/>
    <cellStyle name="Input 2 15 2" xfId="38993"/>
    <cellStyle name="Input 2 15 2 2" xfId="39614"/>
    <cellStyle name="Input 2 15 3" xfId="38174"/>
    <cellStyle name="Input 2 15 4" xfId="38302"/>
    <cellStyle name="Input 2 16" xfId="9355"/>
    <cellStyle name="Input 2 16 2" xfId="38992"/>
    <cellStyle name="Input 2 16 2 2" xfId="39613"/>
    <cellStyle name="Input 2 16 3" xfId="38175"/>
    <cellStyle name="Input 2 16 4" xfId="38301"/>
    <cellStyle name="Input 2 17" xfId="39013"/>
    <cellStyle name="Input 2 17 2" xfId="39634"/>
    <cellStyle name="Input 2 18" xfId="38154"/>
    <cellStyle name="Input 2 19" xfId="38322"/>
    <cellStyle name="Input 2 2" xfId="9356"/>
    <cellStyle name="Input 2 2 10" xfId="38991"/>
    <cellStyle name="Input 2 2 10 2" xfId="39612"/>
    <cellStyle name="Input 2 2 11" xfId="38176"/>
    <cellStyle name="Input 2 2 12" xfId="38300"/>
    <cellStyle name="Input 2 2 2" xfId="9357"/>
    <cellStyle name="Input 2 2 2 2" xfId="9358"/>
    <cellStyle name="Input 2 2 2 2 2" xfId="38989"/>
    <cellStyle name="Input 2 2 2 2 2 2" xfId="39610"/>
    <cellStyle name="Input 2 2 2 2 3" xfId="38178"/>
    <cellStyle name="Input 2 2 2 2 4" xfId="38298"/>
    <cellStyle name="Input 2 2 2 3" xfId="9359"/>
    <cellStyle name="Input 2 2 2 3 2" xfId="38988"/>
    <cellStyle name="Input 2 2 2 3 2 2" xfId="39609"/>
    <cellStyle name="Input 2 2 2 3 3" xfId="38179"/>
    <cellStyle name="Input 2 2 2 3 4" xfId="38297"/>
    <cellStyle name="Input 2 2 2 4" xfId="9360"/>
    <cellStyle name="Input 2 2 2 4 2" xfId="38987"/>
    <cellStyle name="Input 2 2 2 4 2 2" xfId="39608"/>
    <cellStyle name="Input 2 2 2 4 3" xfId="38180"/>
    <cellStyle name="Input 2 2 2 4 4" xfId="38296"/>
    <cellStyle name="Input 2 2 2 5" xfId="38990"/>
    <cellStyle name="Input 2 2 2 5 2" xfId="39611"/>
    <cellStyle name="Input 2 2 2 6" xfId="38177"/>
    <cellStyle name="Input 2 2 2 7" xfId="38299"/>
    <cellStyle name="Input 2 2 3" xfId="9361"/>
    <cellStyle name="Input 2 2 3 2" xfId="9362"/>
    <cellStyle name="Input 2 2 3 2 2" xfId="38985"/>
    <cellStyle name="Input 2 2 3 2 2 2" xfId="39606"/>
    <cellStyle name="Input 2 2 3 2 3" xfId="38182"/>
    <cellStyle name="Input 2 2 3 2 4" xfId="38294"/>
    <cellStyle name="Input 2 2 3 3" xfId="9363"/>
    <cellStyle name="Input 2 2 3 3 2" xfId="38984"/>
    <cellStyle name="Input 2 2 3 3 2 2" xfId="39605"/>
    <cellStyle name="Input 2 2 3 3 3" xfId="38183"/>
    <cellStyle name="Input 2 2 3 3 4" xfId="38293"/>
    <cellStyle name="Input 2 2 3 4" xfId="9364"/>
    <cellStyle name="Input 2 2 3 4 2" xfId="38983"/>
    <cellStyle name="Input 2 2 3 4 2 2" xfId="39604"/>
    <cellStyle name="Input 2 2 3 4 3" xfId="38184"/>
    <cellStyle name="Input 2 2 3 4 4" xfId="38292"/>
    <cellStyle name="Input 2 2 3 5" xfId="38986"/>
    <cellStyle name="Input 2 2 3 5 2" xfId="39607"/>
    <cellStyle name="Input 2 2 3 6" xfId="38181"/>
    <cellStyle name="Input 2 2 3 7" xfId="38295"/>
    <cellStyle name="Input 2 2 4" xfId="9365"/>
    <cellStyle name="Input 2 2 4 2" xfId="9366"/>
    <cellStyle name="Input 2 2 4 2 2" xfId="38981"/>
    <cellStyle name="Input 2 2 4 2 2 2" xfId="39602"/>
    <cellStyle name="Input 2 2 4 2 3" xfId="38186"/>
    <cellStyle name="Input 2 2 4 2 4" xfId="38290"/>
    <cellStyle name="Input 2 2 4 3" xfId="9367"/>
    <cellStyle name="Input 2 2 4 3 2" xfId="38980"/>
    <cellStyle name="Input 2 2 4 3 2 2" xfId="39601"/>
    <cellStyle name="Input 2 2 4 3 3" xfId="38187"/>
    <cellStyle name="Input 2 2 4 3 4" xfId="38289"/>
    <cellStyle name="Input 2 2 4 4" xfId="9368"/>
    <cellStyle name="Input 2 2 4 4 2" xfId="38979"/>
    <cellStyle name="Input 2 2 4 4 2 2" xfId="39600"/>
    <cellStyle name="Input 2 2 4 4 3" xfId="38188"/>
    <cellStyle name="Input 2 2 4 4 4" xfId="38288"/>
    <cellStyle name="Input 2 2 4 5" xfId="38982"/>
    <cellStyle name="Input 2 2 4 5 2" xfId="39603"/>
    <cellStyle name="Input 2 2 4 6" xfId="38185"/>
    <cellStyle name="Input 2 2 4 7" xfId="38291"/>
    <cellStyle name="Input 2 2 5" xfId="9369"/>
    <cellStyle name="Input 2 2 5 2" xfId="9370"/>
    <cellStyle name="Input 2 2 5 2 2" xfId="38977"/>
    <cellStyle name="Input 2 2 5 2 2 2" xfId="39598"/>
    <cellStyle name="Input 2 2 5 2 3" xfId="38190"/>
    <cellStyle name="Input 2 2 5 2 4" xfId="38286"/>
    <cellStyle name="Input 2 2 5 3" xfId="9371"/>
    <cellStyle name="Input 2 2 5 3 2" xfId="38976"/>
    <cellStyle name="Input 2 2 5 3 2 2" xfId="39597"/>
    <cellStyle name="Input 2 2 5 3 3" xfId="38191"/>
    <cellStyle name="Input 2 2 5 3 4" xfId="38285"/>
    <cellStyle name="Input 2 2 5 4" xfId="9372"/>
    <cellStyle name="Input 2 2 5 4 2" xfId="38975"/>
    <cellStyle name="Input 2 2 5 4 2 2" xfId="39596"/>
    <cellStyle name="Input 2 2 5 4 3" xfId="38192"/>
    <cellStyle name="Input 2 2 5 4 4" xfId="38284"/>
    <cellStyle name="Input 2 2 5 5" xfId="38978"/>
    <cellStyle name="Input 2 2 5 5 2" xfId="39599"/>
    <cellStyle name="Input 2 2 5 6" xfId="38189"/>
    <cellStyle name="Input 2 2 5 7" xfId="38287"/>
    <cellStyle name="Input 2 2 6" xfId="9373"/>
    <cellStyle name="Input 2 2 6 2" xfId="38974"/>
    <cellStyle name="Input 2 2 6 2 2" xfId="39595"/>
    <cellStyle name="Input 2 2 6 3" xfId="38193"/>
    <cellStyle name="Input 2 2 6 4" xfId="38283"/>
    <cellStyle name="Input 2 2 7" xfId="9374"/>
    <cellStyle name="Input 2 2 7 2" xfId="38973"/>
    <cellStyle name="Input 2 2 7 2 2" xfId="39594"/>
    <cellStyle name="Input 2 2 7 3" xfId="38194"/>
    <cellStyle name="Input 2 2 7 4" xfId="38282"/>
    <cellStyle name="Input 2 2 8" xfId="9375"/>
    <cellStyle name="Input 2 2 8 2" xfId="38972"/>
    <cellStyle name="Input 2 2 8 2 2" xfId="39593"/>
    <cellStyle name="Input 2 2 8 3" xfId="38195"/>
    <cellStyle name="Input 2 2 8 4" xfId="38281"/>
    <cellStyle name="Input 2 2 9" xfId="9376"/>
    <cellStyle name="Input 2 2 9 2" xfId="38971"/>
    <cellStyle name="Input 2 2 9 2 2" xfId="39592"/>
    <cellStyle name="Input 2 2 9 3" xfId="38196"/>
    <cellStyle name="Input 2 2 9 4" xfId="38280"/>
    <cellStyle name="Input 2 3" xfId="9377"/>
    <cellStyle name="Input 2 3 2" xfId="9378"/>
    <cellStyle name="Input 2 3 2 2" xfId="38970"/>
    <cellStyle name="Input 2 3 2 2 2" xfId="39591"/>
    <cellStyle name="Input 2 3 2 3" xfId="38197"/>
    <cellStyle name="Input 2 3 2 4" xfId="38279"/>
    <cellStyle name="Input 2 3 3" xfId="9379"/>
    <cellStyle name="Input 2 3 3 2" xfId="38969"/>
    <cellStyle name="Input 2 3 3 2 2" xfId="39590"/>
    <cellStyle name="Input 2 3 3 3" xfId="38198"/>
    <cellStyle name="Input 2 3 3 4" xfId="38278"/>
    <cellStyle name="Input 2 3 4" xfId="9380"/>
    <cellStyle name="Input 2 3 4 2" xfId="38968"/>
    <cellStyle name="Input 2 3 4 2 2" xfId="39589"/>
    <cellStyle name="Input 2 3 4 3" xfId="38199"/>
    <cellStyle name="Input 2 3 4 4" xfId="38277"/>
    <cellStyle name="Input 2 3 5" xfId="9381"/>
    <cellStyle name="Input 2 3 5 2" xfId="38967"/>
    <cellStyle name="Input 2 3 5 2 2" xfId="39588"/>
    <cellStyle name="Input 2 3 5 3" xfId="38200"/>
    <cellStyle name="Input 2 3 5 4" xfId="38276"/>
    <cellStyle name="Input 2 4" xfId="9382"/>
    <cellStyle name="Input 2 4 2" xfId="9383"/>
    <cellStyle name="Input 2 4 2 2" xfId="38966"/>
    <cellStyle name="Input 2 4 2 2 2" xfId="39587"/>
    <cellStyle name="Input 2 4 2 3" xfId="38201"/>
    <cellStyle name="Input 2 4 2 4" xfId="38275"/>
    <cellStyle name="Input 2 4 3" xfId="9384"/>
    <cellStyle name="Input 2 4 3 2" xfId="38965"/>
    <cellStyle name="Input 2 4 3 2 2" xfId="39586"/>
    <cellStyle name="Input 2 4 3 3" xfId="38202"/>
    <cellStyle name="Input 2 4 3 4" xfId="38274"/>
    <cellStyle name="Input 2 4 4" xfId="9385"/>
    <cellStyle name="Input 2 4 4 2" xfId="38964"/>
    <cellStyle name="Input 2 4 4 2 2" xfId="39585"/>
    <cellStyle name="Input 2 4 4 3" xfId="38203"/>
    <cellStyle name="Input 2 4 4 4" xfId="38273"/>
    <cellStyle name="Input 2 4 5" xfId="9386"/>
    <cellStyle name="Input 2 4 5 2" xfId="38963"/>
    <cellStyle name="Input 2 4 5 2 2" xfId="39584"/>
    <cellStyle name="Input 2 4 5 3" xfId="38204"/>
    <cellStyle name="Input 2 4 5 4" xfId="38272"/>
    <cellStyle name="Input 2 5" xfId="9387"/>
    <cellStyle name="Input 2 5 2" xfId="9388"/>
    <cellStyle name="Input 2 5 2 2" xfId="38962"/>
    <cellStyle name="Input 2 5 2 2 2" xfId="39583"/>
    <cellStyle name="Input 2 5 2 3" xfId="38205"/>
    <cellStyle name="Input 2 5 2 4" xfId="38271"/>
    <cellStyle name="Input 2 5 3" xfId="9389"/>
    <cellStyle name="Input 2 5 3 2" xfId="38961"/>
    <cellStyle name="Input 2 5 3 2 2" xfId="39582"/>
    <cellStyle name="Input 2 5 3 3" xfId="38206"/>
    <cellStyle name="Input 2 5 3 4" xfId="38270"/>
    <cellStyle name="Input 2 5 4" xfId="9390"/>
    <cellStyle name="Input 2 5 4 2" xfId="38960"/>
    <cellStyle name="Input 2 5 4 2 2" xfId="39581"/>
    <cellStyle name="Input 2 5 4 3" xfId="38207"/>
    <cellStyle name="Input 2 5 4 4" xfId="38269"/>
    <cellStyle name="Input 2 5 5" xfId="9391"/>
    <cellStyle name="Input 2 5 5 2" xfId="38959"/>
    <cellStyle name="Input 2 5 5 2 2" xfId="39580"/>
    <cellStyle name="Input 2 5 5 3" xfId="38208"/>
    <cellStyle name="Input 2 5 5 4" xfId="38268"/>
    <cellStyle name="Input 2 6" xfId="9392"/>
    <cellStyle name="Input 2 6 2" xfId="9393"/>
    <cellStyle name="Input 2 6 2 2" xfId="38958"/>
    <cellStyle name="Input 2 6 2 2 2" xfId="39579"/>
    <cellStyle name="Input 2 6 2 3" xfId="38209"/>
    <cellStyle name="Input 2 6 2 4" xfId="38267"/>
    <cellStyle name="Input 2 6 3" xfId="9394"/>
    <cellStyle name="Input 2 6 3 2" xfId="38957"/>
    <cellStyle name="Input 2 6 3 2 2" xfId="39578"/>
    <cellStyle name="Input 2 6 3 3" xfId="38210"/>
    <cellStyle name="Input 2 6 3 4" xfId="38266"/>
    <cellStyle name="Input 2 6 4" xfId="9395"/>
    <cellStyle name="Input 2 6 4 2" xfId="38956"/>
    <cellStyle name="Input 2 6 4 2 2" xfId="39577"/>
    <cellStyle name="Input 2 6 4 3" xfId="38211"/>
    <cellStyle name="Input 2 6 4 4" xfId="38265"/>
    <cellStyle name="Input 2 6 5" xfId="9396"/>
    <cellStyle name="Input 2 6 5 2" xfId="38955"/>
    <cellStyle name="Input 2 6 5 2 2" xfId="39576"/>
    <cellStyle name="Input 2 6 5 3" xfId="38212"/>
    <cellStyle name="Input 2 6 5 4" xfId="38264"/>
    <cellStyle name="Input 2 7" xfId="9397"/>
    <cellStyle name="Input 2 7 2" xfId="9398"/>
    <cellStyle name="Input 2 7 2 2" xfId="38954"/>
    <cellStyle name="Input 2 7 2 2 2" xfId="39575"/>
    <cellStyle name="Input 2 7 2 3" xfId="38213"/>
    <cellStyle name="Input 2 7 2 4" xfId="38263"/>
    <cellStyle name="Input 2 7 3" xfId="9399"/>
    <cellStyle name="Input 2 7 3 2" xfId="38953"/>
    <cellStyle name="Input 2 7 3 2 2" xfId="39574"/>
    <cellStyle name="Input 2 7 3 3" xfId="38214"/>
    <cellStyle name="Input 2 7 3 4" xfId="38262"/>
    <cellStyle name="Input 2 7 4" xfId="9400"/>
    <cellStyle name="Input 2 7 4 2" xfId="38952"/>
    <cellStyle name="Input 2 7 4 2 2" xfId="39573"/>
    <cellStyle name="Input 2 7 4 3" xfId="38215"/>
    <cellStyle name="Input 2 7 4 4" xfId="38261"/>
    <cellStyle name="Input 2 7 5" xfId="9401"/>
    <cellStyle name="Input 2 7 5 2" xfId="38951"/>
    <cellStyle name="Input 2 7 5 2 2" xfId="39572"/>
    <cellStyle name="Input 2 7 5 3" xfId="38216"/>
    <cellStyle name="Input 2 7 5 4" xfId="38260"/>
    <cellStyle name="Input 2 8" xfId="9402"/>
    <cellStyle name="Input 2 8 2" xfId="9403"/>
    <cellStyle name="Input 2 8 2 2" xfId="38950"/>
    <cellStyle name="Input 2 8 2 2 2" xfId="39571"/>
    <cellStyle name="Input 2 8 2 3" xfId="38217"/>
    <cellStyle name="Input 2 8 2 4" xfId="38259"/>
    <cellStyle name="Input 2 8 3" xfId="9404"/>
    <cellStyle name="Input 2 8 3 2" xfId="38949"/>
    <cellStyle name="Input 2 8 3 2 2" xfId="39570"/>
    <cellStyle name="Input 2 8 3 3" xfId="38218"/>
    <cellStyle name="Input 2 8 3 4" xfId="38258"/>
    <cellStyle name="Input 2 8 4" xfId="9405"/>
    <cellStyle name="Input 2 8 4 2" xfId="38948"/>
    <cellStyle name="Input 2 8 4 2 2" xfId="39569"/>
    <cellStyle name="Input 2 8 4 3" xfId="38219"/>
    <cellStyle name="Input 2 8 4 4" xfId="38257"/>
    <cellStyle name="Input 2 8 5" xfId="9406"/>
    <cellStyle name="Input 2 8 5 2" xfId="38947"/>
    <cellStyle name="Input 2 8 5 2 2" xfId="39568"/>
    <cellStyle name="Input 2 8 5 3" xfId="38220"/>
    <cellStyle name="Input 2 8 5 4" xfId="38256"/>
    <cellStyle name="Input 2 9" xfId="9407"/>
    <cellStyle name="Input 2 9 2" xfId="9408"/>
    <cellStyle name="Input 2 9 2 2" xfId="38946"/>
    <cellStyle name="Input 2 9 2 2 2" xfId="39567"/>
    <cellStyle name="Input 2 9 2 3" xfId="38221"/>
    <cellStyle name="Input 2 9 2 4" xfId="38255"/>
    <cellStyle name="Input 2 9 3" xfId="9409"/>
    <cellStyle name="Input 2 9 3 2" xfId="38945"/>
    <cellStyle name="Input 2 9 3 2 2" xfId="39566"/>
    <cellStyle name="Input 2 9 3 3" xfId="38222"/>
    <cellStyle name="Input 2 9 3 4" xfId="38254"/>
    <cellStyle name="Input 2 9 4" xfId="9410"/>
    <cellStyle name="Input 2 9 4 2" xfId="38944"/>
    <cellStyle name="Input 2 9 4 2 2" xfId="39565"/>
    <cellStyle name="Input 2 9 4 3" xfId="38223"/>
    <cellStyle name="Input 2 9 4 4" xfId="38253"/>
    <cellStyle name="Input 2 9 5" xfId="9411"/>
    <cellStyle name="Input 2 9 5 2" xfId="38943"/>
    <cellStyle name="Input 2 9 5 2 2" xfId="39564"/>
    <cellStyle name="Input 2 9 5 3" xfId="38224"/>
    <cellStyle name="Input 2 9 5 4" xfId="38252"/>
    <cellStyle name="Input 3" xfId="9412"/>
    <cellStyle name="Input 3 2" xfId="9413"/>
    <cellStyle name="Input 3 2 2" xfId="38941"/>
    <cellStyle name="Input 3 2 2 2" xfId="39562"/>
    <cellStyle name="Input 3 2 3" xfId="38226"/>
    <cellStyle name="Input 3 2 4" xfId="38250"/>
    <cellStyle name="Input 3 3" xfId="9414"/>
    <cellStyle name="Input 3 3 2" xfId="38940"/>
    <cellStyle name="Input 3 3 2 2" xfId="39561"/>
    <cellStyle name="Input 3 3 3" xfId="38227"/>
    <cellStyle name="Input 3 3 4" xfId="38249"/>
    <cellStyle name="Input 3 4" xfId="38942"/>
    <cellStyle name="Input 3 4 2" xfId="39563"/>
    <cellStyle name="Input 3 5" xfId="38225"/>
    <cellStyle name="Input 3 6" xfId="38251"/>
    <cellStyle name="Input 4" xfId="9415"/>
    <cellStyle name="Input 4 2" xfId="9416"/>
    <cellStyle name="Input 4 2 2" xfId="38938"/>
    <cellStyle name="Input 4 2 2 2" xfId="39559"/>
    <cellStyle name="Input 4 2 3" xfId="38229"/>
    <cellStyle name="Input 4 2 4" xfId="38247"/>
    <cellStyle name="Input 4 3" xfId="9417"/>
    <cellStyle name="Input 4 3 2" xfId="38937"/>
    <cellStyle name="Input 4 3 2 2" xfId="39558"/>
    <cellStyle name="Input 4 3 3" xfId="38230"/>
    <cellStyle name="Input 4 3 4" xfId="38246"/>
    <cellStyle name="Input 4 4" xfId="38939"/>
    <cellStyle name="Input 4 4 2" xfId="39560"/>
    <cellStyle name="Input 4 5" xfId="38228"/>
    <cellStyle name="Input 4 6" xfId="38248"/>
    <cellStyle name="Input 5" xfId="9418"/>
    <cellStyle name="Input 5 2" xfId="9419"/>
    <cellStyle name="Input 5 2 2" xfId="38935"/>
    <cellStyle name="Input 5 2 2 2" xfId="39556"/>
    <cellStyle name="Input 5 2 3" xfId="38232"/>
    <cellStyle name="Input 5 2 4" xfId="38244"/>
    <cellStyle name="Input 5 3" xfId="9420"/>
    <cellStyle name="Input 5 3 2" xfId="38934"/>
    <cellStyle name="Input 5 3 2 2" xfId="39555"/>
    <cellStyle name="Input 5 3 3" xfId="38233"/>
    <cellStyle name="Input 5 3 4" xfId="38243"/>
    <cellStyle name="Input 5 4" xfId="38936"/>
    <cellStyle name="Input 5 4 2" xfId="39557"/>
    <cellStyle name="Input 5 5" xfId="38231"/>
    <cellStyle name="Input 5 6" xfId="38245"/>
    <cellStyle name="Input 6" xfId="9421"/>
    <cellStyle name="Input 6 2" xfId="9422"/>
    <cellStyle name="Input 6 2 2" xfId="38932"/>
    <cellStyle name="Input 6 2 2 2" xfId="39553"/>
    <cellStyle name="Input 6 2 3" xfId="38235"/>
    <cellStyle name="Input 6 2 4" xfId="38241"/>
    <cellStyle name="Input 6 3" xfId="9423"/>
    <cellStyle name="Input 6 3 2" xfId="38931"/>
    <cellStyle name="Input 6 3 2 2" xfId="39552"/>
    <cellStyle name="Input 6 3 3" xfId="38236"/>
    <cellStyle name="Input 6 3 4" xfId="38240"/>
    <cellStyle name="Input 6 4" xfId="38933"/>
    <cellStyle name="Input 6 4 2" xfId="39554"/>
    <cellStyle name="Input 6 5" xfId="38234"/>
    <cellStyle name="Input 6 6" xfId="38242"/>
    <cellStyle name="Input 7" xfId="9424"/>
    <cellStyle name="Input 7 2" xfId="38930"/>
    <cellStyle name="Input 7 2 2" xfId="39551"/>
    <cellStyle name="Input 7 3" xfId="38237"/>
    <cellStyle name="Input 7 4" xfId="38239"/>
    <cellStyle name="Input 8" xfId="21001"/>
    <cellStyle name="inputExposure" xfId="9425"/>
    <cellStyle name="inputExposure 2" xfId="38929"/>
    <cellStyle name="inputExposure 2 2" xfId="39550"/>
    <cellStyle name="inputExposure 3" xfId="3823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26" xfId="37963"/>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2 2" xfId="38927"/>
    <cellStyle name="Note 2 10 2 2 2" xfId="39548"/>
    <cellStyle name="Note 2 10 2 3" xfId="38408"/>
    <cellStyle name="Note 2 10 2 4" xfId="38050"/>
    <cellStyle name="Note 2 10 3" xfId="20386"/>
    <cellStyle name="Note 2 10 3 2" xfId="38926"/>
    <cellStyle name="Note 2 10 3 2 2" xfId="39547"/>
    <cellStyle name="Note 2 10 3 3" xfId="38409"/>
    <cellStyle name="Note 2 10 3 4" xfId="38049"/>
    <cellStyle name="Note 2 10 4" xfId="20387"/>
    <cellStyle name="Note 2 10 4 2" xfId="38925"/>
    <cellStyle name="Note 2 10 4 2 2" xfId="39546"/>
    <cellStyle name="Note 2 10 4 3" xfId="38410"/>
    <cellStyle name="Note 2 10 4 4" xfId="38048"/>
    <cellStyle name="Note 2 10 5" xfId="20388"/>
    <cellStyle name="Note 2 10 5 2" xfId="38924"/>
    <cellStyle name="Note 2 10 5 2 2" xfId="39545"/>
    <cellStyle name="Note 2 10 5 3" xfId="38411"/>
    <cellStyle name="Note 2 10 5 4" xfId="38047"/>
    <cellStyle name="Note 2 11" xfId="20389"/>
    <cellStyle name="Note 2 11 2" xfId="20390"/>
    <cellStyle name="Note 2 11 2 2" xfId="38923"/>
    <cellStyle name="Note 2 11 2 2 2" xfId="39544"/>
    <cellStyle name="Note 2 11 2 3" xfId="38412"/>
    <cellStyle name="Note 2 11 2 4" xfId="38046"/>
    <cellStyle name="Note 2 11 3" xfId="20391"/>
    <cellStyle name="Note 2 11 3 2" xfId="38922"/>
    <cellStyle name="Note 2 11 3 2 2" xfId="39543"/>
    <cellStyle name="Note 2 11 3 3" xfId="38413"/>
    <cellStyle name="Note 2 11 3 4" xfId="38045"/>
    <cellStyle name="Note 2 11 4" xfId="20392"/>
    <cellStyle name="Note 2 11 4 2" xfId="38921"/>
    <cellStyle name="Note 2 11 4 2 2" xfId="39542"/>
    <cellStyle name="Note 2 11 4 3" xfId="38414"/>
    <cellStyle name="Note 2 11 4 4" xfId="38044"/>
    <cellStyle name="Note 2 11 5" xfId="20393"/>
    <cellStyle name="Note 2 11 5 2" xfId="38920"/>
    <cellStyle name="Note 2 11 5 2 2" xfId="39541"/>
    <cellStyle name="Note 2 11 5 3" xfId="38415"/>
    <cellStyle name="Note 2 11 5 4" xfId="38043"/>
    <cellStyle name="Note 2 12" xfId="20394"/>
    <cellStyle name="Note 2 12 2" xfId="20395"/>
    <cellStyle name="Note 2 12 2 2" xfId="38919"/>
    <cellStyle name="Note 2 12 2 2 2" xfId="39540"/>
    <cellStyle name="Note 2 12 2 3" xfId="38416"/>
    <cellStyle name="Note 2 12 2 4" xfId="38042"/>
    <cellStyle name="Note 2 12 3" xfId="20396"/>
    <cellStyle name="Note 2 12 3 2" xfId="38918"/>
    <cellStyle name="Note 2 12 3 2 2" xfId="39539"/>
    <cellStyle name="Note 2 12 3 3" xfId="38417"/>
    <cellStyle name="Note 2 12 3 4" xfId="38041"/>
    <cellStyle name="Note 2 12 4" xfId="20397"/>
    <cellStyle name="Note 2 12 4 2" xfId="38917"/>
    <cellStyle name="Note 2 12 4 2 2" xfId="39538"/>
    <cellStyle name="Note 2 12 4 3" xfId="38418"/>
    <cellStyle name="Note 2 12 4 4" xfId="38040"/>
    <cellStyle name="Note 2 12 5" xfId="20398"/>
    <cellStyle name="Note 2 12 5 2" xfId="38916"/>
    <cellStyle name="Note 2 12 5 2 2" xfId="39537"/>
    <cellStyle name="Note 2 12 5 3" xfId="38419"/>
    <cellStyle name="Note 2 12 5 4" xfId="38039"/>
    <cellStyle name="Note 2 13" xfId="20399"/>
    <cellStyle name="Note 2 13 2" xfId="20400"/>
    <cellStyle name="Note 2 13 2 2" xfId="38915"/>
    <cellStyle name="Note 2 13 2 2 2" xfId="39536"/>
    <cellStyle name="Note 2 13 2 3" xfId="38420"/>
    <cellStyle name="Note 2 13 2 4" xfId="38038"/>
    <cellStyle name="Note 2 13 3" xfId="20401"/>
    <cellStyle name="Note 2 13 3 2" xfId="38914"/>
    <cellStyle name="Note 2 13 3 2 2" xfId="39535"/>
    <cellStyle name="Note 2 13 3 3" xfId="38421"/>
    <cellStyle name="Note 2 13 3 4" xfId="38037"/>
    <cellStyle name="Note 2 13 4" xfId="20402"/>
    <cellStyle name="Note 2 13 4 2" xfId="38913"/>
    <cellStyle name="Note 2 13 4 2 2" xfId="39534"/>
    <cellStyle name="Note 2 13 4 3" xfId="38422"/>
    <cellStyle name="Note 2 13 4 4" xfId="38036"/>
    <cellStyle name="Note 2 13 5" xfId="20403"/>
    <cellStyle name="Note 2 13 5 2" xfId="38912"/>
    <cellStyle name="Note 2 13 5 2 2" xfId="39533"/>
    <cellStyle name="Note 2 13 5 3" xfId="38423"/>
    <cellStyle name="Note 2 13 5 4" xfId="38035"/>
    <cellStyle name="Note 2 14" xfId="20404"/>
    <cellStyle name="Note 2 14 2" xfId="20405"/>
    <cellStyle name="Note 2 14 2 2" xfId="38910"/>
    <cellStyle name="Note 2 14 2 2 2" xfId="39531"/>
    <cellStyle name="Note 2 14 2 3" xfId="38425"/>
    <cellStyle name="Note 2 14 2 4" xfId="38033"/>
    <cellStyle name="Note 2 14 3" xfId="38911"/>
    <cellStyle name="Note 2 14 3 2" xfId="39532"/>
    <cellStyle name="Note 2 14 4" xfId="38424"/>
    <cellStyle name="Note 2 14 5" xfId="38034"/>
    <cellStyle name="Note 2 15" xfId="20406"/>
    <cellStyle name="Note 2 15 2" xfId="20407"/>
    <cellStyle name="Note 2 15 2 2" xfId="38909"/>
    <cellStyle name="Note 2 15 2 2 2" xfId="39530"/>
    <cellStyle name="Note 2 15 2 3" xfId="38426"/>
    <cellStyle name="Note 2 15 2 4" xfId="38032"/>
    <cellStyle name="Note 2 16" xfId="20408"/>
    <cellStyle name="Note 2 16 2" xfId="38908"/>
    <cellStyle name="Note 2 16 2 2" xfId="39529"/>
    <cellStyle name="Note 2 16 3" xfId="38427"/>
    <cellStyle name="Note 2 16 4" xfId="38031"/>
    <cellStyle name="Note 2 17" xfId="20409"/>
    <cellStyle name="Note 2 17 2" xfId="38907"/>
    <cellStyle name="Note 2 17 2 2" xfId="39528"/>
    <cellStyle name="Note 2 17 3" xfId="38428"/>
    <cellStyle name="Note 2 17 4" xfId="38030"/>
    <cellStyle name="Note 2 18" xfId="38928"/>
    <cellStyle name="Note 2 18 2" xfId="39549"/>
    <cellStyle name="Note 2 19" xfId="38407"/>
    <cellStyle name="Note 2 2" xfId="20410"/>
    <cellStyle name="Note 2 2 10" xfId="20411"/>
    <cellStyle name="Note 2 2 10 2" xfId="38905"/>
    <cellStyle name="Note 2 2 10 2 2" xfId="39526"/>
    <cellStyle name="Note 2 2 10 3" xfId="38430"/>
    <cellStyle name="Note 2 2 10 4" xfId="38028"/>
    <cellStyle name="Note 2 2 11" xfId="38906"/>
    <cellStyle name="Note 2 2 11 2" xfId="39527"/>
    <cellStyle name="Note 2 2 12" xfId="38429"/>
    <cellStyle name="Note 2 2 13" xfId="38029"/>
    <cellStyle name="Note 2 2 2" xfId="20412"/>
    <cellStyle name="Note 2 2 2 2" xfId="20413"/>
    <cellStyle name="Note 2 2 2 2 2" xfId="38903"/>
    <cellStyle name="Note 2 2 2 2 2 2" xfId="39524"/>
    <cellStyle name="Note 2 2 2 2 3" xfId="38432"/>
    <cellStyle name="Note 2 2 2 2 4" xfId="38026"/>
    <cellStyle name="Note 2 2 2 3" xfId="20414"/>
    <cellStyle name="Note 2 2 2 3 2" xfId="38902"/>
    <cellStyle name="Note 2 2 2 3 2 2" xfId="39523"/>
    <cellStyle name="Note 2 2 2 3 3" xfId="38433"/>
    <cellStyle name="Note 2 2 2 3 4" xfId="38025"/>
    <cellStyle name="Note 2 2 2 4" xfId="20415"/>
    <cellStyle name="Note 2 2 2 4 2" xfId="38901"/>
    <cellStyle name="Note 2 2 2 4 2 2" xfId="39522"/>
    <cellStyle name="Note 2 2 2 4 3" xfId="38434"/>
    <cellStyle name="Note 2 2 2 4 4" xfId="38024"/>
    <cellStyle name="Note 2 2 2 5" xfId="20416"/>
    <cellStyle name="Note 2 2 2 5 2" xfId="38900"/>
    <cellStyle name="Note 2 2 2 5 2 2" xfId="39521"/>
    <cellStyle name="Note 2 2 2 5 3" xfId="38435"/>
    <cellStyle name="Note 2 2 2 5 4" xfId="38023"/>
    <cellStyle name="Note 2 2 2 6" xfId="38904"/>
    <cellStyle name="Note 2 2 2 6 2" xfId="39525"/>
    <cellStyle name="Note 2 2 2 7" xfId="38431"/>
    <cellStyle name="Note 2 2 2 8" xfId="38027"/>
    <cellStyle name="Note 2 2 3" xfId="20417"/>
    <cellStyle name="Note 2 2 3 2" xfId="20418"/>
    <cellStyle name="Note 2 2 3 2 2" xfId="38899"/>
    <cellStyle name="Note 2 2 3 2 2 2" xfId="39520"/>
    <cellStyle name="Note 2 2 3 2 3" xfId="38436"/>
    <cellStyle name="Note 2 2 3 2 4" xfId="38022"/>
    <cellStyle name="Note 2 2 3 3" xfId="20419"/>
    <cellStyle name="Note 2 2 3 3 2" xfId="38898"/>
    <cellStyle name="Note 2 2 3 3 2 2" xfId="39519"/>
    <cellStyle name="Note 2 2 3 3 3" xfId="38437"/>
    <cellStyle name="Note 2 2 3 3 4" xfId="38021"/>
    <cellStyle name="Note 2 2 3 4" xfId="20420"/>
    <cellStyle name="Note 2 2 3 4 2" xfId="38897"/>
    <cellStyle name="Note 2 2 3 4 2 2" xfId="39518"/>
    <cellStyle name="Note 2 2 3 4 3" xfId="38438"/>
    <cellStyle name="Note 2 2 3 4 4" xfId="38020"/>
    <cellStyle name="Note 2 2 3 5" xfId="20421"/>
    <cellStyle name="Note 2 2 3 5 2" xfId="38896"/>
    <cellStyle name="Note 2 2 3 5 2 2" xfId="39517"/>
    <cellStyle name="Note 2 2 3 5 3" xfId="38439"/>
    <cellStyle name="Note 2 2 3 5 4" xfId="38019"/>
    <cellStyle name="Note 2 2 4" xfId="20422"/>
    <cellStyle name="Note 2 2 4 2" xfId="20423"/>
    <cellStyle name="Note 2 2 4 2 2" xfId="38894"/>
    <cellStyle name="Note 2 2 4 2 2 2" xfId="39515"/>
    <cellStyle name="Note 2 2 4 2 3" xfId="38441"/>
    <cellStyle name="Note 2 2 4 2 4" xfId="38017"/>
    <cellStyle name="Note 2 2 4 3" xfId="20424"/>
    <cellStyle name="Note 2 2 4 3 2" xfId="38893"/>
    <cellStyle name="Note 2 2 4 3 2 2" xfId="39514"/>
    <cellStyle name="Note 2 2 4 3 3" xfId="38442"/>
    <cellStyle name="Note 2 2 4 3 4" xfId="38016"/>
    <cellStyle name="Note 2 2 4 4" xfId="20425"/>
    <cellStyle name="Note 2 2 4 4 2" xfId="38892"/>
    <cellStyle name="Note 2 2 4 4 2 2" xfId="39513"/>
    <cellStyle name="Note 2 2 4 4 3" xfId="38443"/>
    <cellStyle name="Note 2 2 4 4 4" xfId="38015"/>
    <cellStyle name="Note 2 2 4 5" xfId="38895"/>
    <cellStyle name="Note 2 2 4 5 2" xfId="39516"/>
    <cellStyle name="Note 2 2 4 6" xfId="38440"/>
    <cellStyle name="Note 2 2 4 7" xfId="38018"/>
    <cellStyle name="Note 2 2 5" xfId="20426"/>
    <cellStyle name="Note 2 2 5 2" xfId="20427"/>
    <cellStyle name="Note 2 2 5 2 2" xfId="38890"/>
    <cellStyle name="Note 2 2 5 2 2 2" xfId="39511"/>
    <cellStyle name="Note 2 2 5 2 3" xfId="38445"/>
    <cellStyle name="Note 2 2 5 2 4" xfId="38013"/>
    <cellStyle name="Note 2 2 5 3" xfId="20428"/>
    <cellStyle name="Note 2 2 5 3 2" xfId="38889"/>
    <cellStyle name="Note 2 2 5 3 2 2" xfId="39510"/>
    <cellStyle name="Note 2 2 5 3 3" xfId="38446"/>
    <cellStyle name="Note 2 2 5 3 4" xfId="38012"/>
    <cellStyle name="Note 2 2 5 4" xfId="20429"/>
    <cellStyle name="Note 2 2 5 4 2" xfId="38888"/>
    <cellStyle name="Note 2 2 5 4 2 2" xfId="39509"/>
    <cellStyle name="Note 2 2 5 4 3" xfId="38447"/>
    <cellStyle name="Note 2 2 5 4 4" xfId="38011"/>
    <cellStyle name="Note 2 2 5 5" xfId="38891"/>
    <cellStyle name="Note 2 2 5 5 2" xfId="39512"/>
    <cellStyle name="Note 2 2 5 6" xfId="38444"/>
    <cellStyle name="Note 2 2 5 7" xfId="38014"/>
    <cellStyle name="Note 2 2 6" xfId="20430"/>
    <cellStyle name="Note 2 2 6 2" xfId="38887"/>
    <cellStyle name="Note 2 2 6 2 2" xfId="39508"/>
    <cellStyle name="Note 2 2 6 3" xfId="38448"/>
    <cellStyle name="Note 2 2 6 4" xfId="38010"/>
    <cellStyle name="Note 2 2 7" xfId="20431"/>
    <cellStyle name="Note 2 2 7 2" xfId="38886"/>
    <cellStyle name="Note 2 2 7 2 2" xfId="39507"/>
    <cellStyle name="Note 2 2 7 3" xfId="38449"/>
    <cellStyle name="Note 2 2 7 4" xfId="38009"/>
    <cellStyle name="Note 2 2 8" xfId="20432"/>
    <cellStyle name="Note 2 2 8 2" xfId="38885"/>
    <cellStyle name="Note 2 2 8 2 2" xfId="39506"/>
    <cellStyle name="Note 2 2 8 3" xfId="38450"/>
    <cellStyle name="Note 2 2 8 4" xfId="38008"/>
    <cellStyle name="Note 2 2 9" xfId="20433"/>
    <cellStyle name="Note 2 2 9 2" xfId="38884"/>
    <cellStyle name="Note 2 2 9 2 2" xfId="39505"/>
    <cellStyle name="Note 2 2 9 3" xfId="38451"/>
    <cellStyle name="Note 2 2 9 4" xfId="38007"/>
    <cellStyle name="Note 2 20" xfId="38051"/>
    <cellStyle name="Note 2 3" xfId="20434"/>
    <cellStyle name="Note 2 3 2" xfId="20435"/>
    <cellStyle name="Note 2 3 2 2" xfId="38883"/>
    <cellStyle name="Note 2 3 2 2 2" xfId="39504"/>
    <cellStyle name="Note 2 3 2 3" xfId="38452"/>
    <cellStyle name="Note 2 3 2 4" xfId="38006"/>
    <cellStyle name="Note 2 3 3" xfId="20436"/>
    <cellStyle name="Note 2 3 3 2" xfId="38882"/>
    <cellStyle name="Note 2 3 3 2 2" xfId="39503"/>
    <cellStyle name="Note 2 3 3 3" xfId="38453"/>
    <cellStyle name="Note 2 3 3 4" xfId="38005"/>
    <cellStyle name="Note 2 3 4" xfId="20437"/>
    <cellStyle name="Note 2 3 4 2" xfId="38881"/>
    <cellStyle name="Note 2 3 4 2 2" xfId="39502"/>
    <cellStyle name="Note 2 3 4 3" xfId="38454"/>
    <cellStyle name="Note 2 3 4 4" xfId="38004"/>
    <cellStyle name="Note 2 3 5" xfId="20438"/>
    <cellStyle name="Note 2 3 5 2" xfId="38880"/>
    <cellStyle name="Note 2 3 5 2 2" xfId="39501"/>
    <cellStyle name="Note 2 3 5 3" xfId="38455"/>
    <cellStyle name="Note 2 3 5 4" xfId="38003"/>
    <cellStyle name="Note 2 4" xfId="20439"/>
    <cellStyle name="Note 2 4 2" xfId="20440"/>
    <cellStyle name="Note 2 4 2 2" xfId="20441"/>
    <cellStyle name="Note 2 4 2 2 2" xfId="38879"/>
    <cellStyle name="Note 2 4 2 2 2 2" xfId="39500"/>
    <cellStyle name="Note 2 4 2 2 3" xfId="38456"/>
    <cellStyle name="Note 2 4 2 2 4" xfId="38002"/>
    <cellStyle name="Note 2 4 3" xfId="20442"/>
    <cellStyle name="Note 2 4 3 2" xfId="20443"/>
    <cellStyle name="Note 2 4 3 2 2" xfId="38878"/>
    <cellStyle name="Note 2 4 3 2 2 2" xfId="39499"/>
    <cellStyle name="Note 2 4 3 2 3" xfId="38457"/>
    <cellStyle name="Note 2 4 3 2 4" xfId="38001"/>
    <cellStyle name="Note 2 4 4" xfId="20444"/>
    <cellStyle name="Note 2 4 4 2" xfId="20445"/>
    <cellStyle name="Note 2 4 4 2 2" xfId="38877"/>
    <cellStyle name="Note 2 4 4 2 2 2" xfId="39498"/>
    <cellStyle name="Note 2 4 4 2 3" xfId="38458"/>
    <cellStyle name="Note 2 4 4 2 4" xfId="38000"/>
    <cellStyle name="Note 2 4 5" xfId="20446"/>
    <cellStyle name="Note 2 4 6" xfId="20447"/>
    <cellStyle name="Note 2 4 7" xfId="20448"/>
    <cellStyle name="Note 2 4 7 2" xfId="38876"/>
    <cellStyle name="Note 2 4 7 2 2" xfId="39497"/>
    <cellStyle name="Note 2 4 7 3" xfId="38459"/>
    <cellStyle name="Note 2 4 7 4" xfId="37999"/>
    <cellStyle name="Note 2 5" xfId="20449"/>
    <cellStyle name="Note 2 5 2" xfId="20450"/>
    <cellStyle name="Note 2 5 2 2" xfId="20451"/>
    <cellStyle name="Note 2 5 2 2 2" xfId="38875"/>
    <cellStyle name="Note 2 5 2 2 2 2" xfId="39496"/>
    <cellStyle name="Note 2 5 2 2 3" xfId="38460"/>
    <cellStyle name="Note 2 5 2 2 4" xfId="37998"/>
    <cellStyle name="Note 2 5 3" xfId="20452"/>
    <cellStyle name="Note 2 5 3 2" xfId="20453"/>
    <cellStyle name="Note 2 5 3 2 2" xfId="38874"/>
    <cellStyle name="Note 2 5 3 2 2 2" xfId="39495"/>
    <cellStyle name="Note 2 5 3 2 3" xfId="38461"/>
    <cellStyle name="Note 2 5 3 2 4" xfId="37997"/>
    <cellStyle name="Note 2 5 4" xfId="20454"/>
    <cellStyle name="Note 2 5 4 2" xfId="20455"/>
    <cellStyle name="Note 2 5 4 2 2" xfId="38873"/>
    <cellStyle name="Note 2 5 4 2 2 2" xfId="39494"/>
    <cellStyle name="Note 2 5 4 2 3" xfId="38462"/>
    <cellStyle name="Note 2 5 4 2 4" xfId="37996"/>
    <cellStyle name="Note 2 5 5" xfId="20456"/>
    <cellStyle name="Note 2 5 6" xfId="20457"/>
    <cellStyle name="Note 2 5 7" xfId="20458"/>
    <cellStyle name="Note 2 5 7 2" xfId="38872"/>
    <cellStyle name="Note 2 5 7 2 2" xfId="39493"/>
    <cellStyle name="Note 2 5 7 3" xfId="38463"/>
    <cellStyle name="Note 2 5 7 4" xfId="37995"/>
    <cellStyle name="Note 2 6" xfId="20459"/>
    <cellStyle name="Note 2 6 2" xfId="20460"/>
    <cellStyle name="Note 2 6 2 2" xfId="20461"/>
    <cellStyle name="Note 2 6 2 2 2" xfId="38871"/>
    <cellStyle name="Note 2 6 2 2 2 2" xfId="39492"/>
    <cellStyle name="Note 2 6 2 2 3" xfId="38464"/>
    <cellStyle name="Note 2 6 2 2 4" xfId="37994"/>
    <cellStyle name="Note 2 6 3" xfId="20462"/>
    <cellStyle name="Note 2 6 3 2" xfId="20463"/>
    <cellStyle name="Note 2 6 3 2 2" xfId="38870"/>
    <cellStyle name="Note 2 6 3 2 2 2" xfId="39491"/>
    <cellStyle name="Note 2 6 3 2 3" xfId="38465"/>
    <cellStyle name="Note 2 6 3 2 4" xfId="37993"/>
    <cellStyle name="Note 2 6 4" xfId="20464"/>
    <cellStyle name="Note 2 6 4 2" xfId="20465"/>
    <cellStyle name="Note 2 6 4 2 2" xfId="38869"/>
    <cellStyle name="Note 2 6 4 2 2 2" xfId="39490"/>
    <cellStyle name="Note 2 6 4 2 3" xfId="38466"/>
    <cellStyle name="Note 2 6 4 2 4" xfId="37992"/>
    <cellStyle name="Note 2 6 5" xfId="20466"/>
    <cellStyle name="Note 2 6 6" xfId="20467"/>
    <cellStyle name="Note 2 6 7" xfId="20468"/>
    <cellStyle name="Note 2 6 7 2" xfId="38868"/>
    <cellStyle name="Note 2 6 7 2 2" xfId="39489"/>
    <cellStyle name="Note 2 6 7 3" xfId="38467"/>
    <cellStyle name="Note 2 6 7 4" xfId="37991"/>
    <cellStyle name="Note 2 7" xfId="20469"/>
    <cellStyle name="Note 2 7 2" xfId="20470"/>
    <cellStyle name="Note 2 7 2 2" xfId="20471"/>
    <cellStyle name="Note 2 7 2 2 2" xfId="38867"/>
    <cellStyle name="Note 2 7 2 2 2 2" xfId="39488"/>
    <cellStyle name="Note 2 7 2 2 3" xfId="38468"/>
    <cellStyle name="Note 2 7 2 2 4" xfId="37990"/>
    <cellStyle name="Note 2 7 3" xfId="20472"/>
    <cellStyle name="Note 2 7 3 2" xfId="20473"/>
    <cellStyle name="Note 2 7 3 2 2" xfId="38866"/>
    <cellStyle name="Note 2 7 3 2 2 2" xfId="39487"/>
    <cellStyle name="Note 2 7 3 2 3" xfId="38469"/>
    <cellStyle name="Note 2 7 3 2 4" xfId="37989"/>
    <cellStyle name="Note 2 7 4" xfId="20474"/>
    <cellStyle name="Note 2 7 4 2" xfId="20475"/>
    <cellStyle name="Note 2 7 4 2 2" xfId="38865"/>
    <cellStyle name="Note 2 7 4 2 2 2" xfId="39486"/>
    <cellStyle name="Note 2 7 4 2 3" xfId="38470"/>
    <cellStyle name="Note 2 7 4 2 4" xfId="37988"/>
    <cellStyle name="Note 2 7 5" xfId="20476"/>
    <cellStyle name="Note 2 7 6" xfId="20477"/>
    <cellStyle name="Note 2 7 7" xfId="20478"/>
    <cellStyle name="Note 2 7 7 2" xfId="38864"/>
    <cellStyle name="Note 2 7 7 2 2" xfId="39485"/>
    <cellStyle name="Note 2 7 7 3" xfId="38471"/>
    <cellStyle name="Note 2 7 7 4" xfId="37987"/>
    <cellStyle name="Note 2 8" xfId="20479"/>
    <cellStyle name="Note 2 8 2" xfId="20480"/>
    <cellStyle name="Note 2 8 2 2" xfId="38863"/>
    <cellStyle name="Note 2 8 2 2 2" xfId="39484"/>
    <cellStyle name="Note 2 8 2 3" xfId="38472"/>
    <cellStyle name="Note 2 8 2 4" xfId="37986"/>
    <cellStyle name="Note 2 8 3" xfId="20481"/>
    <cellStyle name="Note 2 8 3 2" xfId="38862"/>
    <cellStyle name="Note 2 8 3 2 2" xfId="39483"/>
    <cellStyle name="Note 2 8 3 3" xfId="38473"/>
    <cellStyle name="Note 2 8 3 4" xfId="37985"/>
    <cellStyle name="Note 2 8 4" xfId="20482"/>
    <cellStyle name="Note 2 8 4 2" xfId="38861"/>
    <cellStyle name="Note 2 8 4 2 2" xfId="39482"/>
    <cellStyle name="Note 2 8 4 3" xfId="38474"/>
    <cellStyle name="Note 2 8 4 4" xfId="37984"/>
    <cellStyle name="Note 2 8 5" xfId="20483"/>
    <cellStyle name="Note 2 8 5 2" xfId="38860"/>
    <cellStyle name="Note 2 8 5 2 2" xfId="39481"/>
    <cellStyle name="Note 2 8 5 3" xfId="38475"/>
    <cellStyle name="Note 2 8 5 4" xfId="37983"/>
    <cellStyle name="Note 2 9" xfId="20484"/>
    <cellStyle name="Note 2 9 2" xfId="20485"/>
    <cellStyle name="Note 2 9 2 2" xfId="38859"/>
    <cellStyle name="Note 2 9 2 2 2" xfId="39480"/>
    <cellStyle name="Note 2 9 2 3" xfId="38476"/>
    <cellStyle name="Note 2 9 2 4" xfId="37982"/>
    <cellStyle name="Note 2 9 3" xfId="20486"/>
    <cellStyle name="Note 2 9 3 2" xfId="38858"/>
    <cellStyle name="Note 2 9 3 2 2" xfId="39479"/>
    <cellStyle name="Note 2 9 3 3" xfId="38477"/>
    <cellStyle name="Note 2 9 3 4" xfId="37981"/>
    <cellStyle name="Note 2 9 4" xfId="20487"/>
    <cellStyle name="Note 2 9 4 2" xfId="38857"/>
    <cellStyle name="Note 2 9 4 2 2" xfId="39478"/>
    <cellStyle name="Note 2 9 4 3" xfId="38478"/>
    <cellStyle name="Note 2 9 4 4" xfId="37980"/>
    <cellStyle name="Note 2 9 5" xfId="20488"/>
    <cellStyle name="Note 2 9 5 2" xfId="38856"/>
    <cellStyle name="Note 2 9 5 2 2" xfId="39477"/>
    <cellStyle name="Note 2 9 5 3" xfId="38479"/>
    <cellStyle name="Note 2 9 5 4" xfId="37979"/>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2 2" xfId="38854"/>
    <cellStyle name="Note 3 2 2 2 2" xfId="39475"/>
    <cellStyle name="Note 3 2 2 3" xfId="38481"/>
    <cellStyle name="Note 3 2 2 4" xfId="37977"/>
    <cellStyle name="Note 3 2 3" xfId="20491"/>
    <cellStyle name="Note 3 2 4" xfId="38855"/>
    <cellStyle name="Note 3 2 4 2" xfId="39476"/>
    <cellStyle name="Note 3 2 5" xfId="38480"/>
    <cellStyle name="Note 3 2 6" xfId="37978"/>
    <cellStyle name="Note 3 3" xfId="20492"/>
    <cellStyle name="Note 3 3 2" xfId="20493"/>
    <cellStyle name="Note 3 3 3" xfId="38853"/>
    <cellStyle name="Note 3 3 3 2" xfId="39474"/>
    <cellStyle name="Note 3 3 4" xfId="38482"/>
    <cellStyle name="Note 3 3 5" xfId="37976"/>
    <cellStyle name="Note 3 4" xfId="20494"/>
    <cellStyle name="Note 3 4 2" xfId="38852"/>
    <cellStyle name="Note 3 4 2 2" xfId="39473"/>
    <cellStyle name="Note 3 4 3" xfId="38483"/>
    <cellStyle name="Note 3 4 4" xfId="37975"/>
    <cellStyle name="Note 3 5" xfId="20495"/>
    <cellStyle name="Note 4" xfId="23863"/>
    <cellStyle name="Note 4 2" xfId="20496"/>
    <cellStyle name="Note 4 2 2" xfId="20497"/>
    <cellStyle name="Note 4 2 2 2" xfId="38850"/>
    <cellStyle name="Note 4 2 2 2 2" xfId="39471"/>
    <cellStyle name="Note 4 2 2 3" xfId="38485"/>
    <cellStyle name="Note 4 2 2 4" xfId="37973"/>
    <cellStyle name="Note 4 2 3" xfId="20498"/>
    <cellStyle name="Note 4 2 4" xfId="38851"/>
    <cellStyle name="Note 4 2 4 2" xfId="39472"/>
    <cellStyle name="Note 4 2 5" xfId="38484"/>
    <cellStyle name="Note 4 2 6" xfId="37974"/>
    <cellStyle name="Note 4 3" xfId="20499"/>
    <cellStyle name="Note 4 4" xfId="20500"/>
    <cellStyle name="Note 4 4 2" xfId="38849"/>
    <cellStyle name="Note 4 4 2 2" xfId="39470"/>
    <cellStyle name="Note 4 4 3" xfId="38486"/>
    <cellStyle name="Note 4 4 4" xfId="37972"/>
    <cellStyle name="Note 4 5" xfId="20501"/>
    <cellStyle name="Note 5" xfId="20502"/>
    <cellStyle name="Note 5 2" xfId="20503"/>
    <cellStyle name="Note 5 2 2" xfId="20504"/>
    <cellStyle name="Note 5 2 3" xfId="38847"/>
    <cellStyle name="Note 5 2 3 2" xfId="39468"/>
    <cellStyle name="Note 5 2 4" xfId="38488"/>
    <cellStyle name="Note 5 2 5" xfId="37970"/>
    <cellStyle name="Note 5 3" xfId="20505"/>
    <cellStyle name="Note 5 3 2" xfId="20506"/>
    <cellStyle name="Note 5 3 3" xfId="38846"/>
    <cellStyle name="Note 5 3 3 2" xfId="39467"/>
    <cellStyle name="Note 5 3 4" xfId="38489"/>
    <cellStyle name="Note 5 3 5" xfId="37969"/>
    <cellStyle name="Note 5 4" xfId="20507"/>
    <cellStyle name="Note 5 4 2" xfId="38845"/>
    <cellStyle name="Note 5 4 2 2" xfId="39466"/>
    <cellStyle name="Note 5 4 3" xfId="38490"/>
    <cellStyle name="Note 5 4 4" xfId="37968"/>
    <cellStyle name="Note 5 5" xfId="20508"/>
    <cellStyle name="Note 5 6" xfId="38848"/>
    <cellStyle name="Note 5 6 2" xfId="39469"/>
    <cellStyle name="Note 5 7" xfId="38487"/>
    <cellStyle name="Note 5 8" xfId="37971"/>
    <cellStyle name="Note 6" xfId="20509"/>
    <cellStyle name="Note 6 2" xfId="20510"/>
    <cellStyle name="Note 6 2 2" xfId="20511"/>
    <cellStyle name="Note 6 2 3" xfId="38843"/>
    <cellStyle name="Note 6 2 3 2" xfId="39464"/>
    <cellStyle name="Note 6 2 4" xfId="38492"/>
    <cellStyle name="Note 6 2 5" xfId="37966"/>
    <cellStyle name="Note 6 3" xfId="20512"/>
    <cellStyle name="Note 6 4" xfId="20513"/>
    <cellStyle name="Note 6 5" xfId="38844"/>
    <cellStyle name="Note 6 5 2" xfId="39465"/>
    <cellStyle name="Note 6 6" xfId="38491"/>
    <cellStyle name="Note 6 7" xfId="37967"/>
    <cellStyle name="Note 7" xfId="20514"/>
    <cellStyle name="Note 7 2" xfId="23864"/>
    <cellStyle name="Note 7 2 2" xfId="38842"/>
    <cellStyle name="Note 7 2 3" xfId="39463"/>
    <cellStyle name="Note 7 3" xfId="38493"/>
    <cellStyle name="Note 7 4" xfId="39117"/>
    <cellStyle name="Note 8" xfId="20515"/>
    <cellStyle name="Note 8 2" xfId="20516"/>
    <cellStyle name="Note 8 2 2" xfId="38840"/>
    <cellStyle name="Note 8 2 2 2" xfId="39461"/>
    <cellStyle name="Note 8 2 3" xfId="38495"/>
    <cellStyle name="Note 8 2 4" xfId="39119"/>
    <cellStyle name="Note 8 3" xfId="38841"/>
    <cellStyle name="Note 8 3 2" xfId="39462"/>
    <cellStyle name="Note 8 4" xfId="38494"/>
    <cellStyle name="Note 8 5" xfId="39118"/>
    <cellStyle name="Note 9" xfId="20517"/>
    <cellStyle name="Note 9 2" xfId="23865"/>
    <cellStyle name="Note 9 2 2" xfId="38839"/>
    <cellStyle name="Note 9 2 3" xfId="39460"/>
    <cellStyle name="Note 9 3" xfId="38496"/>
    <cellStyle name="Note 9 4" xfId="3912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38838"/>
    <cellStyle name="optionalExposure 2 2" xfId="39459"/>
    <cellStyle name="optionalExposure 3" xfId="38497"/>
    <cellStyle name="OptionHeading" xfId="20525"/>
    <cellStyle name="OptionHeading 2" xfId="20526"/>
    <cellStyle name="OptionHeading 3" xfId="20527"/>
    <cellStyle name="Output 2" xfId="20528"/>
    <cellStyle name="Output 2 10" xfId="20529"/>
    <cellStyle name="Output 2 10 2" xfId="20530"/>
    <cellStyle name="Output 2 10 2 2" xfId="38836"/>
    <cellStyle name="Output 2 10 2 2 2" xfId="39457"/>
    <cellStyle name="Output 2 10 2 3" xfId="38499"/>
    <cellStyle name="Output 2 10 2 4" xfId="39122"/>
    <cellStyle name="Output 2 10 3" xfId="20531"/>
    <cellStyle name="Output 2 10 3 2" xfId="38835"/>
    <cellStyle name="Output 2 10 3 2 2" xfId="39456"/>
    <cellStyle name="Output 2 10 3 3" xfId="38500"/>
    <cellStyle name="Output 2 10 3 4" xfId="39123"/>
    <cellStyle name="Output 2 10 4" xfId="20532"/>
    <cellStyle name="Output 2 10 4 2" xfId="38834"/>
    <cellStyle name="Output 2 10 4 2 2" xfId="39455"/>
    <cellStyle name="Output 2 10 4 3" xfId="38501"/>
    <cellStyle name="Output 2 10 4 4" xfId="39124"/>
    <cellStyle name="Output 2 10 5" xfId="20533"/>
    <cellStyle name="Output 2 10 5 2" xfId="38833"/>
    <cellStyle name="Output 2 10 5 2 2" xfId="39454"/>
    <cellStyle name="Output 2 10 5 3" xfId="38502"/>
    <cellStyle name="Output 2 10 5 4" xfId="39125"/>
    <cellStyle name="Output 2 11" xfId="20534"/>
    <cellStyle name="Output 2 11 2" xfId="20535"/>
    <cellStyle name="Output 2 11 2 2" xfId="38831"/>
    <cellStyle name="Output 2 11 2 2 2" xfId="39452"/>
    <cellStyle name="Output 2 11 2 3" xfId="38504"/>
    <cellStyle name="Output 2 11 2 4" xfId="39127"/>
    <cellStyle name="Output 2 11 3" xfId="20536"/>
    <cellStyle name="Output 2 11 3 2" xfId="38830"/>
    <cellStyle name="Output 2 11 3 2 2" xfId="39451"/>
    <cellStyle name="Output 2 11 3 3" xfId="38505"/>
    <cellStyle name="Output 2 11 3 4" xfId="39128"/>
    <cellStyle name="Output 2 11 4" xfId="20537"/>
    <cellStyle name="Output 2 11 4 2" xfId="38829"/>
    <cellStyle name="Output 2 11 4 2 2" xfId="39450"/>
    <cellStyle name="Output 2 11 4 3" xfId="38506"/>
    <cellStyle name="Output 2 11 4 4" xfId="39129"/>
    <cellStyle name="Output 2 11 5" xfId="20538"/>
    <cellStyle name="Output 2 11 5 2" xfId="38828"/>
    <cellStyle name="Output 2 11 5 2 2" xfId="39449"/>
    <cellStyle name="Output 2 11 5 3" xfId="38507"/>
    <cellStyle name="Output 2 11 5 4" xfId="39130"/>
    <cellStyle name="Output 2 11 6" xfId="38832"/>
    <cellStyle name="Output 2 11 6 2" xfId="39453"/>
    <cellStyle name="Output 2 11 7" xfId="38503"/>
    <cellStyle name="Output 2 11 8" xfId="39126"/>
    <cellStyle name="Output 2 12" xfId="20539"/>
    <cellStyle name="Output 2 12 2" xfId="20540"/>
    <cellStyle name="Output 2 12 2 2" xfId="38826"/>
    <cellStyle name="Output 2 12 2 2 2" xfId="39447"/>
    <cellStyle name="Output 2 12 2 3" xfId="38509"/>
    <cellStyle name="Output 2 12 2 4" xfId="39132"/>
    <cellStyle name="Output 2 12 3" xfId="20541"/>
    <cellStyle name="Output 2 12 3 2" xfId="38825"/>
    <cellStyle name="Output 2 12 3 2 2" xfId="39446"/>
    <cellStyle name="Output 2 12 3 3" xfId="38510"/>
    <cellStyle name="Output 2 12 3 4" xfId="39133"/>
    <cellStyle name="Output 2 12 4" xfId="20542"/>
    <cellStyle name="Output 2 12 4 2" xfId="38824"/>
    <cellStyle name="Output 2 12 4 2 2" xfId="39445"/>
    <cellStyle name="Output 2 12 4 3" xfId="38511"/>
    <cellStyle name="Output 2 12 4 4" xfId="39134"/>
    <cellStyle name="Output 2 12 5" xfId="20543"/>
    <cellStyle name="Output 2 12 5 2" xfId="38823"/>
    <cellStyle name="Output 2 12 5 2 2" xfId="39444"/>
    <cellStyle name="Output 2 12 5 3" xfId="38512"/>
    <cellStyle name="Output 2 12 5 4" xfId="39135"/>
    <cellStyle name="Output 2 12 6" xfId="38827"/>
    <cellStyle name="Output 2 12 6 2" xfId="39448"/>
    <cellStyle name="Output 2 12 7" xfId="38508"/>
    <cellStyle name="Output 2 12 8" xfId="39131"/>
    <cellStyle name="Output 2 13" xfId="20544"/>
    <cellStyle name="Output 2 13 2" xfId="20545"/>
    <cellStyle name="Output 2 13 2 2" xfId="38821"/>
    <cellStyle name="Output 2 13 2 2 2" xfId="39442"/>
    <cellStyle name="Output 2 13 2 3" xfId="38514"/>
    <cellStyle name="Output 2 13 2 4" xfId="39137"/>
    <cellStyle name="Output 2 13 3" xfId="20546"/>
    <cellStyle name="Output 2 13 3 2" xfId="38820"/>
    <cellStyle name="Output 2 13 3 2 2" xfId="39441"/>
    <cellStyle name="Output 2 13 3 3" xfId="38515"/>
    <cellStyle name="Output 2 13 3 4" xfId="39138"/>
    <cellStyle name="Output 2 13 4" xfId="20547"/>
    <cellStyle name="Output 2 13 4 2" xfId="38819"/>
    <cellStyle name="Output 2 13 4 2 2" xfId="39440"/>
    <cellStyle name="Output 2 13 4 3" xfId="38516"/>
    <cellStyle name="Output 2 13 4 4" xfId="39139"/>
    <cellStyle name="Output 2 13 5" xfId="38822"/>
    <cellStyle name="Output 2 13 5 2" xfId="39443"/>
    <cellStyle name="Output 2 13 6" xfId="38513"/>
    <cellStyle name="Output 2 13 7" xfId="39136"/>
    <cellStyle name="Output 2 14" xfId="20548"/>
    <cellStyle name="Output 2 14 2" xfId="38818"/>
    <cellStyle name="Output 2 14 2 2" xfId="39439"/>
    <cellStyle name="Output 2 14 3" xfId="38517"/>
    <cellStyle name="Output 2 14 4" xfId="39140"/>
    <cellStyle name="Output 2 15" xfId="20549"/>
    <cellStyle name="Output 2 15 2" xfId="38817"/>
    <cellStyle name="Output 2 15 2 2" xfId="39438"/>
    <cellStyle name="Output 2 15 3" xfId="38518"/>
    <cellStyle name="Output 2 15 4" xfId="39141"/>
    <cellStyle name="Output 2 16" xfId="20550"/>
    <cellStyle name="Output 2 16 2" xfId="38816"/>
    <cellStyle name="Output 2 16 2 2" xfId="39437"/>
    <cellStyle name="Output 2 16 3" xfId="38519"/>
    <cellStyle name="Output 2 16 4" xfId="39142"/>
    <cellStyle name="Output 2 17" xfId="38837"/>
    <cellStyle name="Output 2 17 2" xfId="39458"/>
    <cellStyle name="Output 2 18" xfId="38498"/>
    <cellStyle name="Output 2 19" xfId="39121"/>
    <cellStyle name="Output 2 2" xfId="20551"/>
    <cellStyle name="Output 2 2 10" xfId="38815"/>
    <cellStyle name="Output 2 2 10 2" xfId="39436"/>
    <cellStyle name="Output 2 2 11" xfId="38520"/>
    <cellStyle name="Output 2 2 12" xfId="39143"/>
    <cellStyle name="Output 2 2 2" xfId="20552"/>
    <cellStyle name="Output 2 2 2 2" xfId="20553"/>
    <cellStyle name="Output 2 2 2 2 2" xfId="38813"/>
    <cellStyle name="Output 2 2 2 2 2 2" xfId="39434"/>
    <cellStyle name="Output 2 2 2 2 3" xfId="38522"/>
    <cellStyle name="Output 2 2 2 2 4" xfId="39145"/>
    <cellStyle name="Output 2 2 2 3" xfId="20554"/>
    <cellStyle name="Output 2 2 2 3 2" xfId="38812"/>
    <cellStyle name="Output 2 2 2 3 2 2" xfId="39433"/>
    <cellStyle name="Output 2 2 2 3 3" xfId="38523"/>
    <cellStyle name="Output 2 2 2 3 4" xfId="39146"/>
    <cellStyle name="Output 2 2 2 4" xfId="20555"/>
    <cellStyle name="Output 2 2 2 4 2" xfId="38811"/>
    <cellStyle name="Output 2 2 2 4 2 2" xfId="39432"/>
    <cellStyle name="Output 2 2 2 4 3" xfId="38524"/>
    <cellStyle name="Output 2 2 2 4 4" xfId="39147"/>
    <cellStyle name="Output 2 2 2 5" xfId="38814"/>
    <cellStyle name="Output 2 2 2 5 2" xfId="39435"/>
    <cellStyle name="Output 2 2 2 6" xfId="38521"/>
    <cellStyle name="Output 2 2 2 7" xfId="39144"/>
    <cellStyle name="Output 2 2 3" xfId="20556"/>
    <cellStyle name="Output 2 2 3 2" xfId="20557"/>
    <cellStyle name="Output 2 2 3 2 2" xfId="38809"/>
    <cellStyle name="Output 2 2 3 2 2 2" xfId="39430"/>
    <cellStyle name="Output 2 2 3 2 3" xfId="38526"/>
    <cellStyle name="Output 2 2 3 2 4" xfId="39149"/>
    <cellStyle name="Output 2 2 3 3" xfId="20558"/>
    <cellStyle name="Output 2 2 3 3 2" xfId="38808"/>
    <cellStyle name="Output 2 2 3 3 2 2" xfId="39429"/>
    <cellStyle name="Output 2 2 3 3 3" xfId="38527"/>
    <cellStyle name="Output 2 2 3 3 4" xfId="39150"/>
    <cellStyle name="Output 2 2 3 4" xfId="20559"/>
    <cellStyle name="Output 2 2 3 4 2" xfId="38807"/>
    <cellStyle name="Output 2 2 3 4 2 2" xfId="39428"/>
    <cellStyle name="Output 2 2 3 4 3" xfId="38528"/>
    <cellStyle name="Output 2 2 3 4 4" xfId="39151"/>
    <cellStyle name="Output 2 2 3 5" xfId="38810"/>
    <cellStyle name="Output 2 2 3 5 2" xfId="39431"/>
    <cellStyle name="Output 2 2 3 6" xfId="38525"/>
    <cellStyle name="Output 2 2 3 7" xfId="39148"/>
    <cellStyle name="Output 2 2 4" xfId="20560"/>
    <cellStyle name="Output 2 2 4 2" xfId="20561"/>
    <cellStyle name="Output 2 2 4 2 2" xfId="38805"/>
    <cellStyle name="Output 2 2 4 2 2 2" xfId="39426"/>
    <cellStyle name="Output 2 2 4 2 3" xfId="38530"/>
    <cellStyle name="Output 2 2 4 2 4" xfId="39153"/>
    <cellStyle name="Output 2 2 4 3" xfId="20562"/>
    <cellStyle name="Output 2 2 4 3 2" xfId="38804"/>
    <cellStyle name="Output 2 2 4 3 2 2" xfId="39425"/>
    <cellStyle name="Output 2 2 4 3 3" xfId="38531"/>
    <cellStyle name="Output 2 2 4 3 4" xfId="39154"/>
    <cellStyle name="Output 2 2 4 4" xfId="20563"/>
    <cellStyle name="Output 2 2 4 4 2" xfId="38803"/>
    <cellStyle name="Output 2 2 4 4 2 2" xfId="39424"/>
    <cellStyle name="Output 2 2 4 4 3" xfId="38532"/>
    <cellStyle name="Output 2 2 4 4 4" xfId="39155"/>
    <cellStyle name="Output 2 2 4 5" xfId="38806"/>
    <cellStyle name="Output 2 2 4 5 2" xfId="39427"/>
    <cellStyle name="Output 2 2 4 6" xfId="38529"/>
    <cellStyle name="Output 2 2 4 7" xfId="39152"/>
    <cellStyle name="Output 2 2 5" xfId="20564"/>
    <cellStyle name="Output 2 2 5 2" xfId="20565"/>
    <cellStyle name="Output 2 2 5 2 2" xfId="38801"/>
    <cellStyle name="Output 2 2 5 2 2 2" xfId="39422"/>
    <cellStyle name="Output 2 2 5 2 3" xfId="38534"/>
    <cellStyle name="Output 2 2 5 2 4" xfId="39157"/>
    <cellStyle name="Output 2 2 5 3" xfId="20566"/>
    <cellStyle name="Output 2 2 5 3 2" xfId="38800"/>
    <cellStyle name="Output 2 2 5 3 2 2" xfId="39421"/>
    <cellStyle name="Output 2 2 5 3 3" xfId="38535"/>
    <cellStyle name="Output 2 2 5 3 4" xfId="39158"/>
    <cellStyle name="Output 2 2 5 4" xfId="20567"/>
    <cellStyle name="Output 2 2 5 4 2" xfId="38799"/>
    <cellStyle name="Output 2 2 5 4 2 2" xfId="39420"/>
    <cellStyle name="Output 2 2 5 4 3" xfId="38536"/>
    <cellStyle name="Output 2 2 5 4 4" xfId="39159"/>
    <cellStyle name="Output 2 2 5 5" xfId="38802"/>
    <cellStyle name="Output 2 2 5 5 2" xfId="39423"/>
    <cellStyle name="Output 2 2 5 6" xfId="38533"/>
    <cellStyle name="Output 2 2 5 7" xfId="39156"/>
    <cellStyle name="Output 2 2 6" xfId="20568"/>
    <cellStyle name="Output 2 2 6 2" xfId="38798"/>
    <cellStyle name="Output 2 2 6 2 2" xfId="39419"/>
    <cellStyle name="Output 2 2 6 3" xfId="38537"/>
    <cellStyle name="Output 2 2 6 4" xfId="39160"/>
    <cellStyle name="Output 2 2 7" xfId="20569"/>
    <cellStyle name="Output 2 2 7 2" xfId="38797"/>
    <cellStyle name="Output 2 2 7 2 2" xfId="39418"/>
    <cellStyle name="Output 2 2 7 3" xfId="38538"/>
    <cellStyle name="Output 2 2 7 4" xfId="39161"/>
    <cellStyle name="Output 2 2 8" xfId="20570"/>
    <cellStyle name="Output 2 2 8 2" xfId="38796"/>
    <cellStyle name="Output 2 2 8 2 2" xfId="39417"/>
    <cellStyle name="Output 2 2 8 3" xfId="38539"/>
    <cellStyle name="Output 2 2 8 4" xfId="39162"/>
    <cellStyle name="Output 2 2 9" xfId="20571"/>
    <cellStyle name="Output 2 2 9 2" xfId="38795"/>
    <cellStyle name="Output 2 2 9 2 2" xfId="39416"/>
    <cellStyle name="Output 2 2 9 3" xfId="38540"/>
    <cellStyle name="Output 2 2 9 4" xfId="39163"/>
    <cellStyle name="Output 2 3" xfId="20572"/>
    <cellStyle name="Output 2 3 2" xfId="20573"/>
    <cellStyle name="Output 2 3 2 2" xfId="38794"/>
    <cellStyle name="Output 2 3 2 2 2" xfId="39415"/>
    <cellStyle name="Output 2 3 2 3" xfId="38541"/>
    <cellStyle name="Output 2 3 2 4" xfId="39164"/>
    <cellStyle name="Output 2 3 3" xfId="20574"/>
    <cellStyle name="Output 2 3 3 2" xfId="38793"/>
    <cellStyle name="Output 2 3 3 2 2" xfId="39414"/>
    <cellStyle name="Output 2 3 3 3" xfId="38542"/>
    <cellStyle name="Output 2 3 3 4" xfId="39165"/>
    <cellStyle name="Output 2 3 4" xfId="20575"/>
    <cellStyle name="Output 2 3 4 2" xfId="38792"/>
    <cellStyle name="Output 2 3 4 2 2" xfId="39413"/>
    <cellStyle name="Output 2 3 4 3" xfId="38543"/>
    <cellStyle name="Output 2 3 4 4" xfId="39166"/>
    <cellStyle name="Output 2 3 5" xfId="20576"/>
    <cellStyle name="Output 2 3 5 2" xfId="38791"/>
    <cellStyle name="Output 2 3 5 2 2" xfId="39412"/>
    <cellStyle name="Output 2 3 5 3" xfId="38544"/>
    <cellStyle name="Output 2 3 5 4" xfId="39167"/>
    <cellStyle name="Output 2 4" xfId="20577"/>
    <cellStyle name="Output 2 4 2" xfId="20578"/>
    <cellStyle name="Output 2 4 2 2" xfId="38790"/>
    <cellStyle name="Output 2 4 2 2 2" xfId="39411"/>
    <cellStyle name="Output 2 4 2 3" xfId="38545"/>
    <cellStyle name="Output 2 4 2 4" xfId="39168"/>
    <cellStyle name="Output 2 4 3" xfId="20579"/>
    <cellStyle name="Output 2 4 3 2" xfId="38789"/>
    <cellStyle name="Output 2 4 3 2 2" xfId="39410"/>
    <cellStyle name="Output 2 4 3 3" xfId="38546"/>
    <cellStyle name="Output 2 4 3 4" xfId="39169"/>
    <cellStyle name="Output 2 4 4" xfId="20580"/>
    <cellStyle name="Output 2 4 4 2" xfId="38788"/>
    <cellStyle name="Output 2 4 4 2 2" xfId="39409"/>
    <cellStyle name="Output 2 4 4 3" xfId="38547"/>
    <cellStyle name="Output 2 4 4 4" xfId="39170"/>
    <cellStyle name="Output 2 4 5" xfId="20581"/>
    <cellStyle name="Output 2 4 5 2" xfId="38787"/>
    <cellStyle name="Output 2 4 5 2 2" xfId="39408"/>
    <cellStyle name="Output 2 4 5 3" xfId="38548"/>
    <cellStyle name="Output 2 4 5 4" xfId="39171"/>
    <cellStyle name="Output 2 5" xfId="20582"/>
    <cellStyle name="Output 2 5 2" xfId="20583"/>
    <cellStyle name="Output 2 5 2 2" xfId="38786"/>
    <cellStyle name="Output 2 5 2 2 2" xfId="39407"/>
    <cellStyle name="Output 2 5 2 3" xfId="38549"/>
    <cellStyle name="Output 2 5 2 4" xfId="39172"/>
    <cellStyle name="Output 2 5 3" xfId="20584"/>
    <cellStyle name="Output 2 5 3 2" xfId="38785"/>
    <cellStyle name="Output 2 5 3 2 2" xfId="39406"/>
    <cellStyle name="Output 2 5 3 3" xfId="38550"/>
    <cellStyle name="Output 2 5 3 4" xfId="39173"/>
    <cellStyle name="Output 2 5 4" xfId="20585"/>
    <cellStyle name="Output 2 5 4 2" xfId="38784"/>
    <cellStyle name="Output 2 5 4 2 2" xfId="39405"/>
    <cellStyle name="Output 2 5 4 3" xfId="38551"/>
    <cellStyle name="Output 2 5 4 4" xfId="39174"/>
    <cellStyle name="Output 2 5 5" xfId="20586"/>
    <cellStyle name="Output 2 5 5 2" xfId="38783"/>
    <cellStyle name="Output 2 5 5 2 2" xfId="39404"/>
    <cellStyle name="Output 2 5 5 3" xfId="38552"/>
    <cellStyle name="Output 2 5 5 4" xfId="39175"/>
    <cellStyle name="Output 2 6" xfId="20587"/>
    <cellStyle name="Output 2 6 2" xfId="20588"/>
    <cellStyle name="Output 2 6 2 2" xfId="38782"/>
    <cellStyle name="Output 2 6 2 2 2" xfId="39403"/>
    <cellStyle name="Output 2 6 2 3" xfId="38553"/>
    <cellStyle name="Output 2 6 2 4" xfId="39176"/>
    <cellStyle name="Output 2 6 3" xfId="20589"/>
    <cellStyle name="Output 2 6 3 2" xfId="38781"/>
    <cellStyle name="Output 2 6 3 2 2" xfId="39402"/>
    <cellStyle name="Output 2 6 3 3" xfId="38554"/>
    <cellStyle name="Output 2 6 3 4" xfId="39177"/>
    <cellStyle name="Output 2 6 4" xfId="20590"/>
    <cellStyle name="Output 2 6 4 2" xfId="38780"/>
    <cellStyle name="Output 2 6 4 2 2" xfId="39401"/>
    <cellStyle name="Output 2 6 4 3" xfId="38555"/>
    <cellStyle name="Output 2 6 4 4" xfId="39178"/>
    <cellStyle name="Output 2 6 5" xfId="20591"/>
    <cellStyle name="Output 2 6 5 2" xfId="38779"/>
    <cellStyle name="Output 2 6 5 2 2" xfId="39400"/>
    <cellStyle name="Output 2 6 5 3" xfId="38556"/>
    <cellStyle name="Output 2 6 5 4" xfId="39179"/>
    <cellStyle name="Output 2 7" xfId="20592"/>
    <cellStyle name="Output 2 7 2" xfId="20593"/>
    <cellStyle name="Output 2 7 2 2" xfId="38778"/>
    <cellStyle name="Output 2 7 2 2 2" xfId="39399"/>
    <cellStyle name="Output 2 7 2 3" xfId="38557"/>
    <cellStyle name="Output 2 7 2 4" xfId="39180"/>
    <cellStyle name="Output 2 7 3" xfId="20594"/>
    <cellStyle name="Output 2 7 3 2" xfId="38777"/>
    <cellStyle name="Output 2 7 3 2 2" xfId="39398"/>
    <cellStyle name="Output 2 7 3 3" xfId="38558"/>
    <cellStyle name="Output 2 7 3 4" xfId="39181"/>
    <cellStyle name="Output 2 7 4" xfId="20595"/>
    <cellStyle name="Output 2 7 4 2" xfId="38776"/>
    <cellStyle name="Output 2 7 4 2 2" xfId="39397"/>
    <cellStyle name="Output 2 7 4 3" xfId="38559"/>
    <cellStyle name="Output 2 7 4 4" xfId="39182"/>
    <cellStyle name="Output 2 7 5" xfId="20596"/>
    <cellStyle name="Output 2 7 5 2" xfId="38775"/>
    <cellStyle name="Output 2 7 5 2 2" xfId="39396"/>
    <cellStyle name="Output 2 7 5 3" xfId="38560"/>
    <cellStyle name="Output 2 7 5 4" xfId="39183"/>
    <cellStyle name="Output 2 8" xfId="20597"/>
    <cellStyle name="Output 2 8 2" xfId="20598"/>
    <cellStyle name="Output 2 8 2 2" xfId="38774"/>
    <cellStyle name="Output 2 8 2 2 2" xfId="39395"/>
    <cellStyle name="Output 2 8 2 3" xfId="38561"/>
    <cellStyle name="Output 2 8 2 4" xfId="39184"/>
    <cellStyle name="Output 2 8 3" xfId="20599"/>
    <cellStyle name="Output 2 8 3 2" xfId="38773"/>
    <cellStyle name="Output 2 8 3 2 2" xfId="39394"/>
    <cellStyle name="Output 2 8 3 3" xfId="38562"/>
    <cellStyle name="Output 2 8 3 4" xfId="39185"/>
    <cellStyle name="Output 2 8 4" xfId="20600"/>
    <cellStyle name="Output 2 8 4 2" xfId="38772"/>
    <cellStyle name="Output 2 8 4 2 2" xfId="39393"/>
    <cellStyle name="Output 2 8 4 3" xfId="38563"/>
    <cellStyle name="Output 2 8 4 4" xfId="39186"/>
    <cellStyle name="Output 2 8 5" xfId="20601"/>
    <cellStyle name="Output 2 8 5 2" xfId="38771"/>
    <cellStyle name="Output 2 8 5 2 2" xfId="39392"/>
    <cellStyle name="Output 2 8 5 3" xfId="38564"/>
    <cellStyle name="Output 2 8 5 4" xfId="39187"/>
    <cellStyle name="Output 2 9" xfId="20602"/>
    <cellStyle name="Output 2 9 2" xfId="20603"/>
    <cellStyle name="Output 2 9 2 2" xfId="38770"/>
    <cellStyle name="Output 2 9 2 2 2" xfId="39391"/>
    <cellStyle name="Output 2 9 2 3" xfId="38565"/>
    <cellStyle name="Output 2 9 2 4" xfId="39188"/>
    <cellStyle name="Output 2 9 3" xfId="20604"/>
    <cellStyle name="Output 2 9 3 2" xfId="38769"/>
    <cellStyle name="Output 2 9 3 2 2" xfId="39390"/>
    <cellStyle name="Output 2 9 3 3" xfId="38566"/>
    <cellStyle name="Output 2 9 3 4" xfId="39189"/>
    <cellStyle name="Output 2 9 4" xfId="20605"/>
    <cellStyle name="Output 2 9 4 2" xfId="38768"/>
    <cellStyle name="Output 2 9 4 2 2" xfId="39389"/>
    <cellStyle name="Output 2 9 4 3" xfId="38567"/>
    <cellStyle name="Output 2 9 4 4" xfId="39190"/>
    <cellStyle name="Output 2 9 5" xfId="20606"/>
    <cellStyle name="Output 2 9 5 2" xfId="38767"/>
    <cellStyle name="Output 2 9 5 2 2" xfId="39388"/>
    <cellStyle name="Output 2 9 5 3" xfId="38568"/>
    <cellStyle name="Output 2 9 5 4" xfId="39191"/>
    <cellStyle name="Output 3" xfId="20607"/>
    <cellStyle name="Output 3 2" xfId="20608"/>
    <cellStyle name="Output 3 2 2" xfId="38765"/>
    <cellStyle name="Output 3 2 2 2" xfId="39386"/>
    <cellStyle name="Output 3 2 3" xfId="38570"/>
    <cellStyle name="Output 3 2 4" xfId="39193"/>
    <cellStyle name="Output 3 3" xfId="20609"/>
    <cellStyle name="Output 3 3 2" xfId="38764"/>
    <cellStyle name="Output 3 3 2 2" xfId="39385"/>
    <cellStyle name="Output 3 3 3" xfId="38571"/>
    <cellStyle name="Output 3 3 4" xfId="39194"/>
    <cellStyle name="Output 3 4" xfId="38766"/>
    <cellStyle name="Output 3 4 2" xfId="39387"/>
    <cellStyle name="Output 3 5" xfId="38569"/>
    <cellStyle name="Output 3 6" xfId="39192"/>
    <cellStyle name="Output 4" xfId="20610"/>
    <cellStyle name="Output 4 2" xfId="20611"/>
    <cellStyle name="Output 4 2 2" xfId="38762"/>
    <cellStyle name="Output 4 2 2 2" xfId="39383"/>
    <cellStyle name="Output 4 2 3" xfId="38573"/>
    <cellStyle name="Output 4 2 4" xfId="39196"/>
    <cellStyle name="Output 4 3" xfId="20612"/>
    <cellStyle name="Output 4 3 2" xfId="38761"/>
    <cellStyle name="Output 4 3 2 2" xfId="39382"/>
    <cellStyle name="Output 4 3 3" xfId="38574"/>
    <cellStyle name="Output 4 3 4" xfId="39197"/>
    <cellStyle name="Output 4 4" xfId="38763"/>
    <cellStyle name="Output 4 4 2" xfId="39384"/>
    <cellStyle name="Output 4 5" xfId="38572"/>
    <cellStyle name="Output 4 6" xfId="39195"/>
    <cellStyle name="Output 5" xfId="20613"/>
    <cellStyle name="Output 5 2" xfId="20614"/>
    <cellStyle name="Output 5 2 2" xfId="38759"/>
    <cellStyle name="Output 5 2 2 2" xfId="39380"/>
    <cellStyle name="Output 5 2 3" xfId="38576"/>
    <cellStyle name="Output 5 2 4" xfId="39199"/>
    <cellStyle name="Output 5 3" xfId="20615"/>
    <cellStyle name="Output 5 3 2" xfId="38758"/>
    <cellStyle name="Output 5 3 2 2" xfId="39379"/>
    <cellStyle name="Output 5 3 3" xfId="38577"/>
    <cellStyle name="Output 5 3 4" xfId="39200"/>
    <cellStyle name="Output 5 4" xfId="38760"/>
    <cellStyle name="Output 5 4 2" xfId="39381"/>
    <cellStyle name="Output 5 5" xfId="38575"/>
    <cellStyle name="Output 5 6" xfId="39198"/>
    <cellStyle name="Output 6" xfId="20616"/>
    <cellStyle name="Output 6 2" xfId="20617"/>
    <cellStyle name="Output 6 2 2" xfId="38756"/>
    <cellStyle name="Output 6 2 2 2" xfId="39377"/>
    <cellStyle name="Output 6 2 3" xfId="38579"/>
    <cellStyle name="Output 6 2 4" xfId="39202"/>
    <cellStyle name="Output 6 3" xfId="20618"/>
    <cellStyle name="Output 6 3 2" xfId="38755"/>
    <cellStyle name="Output 6 3 2 2" xfId="39376"/>
    <cellStyle name="Output 6 3 3" xfId="38580"/>
    <cellStyle name="Output 6 3 4" xfId="39203"/>
    <cellStyle name="Output 6 4" xfId="38757"/>
    <cellStyle name="Output 6 4 2" xfId="39378"/>
    <cellStyle name="Output 6 5" xfId="38578"/>
    <cellStyle name="Output 6 6" xfId="39201"/>
    <cellStyle name="Output 7" xfId="20619"/>
    <cellStyle name="Output 7 2" xfId="38754"/>
    <cellStyle name="Output 7 2 2" xfId="39375"/>
    <cellStyle name="Output 7 3" xfId="38581"/>
    <cellStyle name="Output 7 4" xfId="39204"/>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38753"/>
    <cellStyle name="showExposure 2 2" xfId="39374"/>
    <cellStyle name="showExposure 3" xfId="38582"/>
    <cellStyle name="showParameterE" xfId="20787"/>
    <cellStyle name="showParameterE 2" xfId="38752"/>
    <cellStyle name="showParameterE 2 2" xfId="39373"/>
    <cellStyle name="showParameterE 3" xfId="3858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39116"/>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38750"/>
    <cellStyle name="Total 2 10 2 2 2" xfId="39371"/>
    <cellStyle name="Total 2 10 2 3" xfId="38585"/>
    <cellStyle name="Total 2 10 2 4" xfId="39206"/>
    <cellStyle name="Total 2 10 3" xfId="20826"/>
    <cellStyle name="Total 2 10 3 2" xfId="38749"/>
    <cellStyle name="Total 2 10 3 2 2" xfId="39370"/>
    <cellStyle name="Total 2 10 3 3" xfId="38586"/>
    <cellStyle name="Total 2 10 3 4" xfId="39207"/>
    <cellStyle name="Total 2 10 4" xfId="20827"/>
    <cellStyle name="Total 2 10 4 2" xfId="38748"/>
    <cellStyle name="Total 2 10 4 2 2" xfId="39369"/>
    <cellStyle name="Total 2 10 4 3" xfId="38587"/>
    <cellStyle name="Total 2 10 4 4" xfId="39208"/>
    <cellStyle name="Total 2 10 5" xfId="20828"/>
    <cellStyle name="Total 2 10 5 2" xfId="38747"/>
    <cellStyle name="Total 2 10 5 2 2" xfId="39368"/>
    <cellStyle name="Total 2 10 5 3" xfId="38588"/>
    <cellStyle name="Total 2 10 5 4" xfId="39209"/>
    <cellStyle name="Total 2 11" xfId="20829"/>
    <cellStyle name="Total 2 11 2" xfId="20830"/>
    <cellStyle name="Total 2 11 2 2" xfId="38745"/>
    <cellStyle name="Total 2 11 2 2 2" xfId="39366"/>
    <cellStyle name="Total 2 11 2 3" xfId="38590"/>
    <cellStyle name="Total 2 11 2 4" xfId="39211"/>
    <cellStyle name="Total 2 11 3" xfId="20831"/>
    <cellStyle name="Total 2 11 3 2" xfId="38744"/>
    <cellStyle name="Total 2 11 3 2 2" xfId="39365"/>
    <cellStyle name="Total 2 11 3 3" xfId="38591"/>
    <cellStyle name="Total 2 11 3 4" xfId="39212"/>
    <cellStyle name="Total 2 11 4" xfId="20832"/>
    <cellStyle name="Total 2 11 4 2" xfId="38743"/>
    <cellStyle name="Total 2 11 4 2 2" xfId="39364"/>
    <cellStyle name="Total 2 11 4 3" xfId="38592"/>
    <cellStyle name="Total 2 11 4 4" xfId="39213"/>
    <cellStyle name="Total 2 11 5" xfId="20833"/>
    <cellStyle name="Total 2 11 5 2" xfId="38742"/>
    <cellStyle name="Total 2 11 5 2 2" xfId="39363"/>
    <cellStyle name="Total 2 11 5 3" xfId="38593"/>
    <cellStyle name="Total 2 11 5 4" xfId="39214"/>
    <cellStyle name="Total 2 11 6" xfId="38746"/>
    <cellStyle name="Total 2 11 6 2" xfId="39367"/>
    <cellStyle name="Total 2 11 7" xfId="38589"/>
    <cellStyle name="Total 2 11 8" xfId="39210"/>
    <cellStyle name="Total 2 12" xfId="20834"/>
    <cellStyle name="Total 2 12 2" xfId="20835"/>
    <cellStyle name="Total 2 12 2 2" xfId="38740"/>
    <cellStyle name="Total 2 12 2 2 2" xfId="39361"/>
    <cellStyle name="Total 2 12 2 3" xfId="38595"/>
    <cellStyle name="Total 2 12 2 4" xfId="39216"/>
    <cellStyle name="Total 2 12 3" xfId="20836"/>
    <cellStyle name="Total 2 12 3 2" xfId="38739"/>
    <cellStyle name="Total 2 12 3 2 2" xfId="39360"/>
    <cellStyle name="Total 2 12 3 3" xfId="38596"/>
    <cellStyle name="Total 2 12 3 4" xfId="39217"/>
    <cellStyle name="Total 2 12 4" xfId="20837"/>
    <cellStyle name="Total 2 12 4 2" xfId="38738"/>
    <cellStyle name="Total 2 12 4 2 2" xfId="39359"/>
    <cellStyle name="Total 2 12 4 3" xfId="38597"/>
    <cellStyle name="Total 2 12 4 4" xfId="39218"/>
    <cellStyle name="Total 2 12 5" xfId="20838"/>
    <cellStyle name="Total 2 12 5 2" xfId="38737"/>
    <cellStyle name="Total 2 12 5 2 2" xfId="39358"/>
    <cellStyle name="Total 2 12 5 3" xfId="38598"/>
    <cellStyle name="Total 2 12 5 4" xfId="39219"/>
    <cellStyle name="Total 2 12 6" xfId="38741"/>
    <cellStyle name="Total 2 12 6 2" xfId="39362"/>
    <cellStyle name="Total 2 12 7" xfId="38594"/>
    <cellStyle name="Total 2 12 8" xfId="39215"/>
    <cellStyle name="Total 2 13" xfId="20839"/>
    <cellStyle name="Total 2 13 2" xfId="20840"/>
    <cellStyle name="Total 2 13 2 2" xfId="38735"/>
    <cellStyle name="Total 2 13 2 2 2" xfId="39356"/>
    <cellStyle name="Total 2 13 2 3" xfId="38600"/>
    <cellStyle name="Total 2 13 2 4" xfId="39221"/>
    <cellStyle name="Total 2 13 3" xfId="20841"/>
    <cellStyle name="Total 2 13 3 2" xfId="38734"/>
    <cellStyle name="Total 2 13 3 2 2" xfId="39355"/>
    <cellStyle name="Total 2 13 3 3" xfId="38601"/>
    <cellStyle name="Total 2 13 3 4" xfId="39222"/>
    <cellStyle name="Total 2 13 4" xfId="20842"/>
    <cellStyle name="Total 2 13 4 2" xfId="38733"/>
    <cellStyle name="Total 2 13 4 2 2" xfId="39354"/>
    <cellStyle name="Total 2 13 4 3" xfId="38602"/>
    <cellStyle name="Total 2 13 4 4" xfId="39223"/>
    <cellStyle name="Total 2 13 5" xfId="38736"/>
    <cellStyle name="Total 2 13 5 2" xfId="39357"/>
    <cellStyle name="Total 2 13 6" xfId="38599"/>
    <cellStyle name="Total 2 13 7" xfId="39220"/>
    <cellStyle name="Total 2 14" xfId="20843"/>
    <cellStyle name="Total 2 14 2" xfId="38732"/>
    <cellStyle name="Total 2 14 2 2" xfId="39353"/>
    <cellStyle name="Total 2 14 3" xfId="38603"/>
    <cellStyle name="Total 2 14 4" xfId="39224"/>
    <cellStyle name="Total 2 15" xfId="20844"/>
    <cellStyle name="Total 2 15 2" xfId="38731"/>
    <cellStyle name="Total 2 15 2 2" xfId="39352"/>
    <cellStyle name="Total 2 15 3" xfId="38604"/>
    <cellStyle name="Total 2 15 4" xfId="39225"/>
    <cellStyle name="Total 2 16" xfId="20845"/>
    <cellStyle name="Total 2 16 2" xfId="38730"/>
    <cellStyle name="Total 2 16 2 2" xfId="39351"/>
    <cellStyle name="Total 2 16 3" xfId="38605"/>
    <cellStyle name="Total 2 16 4" xfId="39226"/>
    <cellStyle name="Total 2 17" xfId="38751"/>
    <cellStyle name="Total 2 17 2" xfId="39372"/>
    <cellStyle name="Total 2 18" xfId="38584"/>
    <cellStyle name="Total 2 19" xfId="39205"/>
    <cellStyle name="Total 2 2" xfId="20846"/>
    <cellStyle name="Total 2 2 10" xfId="38729"/>
    <cellStyle name="Total 2 2 10 2" xfId="39350"/>
    <cellStyle name="Total 2 2 11" xfId="38606"/>
    <cellStyle name="Total 2 2 12" xfId="39227"/>
    <cellStyle name="Total 2 2 2" xfId="20847"/>
    <cellStyle name="Total 2 2 2 2" xfId="20848"/>
    <cellStyle name="Total 2 2 2 2 2" xfId="38727"/>
    <cellStyle name="Total 2 2 2 2 2 2" xfId="39348"/>
    <cellStyle name="Total 2 2 2 2 3" xfId="38608"/>
    <cellStyle name="Total 2 2 2 2 4" xfId="39229"/>
    <cellStyle name="Total 2 2 2 3" xfId="20849"/>
    <cellStyle name="Total 2 2 2 3 2" xfId="38726"/>
    <cellStyle name="Total 2 2 2 3 2 2" xfId="39347"/>
    <cellStyle name="Total 2 2 2 3 3" xfId="38609"/>
    <cellStyle name="Total 2 2 2 3 4" xfId="39230"/>
    <cellStyle name="Total 2 2 2 4" xfId="20850"/>
    <cellStyle name="Total 2 2 2 4 2" xfId="38725"/>
    <cellStyle name="Total 2 2 2 4 2 2" xfId="39346"/>
    <cellStyle name="Total 2 2 2 4 3" xfId="38610"/>
    <cellStyle name="Total 2 2 2 4 4" xfId="39231"/>
    <cellStyle name="Total 2 2 2 5" xfId="38728"/>
    <cellStyle name="Total 2 2 2 5 2" xfId="39349"/>
    <cellStyle name="Total 2 2 2 6" xfId="38607"/>
    <cellStyle name="Total 2 2 2 7" xfId="39228"/>
    <cellStyle name="Total 2 2 3" xfId="20851"/>
    <cellStyle name="Total 2 2 3 2" xfId="20852"/>
    <cellStyle name="Total 2 2 3 2 2" xfId="38723"/>
    <cellStyle name="Total 2 2 3 2 2 2" xfId="39344"/>
    <cellStyle name="Total 2 2 3 2 3" xfId="38612"/>
    <cellStyle name="Total 2 2 3 2 4" xfId="39233"/>
    <cellStyle name="Total 2 2 3 3" xfId="20853"/>
    <cellStyle name="Total 2 2 3 3 2" xfId="38722"/>
    <cellStyle name="Total 2 2 3 3 2 2" xfId="39343"/>
    <cellStyle name="Total 2 2 3 3 3" xfId="38613"/>
    <cellStyle name="Total 2 2 3 3 4" xfId="39234"/>
    <cellStyle name="Total 2 2 3 4" xfId="20854"/>
    <cellStyle name="Total 2 2 3 4 2" xfId="38721"/>
    <cellStyle name="Total 2 2 3 4 2 2" xfId="39342"/>
    <cellStyle name="Total 2 2 3 4 3" xfId="38614"/>
    <cellStyle name="Total 2 2 3 4 4" xfId="39235"/>
    <cellStyle name="Total 2 2 3 5" xfId="38724"/>
    <cellStyle name="Total 2 2 3 5 2" xfId="39345"/>
    <cellStyle name="Total 2 2 3 6" xfId="38611"/>
    <cellStyle name="Total 2 2 3 7" xfId="39232"/>
    <cellStyle name="Total 2 2 4" xfId="20855"/>
    <cellStyle name="Total 2 2 4 2" xfId="20856"/>
    <cellStyle name="Total 2 2 4 2 2" xfId="38719"/>
    <cellStyle name="Total 2 2 4 2 2 2" xfId="39340"/>
    <cellStyle name="Total 2 2 4 2 3" xfId="38616"/>
    <cellStyle name="Total 2 2 4 2 4" xfId="39237"/>
    <cellStyle name="Total 2 2 4 3" xfId="20857"/>
    <cellStyle name="Total 2 2 4 3 2" xfId="38718"/>
    <cellStyle name="Total 2 2 4 3 2 2" xfId="39339"/>
    <cellStyle name="Total 2 2 4 3 3" xfId="38617"/>
    <cellStyle name="Total 2 2 4 3 4" xfId="39238"/>
    <cellStyle name="Total 2 2 4 4" xfId="20858"/>
    <cellStyle name="Total 2 2 4 4 2" xfId="38717"/>
    <cellStyle name="Total 2 2 4 4 2 2" xfId="39338"/>
    <cellStyle name="Total 2 2 4 4 3" xfId="38618"/>
    <cellStyle name="Total 2 2 4 4 4" xfId="39239"/>
    <cellStyle name="Total 2 2 4 5" xfId="38720"/>
    <cellStyle name="Total 2 2 4 5 2" xfId="39341"/>
    <cellStyle name="Total 2 2 4 6" xfId="38615"/>
    <cellStyle name="Total 2 2 4 7" xfId="39236"/>
    <cellStyle name="Total 2 2 5" xfId="20859"/>
    <cellStyle name="Total 2 2 5 2" xfId="20860"/>
    <cellStyle name="Total 2 2 5 2 2" xfId="38715"/>
    <cellStyle name="Total 2 2 5 2 2 2" xfId="39336"/>
    <cellStyle name="Total 2 2 5 2 3" xfId="38620"/>
    <cellStyle name="Total 2 2 5 2 4" xfId="39241"/>
    <cellStyle name="Total 2 2 5 3" xfId="20861"/>
    <cellStyle name="Total 2 2 5 3 2" xfId="38714"/>
    <cellStyle name="Total 2 2 5 3 2 2" xfId="39335"/>
    <cellStyle name="Total 2 2 5 3 3" xfId="38621"/>
    <cellStyle name="Total 2 2 5 3 4" xfId="39242"/>
    <cellStyle name="Total 2 2 5 4" xfId="20862"/>
    <cellStyle name="Total 2 2 5 4 2" xfId="38713"/>
    <cellStyle name="Total 2 2 5 4 2 2" xfId="39334"/>
    <cellStyle name="Total 2 2 5 4 3" xfId="38622"/>
    <cellStyle name="Total 2 2 5 4 4" xfId="39243"/>
    <cellStyle name="Total 2 2 5 5" xfId="38716"/>
    <cellStyle name="Total 2 2 5 5 2" xfId="39337"/>
    <cellStyle name="Total 2 2 5 6" xfId="38619"/>
    <cellStyle name="Total 2 2 5 7" xfId="39240"/>
    <cellStyle name="Total 2 2 6" xfId="20863"/>
    <cellStyle name="Total 2 2 6 2" xfId="38712"/>
    <cellStyle name="Total 2 2 6 2 2" xfId="39333"/>
    <cellStyle name="Total 2 2 6 3" xfId="38623"/>
    <cellStyle name="Total 2 2 6 4" xfId="39244"/>
    <cellStyle name="Total 2 2 7" xfId="20864"/>
    <cellStyle name="Total 2 2 7 2" xfId="38711"/>
    <cellStyle name="Total 2 2 7 2 2" xfId="39332"/>
    <cellStyle name="Total 2 2 7 3" xfId="38624"/>
    <cellStyle name="Total 2 2 7 4" xfId="39245"/>
    <cellStyle name="Total 2 2 8" xfId="20865"/>
    <cellStyle name="Total 2 2 8 2" xfId="38710"/>
    <cellStyle name="Total 2 2 8 2 2" xfId="39331"/>
    <cellStyle name="Total 2 2 8 3" xfId="38625"/>
    <cellStyle name="Total 2 2 8 4" xfId="39246"/>
    <cellStyle name="Total 2 2 9" xfId="20866"/>
    <cellStyle name="Total 2 2 9 2" xfId="38709"/>
    <cellStyle name="Total 2 2 9 2 2" xfId="39330"/>
    <cellStyle name="Total 2 2 9 3" xfId="38626"/>
    <cellStyle name="Total 2 2 9 4" xfId="39247"/>
    <cellStyle name="Total 2 3" xfId="20867"/>
    <cellStyle name="Total 2 3 2" xfId="20868"/>
    <cellStyle name="Total 2 3 2 2" xfId="38708"/>
    <cellStyle name="Total 2 3 2 2 2" xfId="39329"/>
    <cellStyle name="Total 2 3 2 3" xfId="38627"/>
    <cellStyle name="Total 2 3 2 4" xfId="39248"/>
    <cellStyle name="Total 2 3 3" xfId="20869"/>
    <cellStyle name="Total 2 3 3 2" xfId="38707"/>
    <cellStyle name="Total 2 3 3 2 2" xfId="39328"/>
    <cellStyle name="Total 2 3 3 3" xfId="38628"/>
    <cellStyle name="Total 2 3 3 4" xfId="39249"/>
    <cellStyle name="Total 2 3 4" xfId="20870"/>
    <cellStyle name="Total 2 3 4 2" xfId="38706"/>
    <cellStyle name="Total 2 3 4 2 2" xfId="39327"/>
    <cellStyle name="Total 2 3 4 3" xfId="38629"/>
    <cellStyle name="Total 2 3 4 4" xfId="39250"/>
    <cellStyle name="Total 2 3 5" xfId="20871"/>
    <cellStyle name="Total 2 3 5 2" xfId="38705"/>
    <cellStyle name="Total 2 3 5 2 2" xfId="39326"/>
    <cellStyle name="Total 2 3 5 3" xfId="38630"/>
    <cellStyle name="Total 2 3 5 4" xfId="39251"/>
    <cellStyle name="Total 2 4" xfId="20872"/>
    <cellStyle name="Total 2 4 2" xfId="20873"/>
    <cellStyle name="Total 2 4 2 2" xfId="38704"/>
    <cellStyle name="Total 2 4 2 2 2" xfId="39325"/>
    <cellStyle name="Total 2 4 2 3" xfId="38631"/>
    <cellStyle name="Total 2 4 2 4" xfId="39252"/>
    <cellStyle name="Total 2 4 3" xfId="20874"/>
    <cellStyle name="Total 2 4 3 2" xfId="38703"/>
    <cellStyle name="Total 2 4 3 2 2" xfId="39324"/>
    <cellStyle name="Total 2 4 3 3" xfId="38632"/>
    <cellStyle name="Total 2 4 3 4" xfId="39253"/>
    <cellStyle name="Total 2 4 4" xfId="20875"/>
    <cellStyle name="Total 2 4 4 2" xfId="38702"/>
    <cellStyle name="Total 2 4 4 2 2" xfId="39323"/>
    <cellStyle name="Total 2 4 4 3" xfId="38633"/>
    <cellStyle name="Total 2 4 4 4" xfId="39254"/>
    <cellStyle name="Total 2 4 5" xfId="20876"/>
    <cellStyle name="Total 2 4 5 2" xfId="38701"/>
    <cellStyle name="Total 2 4 5 2 2" xfId="39322"/>
    <cellStyle name="Total 2 4 5 3" xfId="38634"/>
    <cellStyle name="Total 2 4 5 4" xfId="39255"/>
    <cellStyle name="Total 2 5" xfId="20877"/>
    <cellStyle name="Total 2 5 2" xfId="20878"/>
    <cellStyle name="Total 2 5 2 2" xfId="38700"/>
    <cellStyle name="Total 2 5 2 2 2" xfId="39321"/>
    <cellStyle name="Total 2 5 2 3" xfId="38635"/>
    <cellStyle name="Total 2 5 2 4" xfId="39256"/>
    <cellStyle name="Total 2 5 3" xfId="20879"/>
    <cellStyle name="Total 2 5 3 2" xfId="38699"/>
    <cellStyle name="Total 2 5 3 2 2" xfId="39320"/>
    <cellStyle name="Total 2 5 3 3" xfId="38636"/>
    <cellStyle name="Total 2 5 3 4" xfId="39257"/>
    <cellStyle name="Total 2 5 4" xfId="20880"/>
    <cellStyle name="Total 2 5 4 2" xfId="38698"/>
    <cellStyle name="Total 2 5 4 2 2" xfId="39319"/>
    <cellStyle name="Total 2 5 4 3" xfId="38637"/>
    <cellStyle name="Total 2 5 4 4" xfId="39258"/>
    <cellStyle name="Total 2 5 5" xfId="20881"/>
    <cellStyle name="Total 2 5 5 2" xfId="38697"/>
    <cellStyle name="Total 2 5 5 2 2" xfId="39318"/>
    <cellStyle name="Total 2 5 5 3" xfId="38638"/>
    <cellStyle name="Total 2 5 5 4" xfId="39259"/>
    <cellStyle name="Total 2 6" xfId="20882"/>
    <cellStyle name="Total 2 6 2" xfId="20883"/>
    <cellStyle name="Total 2 6 2 2" xfId="38696"/>
    <cellStyle name="Total 2 6 2 2 2" xfId="39317"/>
    <cellStyle name="Total 2 6 2 3" xfId="38639"/>
    <cellStyle name="Total 2 6 2 4" xfId="39260"/>
    <cellStyle name="Total 2 6 3" xfId="20884"/>
    <cellStyle name="Total 2 6 3 2" xfId="38695"/>
    <cellStyle name="Total 2 6 3 2 2" xfId="39316"/>
    <cellStyle name="Total 2 6 3 3" xfId="38640"/>
    <cellStyle name="Total 2 6 3 4" xfId="39261"/>
    <cellStyle name="Total 2 6 4" xfId="20885"/>
    <cellStyle name="Total 2 6 4 2" xfId="38694"/>
    <cellStyle name="Total 2 6 4 2 2" xfId="39315"/>
    <cellStyle name="Total 2 6 4 3" xfId="38641"/>
    <cellStyle name="Total 2 6 4 4" xfId="39262"/>
    <cellStyle name="Total 2 6 5" xfId="20886"/>
    <cellStyle name="Total 2 6 5 2" xfId="38693"/>
    <cellStyle name="Total 2 6 5 2 2" xfId="39314"/>
    <cellStyle name="Total 2 6 5 3" xfId="38642"/>
    <cellStyle name="Total 2 6 5 4" xfId="39263"/>
    <cellStyle name="Total 2 7" xfId="20887"/>
    <cellStyle name="Total 2 7 2" xfId="20888"/>
    <cellStyle name="Total 2 7 2 2" xfId="38692"/>
    <cellStyle name="Total 2 7 2 2 2" xfId="39313"/>
    <cellStyle name="Total 2 7 2 3" xfId="38643"/>
    <cellStyle name="Total 2 7 2 4" xfId="39264"/>
    <cellStyle name="Total 2 7 3" xfId="20889"/>
    <cellStyle name="Total 2 7 3 2" xfId="38691"/>
    <cellStyle name="Total 2 7 3 2 2" xfId="39312"/>
    <cellStyle name="Total 2 7 3 3" xfId="38644"/>
    <cellStyle name="Total 2 7 3 4" xfId="39265"/>
    <cellStyle name="Total 2 7 4" xfId="20890"/>
    <cellStyle name="Total 2 7 4 2" xfId="38690"/>
    <cellStyle name="Total 2 7 4 2 2" xfId="39311"/>
    <cellStyle name="Total 2 7 4 3" xfId="38645"/>
    <cellStyle name="Total 2 7 4 4" xfId="39266"/>
    <cellStyle name="Total 2 7 5" xfId="20891"/>
    <cellStyle name="Total 2 7 5 2" xfId="38689"/>
    <cellStyle name="Total 2 7 5 2 2" xfId="39310"/>
    <cellStyle name="Total 2 7 5 3" xfId="38646"/>
    <cellStyle name="Total 2 7 5 4" xfId="39267"/>
    <cellStyle name="Total 2 8" xfId="20892"/>
    <cellStyle name="Total 2 8 2" xfId="20893"/>
    <cellStyle name="Total 2 8 2 2" xfId="38688"/>
    <cellStyle name="Total 2 8 2 2 2" xfId="39309"/>
    <cellStyle name="Total 2 8 2 3" xfId="38647"/>
    <cellStyle name="Total 2 8 2 4" xfId="39268"/>
    <cellStyle name="Total 2 8 3" xfId="20894"/>
    <cellStyle name="Total 2 8 3 2" xfId="38687"/>
    <cellStyle name="Total 2 8 3 2 2" xfId="39308"/>
    <cellStyle name="Total 2 8 3 3" xfId="38648"/>
    <cellStyle name="Total 2 8 3 4" xfId="39269"/>
    <cellStyle name="Total 2 8 4" xfId="20895"/>
    <cellStyle name="Total 2 8 4 2" xfId="38686"/>
    <cellStyle name="Total 2 8 4 2 2" xfId="39307"/>
    <cellStyle name="Total 2 8 4 3" xfId="38649"/>
    <cellStyle name="Total 2 8 4 4" xfId="39270"/>
    <cellStyle name="Total 2 8 5" xfId="20896"/>
    <cellStyle name="Total 2 8 5 2" xfId="38685"/>
    <cellStyle name="Total 2 8 5 2 2" xfId="39306"/>
    <cellStyle name="Total 2 8 5 3" xfId="38650"/>
    <cellStyle name="Total 2 8 5 4" xfId="39271"/>
    <cellStyle name="Total 2 9" xfId="20897"/>
    <cellStyle name="Total 2 9 2" xfId="20898"/>
    <cellStyle name="Total 2 9 2 2" xfId="38684"/>
    <cellStyle name="Total 2 9 2 2 2" xfId="39305"/>
    <cellStyle name="Total 2 9 2 3" xfId="38651"/>
    <cellStyle name="Total 2 9 2 4" xfId="39272"/>
    <cellStyle name="Total 2 9 3" xfId="20899"/>
    <cellStyle name="Total 2 9 3 2" xfId="38683"/>
    <cellStyle name="Total 2 9 3 2 2" xfId="39304"/>
    <cellStyle name="Total 2 9 3 3" xfId="38652"/>
    <cellStyle name="Total 2 9 3 4" xfId="39273"/>
    <cellStyle name="Total 2 9 4" xfId="20900"/>
    <cellStyle name="Total 2 9 4 2" xfId="38682"/>
    <cellStyle name="Total 2 9 4 2 2" xfId="39303"/>
    <cellStyle name="Total 2 9 4 3" xfId="38653"/>
    <cellStyle name="Total 2 9 4 4" xfId="39274"/>
    <cellStyle name="Total 2 9 5" xfId="20901"/>
    <cellStyle name="Total 2 9 5 2" xfId="38681"/>
    <cellStyle name="Total 2 9 5 2 2" xfId="39302"/>
    <cellStyle name="Total 2 9 5 3" xfId="38654"/>
    <cellStyle name="Total 2 9 5 4" xfId="39275"/>
    <cellStyle name="Total 3" xfId="20902"/>
    <cellStyle name="Total 3 2" xfId="20903"/>
    <cellStyle name="Total 3 2 2" xfId="38679"/>
    <cellStyle name="Total 3 2 2 2" xfId="39300"/>
    <cellStyle name="Total 3 2 3" xfId="38656"/>
    <cellStyle name="Total 3 2 4" xfId="39277"/>
    <cellStyle name="Total 3 3" xfId="20904"/>
    <cellStyle name="Total 3 3 2" xfId="38678"/>
    <cellStyle name="Total 3 3 2 2" xfId="39299"/>
    <cellStyle name="Total 3 3 3" xfId="38657"/>
    <cellStyle name="Total 3 3 4" xfId="39278"/>
    <cellStyle name="Total 3 4" xfId="38680"/>
    <cellStyle name="Total 3 4 2" xfId="39301"/>
    <cellStyle name="Total 3 5" xfId="38655"/>
    <cellStyle name="Total 3 6" xfId="39276"/>
    <cellStyle name="Total 4" xfId="20905"/>
    <cellStyle name="Total 4 2" xfId="20906"/>
    <cellStyle name="Total 4 2 2" xfId="38676"/>
    <cellStyle name="Total 4 2 2 2" xfId="39297"/>
    <cellStyle name="Total 4 2 3" xfId="38659"/>
    <cellStyle name="Total 4 2 4" xfId="39280"/>
    <cellStyle name="Total 4 3" xfId="20907"/>
    <cellStyle name="Total 4 3 2" xfId="38675"/>
    <cellStyle name="Total 4 3 2 2" xfId="39296"/>
    <cellStyle name="Total 4 3 3" xfId="38660"/>
    <cellStyle name="Total 4 3 4" xfId="39281"/>
    <cellStyle name="Total 4 4" xfId="38677"/>
    <cellStyle name="Total 4 4 2" xfId="39298"/>
    <cellStyle name="Total 4 5" xfId="38658"/>
    <cellStyle name="Total 4 6" xfId="39279"/>
    <cellStyle name="Total 5" xfId="20908"/>
    <cellStyle name="Total 5 2" xfId="20909"/>
    <cellStyle name="Total 5 2 2" xfId="38673"/>
    <cellStyle name="Total 5 2 2 2" xfId="39294"/>
    <cellStyle name="Total 5 2 3" xfId="38662"/>
    <cellStyle name="Total 5 2 4" xfId="39283"/>
    <cellStyle name="Total 5 3" xfId="20910"/>
    <cellStyle name="Total 5 3 2" xfId="38672"/>
    <cellStyle name="Total 5 3 2 2" xfId="39293"/>
    <cellStyle name="Total 5 3 3" xfId="38663"/>
    <cellStyle name="Total 5 3 4" xfId="39284"/>
    <cellStyle name="Total 5 4" xfId="38674"/>
    <cellStyle name="Total 5 4 2" xfId="39295"/>
    <cellStyle name="Total 5 5" xfId="38661"/>
    <cellStyle name="Total 5 6" xfId="39282"/>
    <cellStyle name="Total 6" xfId="20911"/>
    <cellStyle name="Total 6 2" xfId="20912"/>
    <cellStyle name="Total 6 2 2" xfId="38670"/>
    <cellStyle name="Total 6 2 2 2" xfId="39291"/>
    <cellStyle name="Total 6 2 3" xfId="38665"/>
    <cellStyle name="Total 6 2 4" xfId="39286"/>
    <cellStyle name="Total 6 3" xfId="20913"/>
    <cellStyle name="Total 6 3 2" xfId="38669"/>
    <cellStyle name="Total 6 3 2 2" xfId="39290"/>
    <cellStyle name="Total 6 3 3" xfId="38666"/>
    <cellStyle name="Total 6 3 4" xfId="39287"/>
    <cellStyle name="Total 6 4" xfId="38671"/>
    <cellStyle name="Total 6 4 2" xfId="39292"/>
    <cellStyle name="Total 6 5" xfId="38664"/>
    <cellStyle name="Total 6 6" xfId="39285"/>
    <cellStyle name="Total 7" xfId="20914"/>
    <cellStyle name="Total 7 2" xfId="38668"/>
    <cellStyle name="Total 7 2 2" xfId="39289"/>
    <cellStyle name="Total 7 3" xfId="38667"/>
    <cellStyle name="Total 7 4" xfId="39288"/>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activeCell="B33" sqref="B33"/>
      <selection pane="topRight" activeCell="B33" sqref="B33"/>
      <selection pane="bottomLeft" activeCell="B33" sqref="B33"/>
      <selection pane="bottomRight" activeCell="C2" sqref="C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3" t="s">
        <v>290</v>
      </c>
      <c r="C1" s="90"/>
    </row>
    <row r="2" spans="1:3" s="180" customFormat="1" ht="15.75">
      <c r="A2" s="245">
        <v>1</v>
      </c>
      <c r="B2" s="181" t="s">
        <v>291</v>
      </c>
      <c r="C2" s="178" t="s">
        <v>751</v>
      </c>
    </row>
    <row r="3" spans="1:3" s="180" customFormat="1" ht="15.75">
      <c r="A3" s="245">
        <v>2</v>
      </c>
      <c r="B3" s="182" t="s">
        <v>292</v>
      </c>
      <c r="C3" s="178" t="s">
        <v>752</v>
      </c>
    </row>
    <row r="4" spans="1:3" s="180" customFormat="1" ht="15.75">
      <c r="A4" s="245">
        <v>3</v>
      </c>
      <c r="B4" s="182" t="s">
        <v>293</v>
      </c>
      <c r="C4" s="178" t="s">
        <v>753</v>
      </c>
    </row>
    <row r="5" spans="1:3" s="180" customFormat="1" ht="15.75">
      <c r="A5" s="246">
        <v>4</v>
      </c>
      <c r="B5" s="185" t="s">
        <v>294</v>
      </c>
      <c r="C5" s="317" t="s">
        <v>754</v>
      </c>
    </row>
    <row r="6" spans="1:3" s="184" customFormat="1" ht="65.25" customHeight="1">
      <c r="A6" s="559" t="s">
        <v>886</v>
      </c>
      <c r="B6" s="560"/>
      <c r="C6" s="560"/>
    </row>
    <row r="7" spans="1:3">
      <c r="A7" s="244" t="s">
        <v>647</v>
      </c>
      <c r="B7" s="183" t="s">
        <v>295</v>
      </c>
    </row>
    <row r="8" spans="1:3">
      <c r="A8" s="527">
        <v>1</v>
      </c>
      <c r="B8" s="528" t="s">
        <v>262</v>
      </c>
    </row>
    <row r="9" spans="1:3">
      <c r="A9" s="527">
        <v>2</v>
      </c>
      <c r="B9" s="528" t="s">
        <v>296</v>
      </c>
    </row>
    <row r="10" spans="1:3">
      <c r="A10" s="527">
        <v>3</v>
      </c>
      <c r="B10" s="528" t="s">
        <v>297</v>
      </c>
    </row>
    <row r="11" spans="1:3">
      <c r="A11" s="527">
        <v>4</v>
      </c>
      <c r="B11" s="528" t="s">
        <v>298</v>
      </c>
      <c r="C11" s="179"/>
    </row>
    <row r="12" spans="1:3">
      <c r="A12" s="527">
        <v>5</v>
      </c>
      <c r="B12" s="528" t="s">
        <v>226</v>
      </c>
    </row>
    <row r="13" spans="1:3">
      <c r="A13" s="527">
        <v>6</v>
      </c>
      <c r="B13" s="529" t="s">
        <v>187</v>
      </c>
    </row>
    <row r="14" spans="1:3">
      <c r="A14" s="527">
        <v>7</v>
      </c>
      <c r="B14" s="528" t="s">
        <v>299</v>
      </c>
    </row>
    <row r="15" spans="1:3">
      <c r="A15" s="527">
        <v>8</v>
      </c>
      <c r="B15" s="528" t="s">
        <v>303</v>
      </c>
    </row>
    <row r="16" spans="1:3">
      <c r="A16" s="527">
        <v>9</v>
      </c>
      <c r="B16" s="528" t="s">
        <v>89</v>
      </c>
    </row>
    <row r="17" spans="1:2">
      <c r="A17" s="530" t="s">
        <v>949</v>
      </c>
      <c r="B17" s="528" t="s">
        <v>858</v>
      </c>
    </row>
    <row r="18" spans="1:2">
      <c r="A18" s="527">
        <v>10</v>
      </c>
      <c r="B18" s="528" t="s">
        <v>308</v>
      </c>
    </row>
    <row r="19" spans="1:2">
      <c r="A19" s="527">
        <v>11</v>
      </c>
      <c r="B19" s="529" t="s">
        <v>286</v>
      </c>
    </row>
    <row r="20" spans="1:2">
      <c r="A20" s="527">
        <v>12</v>
      </c>
      <c r="B20" s="529" t="s">
        <v>283</v>
      </c>
    </row>
    <row r="21" spans="1:2">
      <c r="A21" s="527">
        <v>13</v>
      </c>
      <c r="B21" s="531" t="s">
        <v>950</v>
      </c>
    </row>
    <row r="22" spans="1:2">
      <c r="A22" s="527">
        <v>14</v>
      </c>
      <c r="B22" s="532" t="s">
        <v>809</v>
      </c>
    </row>
    <row r="23" spans="1:2">
      <c r="A23" s="533">
        <v>15</v>
      </c>
      <c r="B23" s="529" t="s">
        <v>78</v>
      </c>
    </row>
    <row r="24" spans="1:2">
      <c r="A24" s="533">
        <v>15.1</v>
      </c>
      <c r="B24" s="528" t="s">
        <v>896</v>
      </c>
    </row>
    <row r="25" spans="1:2">
      <c r="A25" s="5"/>
      <c r="B25" s="3"/>
    </row>
  </sheetData>
  <mergeCells count="1">
    <mergeCell ref="A6:C6"/>
  </mergeCells>
  <hyperlinks>
    <hyperlink ref="C5" r:id="rId1"/>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27" activePane="bottomRight" state="frozen"/>
      <selection activeCell="K8" sqref="K8"/>
      <selection pane="topRight" activeCell="K8" sqref="K8"/>
      <selection pane="bottomLeft" activeCell="K8" sqref="K8"/>
      <selection pane="bottomRight" activeCell="C53" sqref="C53"/>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227</v>
      </c>
      <c r="B1" s="316" t="s">
        <v>751</v>
      </c>
      <c r="D1" s="2"/>
      <c r="E1" s="2"/>
      <c r="F1" s="2"/>
    </row>
    <row r="2" spans="1:6" s="15" customFormat="1" ht="15.75" customHeight="1">
      <c r="A2" s="15" t="s">
        <v>228</v>
      </c>
      <c r="B2" s="319">
        <f>'1. key ratios'!B2</f>
        <v>44012</v>
      </c>
    </row>
    <row r="3" spans="1:6" s="15" customFormat="1" ht="15.75" customHeight="1"/>
    <row r="4" spans="1:6" ht="15.75" thickBot="1">
      <c r="A4" s="5" t="s">
        <v>656</v>
      </c>
      <c r="B4" s="54" t="s">
        <v>89</v>
      </c>
    </row>
    <row r="5" spans="1:6">
      <c r="A5" s="135" t="s">
        <v>27</v>
      </c>
      <c r="B5" s="136"/>
      <c r="C5" s="137" t="s">
        <v>28</v>
      </c>
    </row>
    <row r="6" spans="1:6">
      <c r="A6" s="138">
        <v>1</v>
      </c>
      <c r="B6" s="80" t="s">
        <v>29</v>
      </c>
      <c r="C6" s="288">
        <f>SUM(C7:C11)</f>
        <v>176476560</v>
      </c>
    </row>
    <row r="7" spans="1:6">
      <c r="A7" s="138">
        <v>2</v>
      </c>
      <c r="B7" s="77" t="s">
        <v>30</v>
      </c>
      <c r="C7" s="289">
        <v>114430000</v>
      </c>
    </row>
    <row r="8" spans="1:6">
      <c r="A8" s="138">
        <v>3</v>
      </c>
      <c r="B8" s="71" t="s">
        <v>31</v>
      </c>
      <c r="C8" s="289"/>
    </row>
    <row r="9" spans="1:6">
      <c r="A9" s="138">
        <v>4</v>
      </c>
      <c r="B9" s="71" t="s">
        <v>32</v>
      </c>
      <c r="C9" s="289"/>
    </row>
    <row r="10" spans="1:6">
      <c r="A10" s="138">
        <v>5</v>
      </c>
      <c r="B10" s="71" t="s">
        <v>33</v>
      </c>
      <c r="C10" s="289">
        <v>6838034</v>
      </c>
    </row>
    <row r="11" spans="1:6">
      <c r="A11" s="138">
        <v>6</v>
      </c>
      <c r="B11" s="78" t="s">
        <v>34</v>
      </c>
      <c r="C11" s="289">
        <v>55208526</v>
      </c>
    </row>
    <row r="12" spans="1:6" s="4" customFormat="1">
      <c r="A12" s="138">
        <v>7</v>
      </c>
      <c r="B12" s="80" t="s">
        <v>35</v>
      </c>
      <c r="C12" s="290">
        <f>SUM(C13:C27)</f>
        <v>8506932</v>
      </c>
    </row>
    <row r="13" spans="1:6" s="4" customFormat="1">
      <c r="A13" s="138">
        <v>8</v>
      </c>
      <c r="B13" s="79" t="s">
        <v>36</v>
      </c>
      <c r="C13" s="291"/>
    </row>
    <row r="14" spans="1:6" s="4" customFormat="1" ht="25.5">
      <c r="A14" s="138">
        <v>9</v>
      </c>
      <c r="B14" s="72" t="s">
        <v>37</v>
      </c>
      <c r="C14" s="291"/>
    </row>
    <row r="15" spans="1:6" s="4" customFormat="1">
      <c r="A15" s="138">
        <v>10</v>
      </c>
      <c r="B15" s="73" t="s">
        <v>38</v>
      </c>
      <c r="C15" s="291">
        <v>4067946</v>
      </c>
    </row>
    <row r="16" spans="1:6" s="4" customFormat="1">
      <c r="A16" s="138">
        <v>11</v>
      </c>
      <c r="B16" s="74" t="s">
        <v>39</v>
      </c>
      <c r="C16" s="291"/>
    </row>
    <row r="17" spans="1:3" s="4" customFormat="1">
      <c r="A17" s="138">
        <v>12</v>
      </c>
      <c r="B17" s="73" t="s">
        <v>40</v>
      </c>
      <c r="C17" s="291"/>
    </row>
    <row r="18" spans="1:3" s="4" customFormat="1">
      <c r="A18" s="138">
        <v>13</v>
      </c>
      <c r="B18" s="73" t="s">
        <v>41</v>
      </c>
      <c r="C18" s="291"/>
    </row>
    <row r="19" spans="1:3" s="4" customFormat="1">
      <c r="A19" s="138">
        <v>14</v>
      </c>
      <c r="B19" s="73" t="s">
        <v>42</v>
      </c>
      <c r="C19" s="291"/>
    </row>
    <row r="20" spans="1:3" s="4" customFormat="1" ht="25.5">
      <c r="A20" s="138">
        <v>15</v>
      </c>
      <c r="B20" s="73" t="s">
        <v>43</v>
      </c>
      <c r="C20" s="291">
        <v>4438986</v>
      </c>
    </row>
    <row r="21" spans="1:3" s="4" customFormat="1" ht="25.5">
      <c r="A21" s="138">
        <v>16</v>
      </c>
      <c r="B21" s="72" t="s">
        <v>44</v>
      </c>
      <c r="C21" s="291"/>
    </row>
    <row r="22" spans="1:3" s="4" customFormat="1">
      <c r="A22" s="138">
        <v>17</v>
      </c>
      <c r="B22" s="139" t="s">
        <v>45</v>
      </c>
      <c r="C22" s="291"/>
    </row>
    <row r="23" spans="1:3" s="4" customFormat="1" ht="25.5">
      <c r="A23" s="138">
        <v>18</v>
      </c>
      <c r="B23" s="72" t="s">
        <v>46</v>
      </c>
      <c r="C23" s="291"/>
    </row>
    <row r="24" spans="1:3" s="4" customFormat="1" ht="25.5">
      <c r="A24" s="138">
        <v>19</v>
      </c>
      <c r="B24" s="72" t="s">
        <v>47</v>
      </c>
      <c r="C24" s="291"/>
    </row>
    <row r="25" spans="1:3" s="4" customFormat="1" ht="25.5">
      <c r="A25" s="138">
        <v>20</v>
      </c>
      <c r="B25" s="75" t="s">
        <v>48</v>
      </c>
      <c r="C25" s="291"/>
    </row>
    <row r="26" spans="1:3" s="4" customFormat="1">
      <c r="A26" s="138">
        <v>21</v>
      </c>
      <c r="B26" s="75" t="s">
        <v>49</v>
      </c>
      <c r="C26" s="291"/>
    </row>
    <row r="27" spans="1:3" s="4" customFormat="1" ht="25.5">
      <c r="A27" s="138">
        <v>22</v>
      </c>
      <c r="B27" s="75" t="s">
        <v>50</v>
      </c>
      <c r="C27" s="291"/>
    </row>
    <row r="28" spans="1:3" s="4" customFormat="1">
      <c r="A28" s="138">
        <v>23</v>
      </c>
      <c r="B28" s="81" t="s">
        <v>24</v>
      </c>
      <c r="C28" s="290">
        <f>C6-C12</f>
        <v>167969628</v>
      </c>
    </row>
    <row r="29" spans="1:3" s="4" customFormat="1">
      <c r="A29" s="140"/>
      <c r="B29" s="76"/>
      <c r="C29" s="291"/>
    </row>
    <row r="30" spans="1:3" s="4" customFormat="1">
      <c r="A30" s="140">
        <v>24</v>
      </c>
      <c r="B30" s="81" t="s">
        <v>51</v>
      </c>
      <c r="C30" s="290">
        <f>C31+C34</f>
        <v>21386400</v>
      </c>
    </row>
    <row r="31" spans="1:3" s="4" customFormat="1">
      <c r="A31" s="140">
        <v>25</v>
      </c>
      <c r="B31" s="71" t="s">
        <v>52</v>
      </c>
      <c r="C31" s="292">
        <f>C32+C33</f>
        <v>21386400</v>
      </c>
    </row>
    <row r="32" spans="1:3" s="4" customFormat="1">
      <c r="A32" s="140">
        <v>26</v>
      </c>
      <c r="B32" s="175" t="s">
        <v>53</v>
      </c>
      <c r="C32" s="291"/>
    </row>
    <row r="33" spans="1:4" s="4" customFormat="1">
      <c r="A33" s="140">
        <v>27</v>
      </c>
      <c r="B33" s="175" t="s">
        <v>54</v>
      </c>
      <c r="C33" s="291">
        <v>21386400</v>
      </c>
    </row>
    <row r="34" spans="1:4" s="4" customFormat="1">
      <c r="A34" s="140">
        <v>28</v>
      </c>
      <c r="B34" s="71" t="s">
        <v>55</v>
      </c>
      <c r="C34" s="291"/>
    </row>
    <row r="35" spans="1:4" s="4" customFormat="1">
      <c r="A35" s="140">
        <v>29</v>
      </c>
      <c r="B35" s="81" t="s">
        <v>56</v>
      </c>
      <c r="C35" s="290">
        <f>SUM(C36:C40)</f>
        <v>0</v>
      </c>
    </row>
    <row r="36" spans="1:4" s="4" customFormat="1">
      <c r="A36" s="140">
        <v>30</v>
      </c>
      <c r="B36" s="72" t="s">
        <v>57</v>
      </c>
      <c r="C36" s="291"/>
    </row>
    <row r="37" spans="1:4" s="4" customFormat="1">
      <c r="A37" s="140">
        <v>31</v>
      </c>
      <c r="B37" s="73" t="s">
        <v>58</v>
      </c>
      <c r="C37" s="291"/>
    </row>
    <row r="38" spans="1:4" s="4" customFormat="1" ht="25.5">
      <c r="A38" s="140">
        <v>32</v>
      </c>
      <c r="B38" s="72" t="s">
        <v>59</v>
      </c>
      <c r="C38" s="291"/>
    </row>
    <row r="39" spans="1:4" s="4" customFormat="1" ht="25.5">
      <c r="A39" s="140">
        <v>33</v>
      </c>
      <c r="B39" s="72" t="s">
        <v>47</v>
      </c>
      <c r="C39" s="291"/>
    </row>
    <row r="40" spans="1:4" s="4" customFormat="1" ht="25.5">
      <c r="A40" s="140">
        <v>34</v>
      </c>
      <c r="B40" s="75" t="s">
        <v>60</v>
      </c>
      <c r="C40" s="291"/>
    </row>
    <row r="41" spans="1:4" s="4" customFormat="1">
      <c r="A41" s="140">
        <v>35</v>
      </c>
      <c r="B41" s="81" t="s">
        <v>25</v>
      </c>
      <c r="C41" s="290">
        <f>C30-C35</f>
        <v>21386400</v>
      </c>
    </row>
    <row r="42" spans="1:4" s="4" customFormat="1">
      <c r="A42" s="140"/>
      <c r="B42" s="76"/>
      <c r="C42" s="291"/>
    </row>
    <row r="43" spans="1:4" s="4" customFormat="1">
      <c r="A43" s="140">
        <v>36</v>
      </c>
      <c r="B43" s="82" t="s">
        <v>61</v>
      </c>
      <c r="C43" s="290">
        <f>SUM(C44:C46)</f>
        <v>222288673</v>
      </c>
    </row>
    <row r="44" spans="1:4" s="4" customFormat="1">
      <c r="A44" s="140">
        <v>37</v>
      </c>
      <c r="B44" s="71" t="s">
        <v>62</v>
      </c>
      <c r="C44" s="291">
        <v>210186720</v>
      </c>
    </row>
    <row r="45" spans="1:4" s="4" customFormat="1">
      <c r="A45" s="140">
        <v>38</v>
      </c>
      <c r="B45" s="71" t="s">
        <v>63</v>
      </c>
      <c r="C45" s="291"/>
    </row>
    <row r="46" spans="1:4" s="4" customFormat="1">
      <c r="A46" s="140">
        <v>39</v>
      </c>
      <c r="B46" s="71" t="s">
        <v>64</v>
      </c>
      <c r="C46" s="291">
        <v>12101953</v>
      </c>
      <c r="D46" s="412"/>
    </row>
    <row r="47" spans="1:4" s="4" customFormat="1">
      <c r="A47" s="140">
        <v>40</v>
      </c>
      <c r="B47" s="82" t="s">
        <v>65</v>
      </c>
      <c r="C47" s="290">
        <f>SUM(C48:C51)</f>
        <v>0</v>
      </c>
    </row>
    <row r="48" spans="1:4" s="4" customFormat="1">
      <c r="A48" s="140">
        <v>41</v>
      </c>
      <c r="B48" s="72" t="s">
        <v>66</v>
      </c>
      <c r="C48" s="291"/>
    </row>
    <row r="49" spans="1:3" s="4" customFormat="1">
      <c r="A49" s="140">
        <v>42</v>
      </c>
      <c r="B49" s="73" t="s">
        <v>67</v>
      </c>
      <c r="C49" s="291"/>
    </row>
    <row r="50" spans="1:3" s="4" customFormat="1" ht="25.5">
      <c r="A50" s="140">
        <v>43</v>
      </c>
      <c r="B50" s="72" t="s">
        <v>68</v>
      </c>
      <c r="C50" s="291"/>
    </row>
    <row r="51" spans="1:3" s="4" customFormat="1" ht="25.5">
      <c r="A51" s="140">
        <v>44</v>
      </c>
      <c r="B51" s="72" t="s">
        <v>47</v>
      </c>
      <c r="C51" s="291"/>
    </row>
    <row r="52" spans="1:3" s="4" customFormat="1" ht="15.75" thickBot="1">
      <c r="A52" s="141">
        <v>45</v>
      </c>
      <c r="B52" s="142" t="s">
        <v>26</v>
      </c>
      <c r="C52" s="293">
        <f>C43-C47</f>
        <v>222288673</v>
      </c>
    </row>
    <row r="53" spans="1:3">
      <c r="C53" s="313">
        <f>C28+C52+C41</f>
        <v>411644701</v>
      </c>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sheetPr>
  <dimension ref="A1:F22"/>
  <sheetViews>
    <sheetView workbookViewId="0">
      <selection activeCell="B2" sqref="B2"/>
    </sheetView>
  </sheetViews>
  <sheetFormatPr defaultColWidth="9.140625" defaultRowHeight="12.75"/>
  <cols>
    <col min="1" max="1" width="10.85546875" style="2" bestFit="1" customWidth="1"/>
    <col min="2" max="2" width="59" style="2" customWidth="1"/>
    <col min="3" max="3" width="16.7109375" style="2" bestFit="1" customWidth="1"/>
    <col min="4" max="4" width="14.28515625" style="2" bestFit="1" customWidth="1"/>
    <col min="5" max="16384" width="9.140625" style="2"/>
  </cols>
  <sheetData>
    <row r="1" spans="1:4" ht="15.75">
      <c r="A1" s="11" t="s">
        <v>227</v>
      </c>
      <c r="B1" s="316" t="s">
        <v>751</v>
      </c>
    </row>
    <row r="2" spans="1:4" s="15" customFormat="1" ht="15.75" customHeight="1">
      <c r="A2" s="15" t="s">
        <v>228</v>
      </c>
      <c r="B2" s="319">
        <f>'1. key ratios'!B2</f>
        <v>44012</v>
      </c>
    </row>
    <row r="3" spans="1:4" s="15" customFormat="1" ht="15.75" customHeight="1"/>
    <row r="4" spans="1:4" ht="13.5" thickBot="1">
      <c r="A4" s="5" t="s">
        <v>857</v>
      </c>
      <c r="B4" s="437" t="s">
        <v>858</v>
      </c>
    </row>
    <row r="5" spans="1:4" s="440" customFormat="1">
      <c r="A5" s="582" t="s">
        <v>859</v>
      </c>
      <c r="B5" s="583"/>
      <c r="C5" s="438" t="s">
        <v>860</v>
      </c>
      <c r="D5" s="439" t="s">
        <v>861</v>
      </c>
    </row>
    <row r="6" spans="1:4" s="443" customFormat="1">
      <c r="A6" s="441">
        <v>1</v>
      </c>
      <c r="B6" s="442" t="s">
        <v>862</v>
      </c>
      <c r="C6" s="442"/>
      <c r="D6" s="455"/>
    </row>
    <row r="7" spans="1:4" s="443" customFormat="1">
      <c r="A7" s="444" t="s">
        <v>863</v>
      </c>
      <c r="B7" s="445" t="s">
        <v>864</v>
      </c>
      <c r="C7" s="488">
        <v>4.4999999999999998E-2</v>
      </c>
      <c r="D7" s="454">
        <f>C7*'5. RWA'!$C$13</f>
        <v>63841013.751665056</v>
      </c>
    </row>
    <row r="8" spans="1:4" s="443" customFormat="1">
      <c r="A8" s="444" t="s">
        <v>865</v>
      </c>
      <c r="B8" s="445" t="s">
        <v>866</v>
      </c>
      <c r="C8" s="488">
        <v>0.06</v>
      </c>
      <c r="D8" s="454">
        <f>C8*'5. RWA'!$C$13</f>
        <v>85121351.668886751</v>
      </c>
    </row>
    <row r="9" spans="1:4" s="443" customFormat="1">
      <c r="A9" s="444" t="s">
        <v>867</v>
      </c>
      <c r="B9" s="445" t="s">
        <v>868</v>
      </c>
      <c r="C9" s="488">
        <v>0.08</v>
      </c>
      <c r="D9" s="454">
        <f>C9*'5. RWA'!$C$13</f>
        <v>113495135.55851567</v>
      </c>
    </row>
    <row r="10" spans="1:4" s="443" customFormat="1">
      <c r="A10" s="441" t="s">
        <v>869</v>
      </c>
      <c r="B10" s="442" t="s">
        <v>870</v>
      </c>
      <c r="C10" s="489"/>
      <c r="D10" s="455"/>
    </row>
    <row r="11" spans="1:4" s="448" customFormat="1">
      <c r="A11" s="446" t="s">
        <v>871</v>
      </c>
      <c r="B11" s="447" t="s">
        <v>872</v>
      </c>
      <c r="C11" s="490">
        <v>0</v>
      </c>
      <c r="D11" s="456">
        <f>C11*'5. RWA'!$C$13</f>
        <v>0</v>
      </c>
    </row>
    <row r="12" spans="1:4" s="448" customFormat="1">
      <c r="A12" s="446" t="s">
        <v>873</v>
      </c>
      <c r="B12" s="447" t="s">
        <v>874</v>
      </c>
      <c r="C12" s="490">
        <v>0</v>
      </c>
      <c r="D12" s="456">
        <f>C12*'5. RWA'!$C$13</f>
        <v>0</v>
      </c>
    </row>
    <row r="13" spans="1:4" s="448" customFormat="1">
      <c r="A13" s="446" t="s">
        <v>875</v>
      </c>
      <c r="B13" s="447" t="s">
        <v>876</v>
      </c>
      <c r="C13" s="490"/>
      <c r="D13" s="456">
        <f>C13*'5. RWA'!$C$13</f>
        <v>0</v>
      </c>
    </row>
    <row r="14" spans="1:4" s="443" customFormat="1">
      <c r="A14" s="441" t="s">
        <v>877</v>
      </c>
      <c r="B14" s="442" t="s">
        <v>934</v>
      </c>
      <c r="C14" s="459"/>
      <c r="D14" s="455"/>
    </row>
    <row r="15" spans="1:4" s="443" customFormat="1">
      <c r="A15" s="449" t="s">
        <v>878</v>
      </c>
      <c r="B15" s="447" t="s">
        <v>879</v>
      </c>
      <c r="C15" s="517">
        <v>1.5498213954031885E-2</v>
      </c>
      <c r="D15" s="456">
        <f>C15*'5. RWA'!$C$13</f>
        <v>21987148.670346599</v>
      </c>
    </row>
    <row r="16" spans="1:4" s="443" customFormat="1">
      <c r="A16" s="449" t="s">
        <v>880</v>
      </c>
      <c r="B16" s="447" t="s">
        <v>881</v>
      </c>
      <c r="C16" s="517">
        <v>2.0689409557435937E-2</v>
      </c>
      <c r="D16" s="456">
        <f>C16*'5. RWA'!$C$13</f>
        <v>29351841.779335514</v>
      </c>
    </row>
    <row r="17" spans="1:6" s="443" customFormat="1">
      <c r="A17" s="449" t="s">
        <v>882</v>
      </c>
      <c r="B17" s="447" t="s">
        <v>935</v>
      </c>
      <c r="C17" s="517">
        <v>8.2719512337605494E-2</v>
      </c>
      <c r="D17" s="456">
        <f>C17*'5. RWA'!$C$13</f>
        <v>117353278.32613556</v>
      </c>
    </row>
    <row r="18" spans="1:6" s="440" customFormat="1" ht="13.9" customHeight="1">
      <c r="A18" s="584" t="s">
        <v>933</v>
      </c>
      <c r="B18" s="585"/>
      <c r="C18" s="450" t="s">
        <v>860</v>
      </c>
      <c r="D18" s="457" t="s">
        <v>861</v>
      </c>
    </row>
    <row r="19" spans="1:6" s="443" customFormat="1">
      <c r="A19" s="451">
        <v>4</v>
      </c>
      <c r="B19" s="447" t="s">
        <v>24</v>
      </c>
      <c r="C19" s="486">
        <f>C7+C11+C12+C13+C15</f>
        <v>6.0498213954031883E-2</v>
      </c>
      <c r="D19" s="454">
        <f>C19*'5. RWA'!$C$13</f>
        <v>85828162.422011659</v>
      </c>
    </row>
    <row r="20" spans="1:6" s="443" customFormat="1">
      <c r="A20" s="451">
        <v>5</v>
      </c>
      <c r="B20" s="447" t="s">
        <v>125</v>
      </c>
      <c r="C20" s="486">
        <f>C8+C11+C12+C13+C16</f>
        <v>8.0689409557435934E-2</v>
      </c>
      <c r="D20" s="454">
        <f>C20*'5. RWA'!$C$13</f>
        <v>114473193.44822226</v>
      </c>
    </row>
    <row r="21" spans="1:6" s="443" customFormat="1" ht="13.5" thickBot="1">
      <c r="A21" s="452" t="s">
        <v>883</v>
      </c>
      <c r="B21" s="453" t="s">
        <v>89</v>
      </c>
      <c r="C21" s="487">
        <f>C9+C11+C12+C13+C17</f>
        <v>0.16271951233760551</v>
      </c>
      <c r="D21" s="458">
        <f>C21*'5. RWA'!$C$13</f>
        <v>230848413.88465124</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5"/>
  <sheetViews>
    <sheetView zoomScaleNormal="100" workbookViewId="0">
      <pane xSplit="1" ySplit="5" topLeftCell="B6" activePane="bottomRight" state="frozen"/>
      <selection activeCell="K8" sqref="K8"/>
      <selection pane="topRight" activeCell="K8" sqref="K8"/>
      <selection pane="bottomLeft" activeCell="K8" sqref="K8"/>
      <selection pane="bottomRight" activeCell="B6" sqref="B6"/>
    </sheetView>
  </sheetViews>
  <sheetFormatPr defaultRowHeight="15.75"/>
  <cols>
    <col min="1" max="1" width="10.7109375" style="67" customWidth="1"/>
    <col min="2" max="2" width="82.85546875" style="67" customWidth="1"/>
    <col min="3" max="3" width="39" style="67" customWidth="1"/>
    <col min="4" max="4" width="32.28515625" style="67" customWidth="1"/>
  </cols>
  <sheetData>
    <row r="1" spans="1:5">
      <c r="A1" s="20" t="s">
        <v>227</v>
      </c>
      <c r="B1" s="316" t="s">
        <v>751</v>
      </c>
      <c r="E1" s="2"/>
    </row>
    <row r="2" spans="1:5" s="15" customFormat="1" ht="15.75" customHeight="1">
      <c r="A2" s="19" t="s">
        <v>228</v>
      </c>
      <c r="B2" s="319">
        <f>'1. key ratios'!B2</f>
        <v>44012</v>
      </c>
    </row>
    <row r="3" spans="1:5" s="15" customFormat="1" ht="15.75" customHeight="1">
      <c r="A3" s="19"/>
    </row>
    <row r="4" spans="1:5" s="15" customFormat="1" ht="15.75" customHeight="1" thickBot="1">
      <c r="A4" s="15" t="s">
        <v>657</v>
      </c>
      <c r="B4" s="343" t="s">
        <v>308</v>
      </c>
      <c r="D4" s="201" t="s">
        <v>130</v>
      </c>
    </row>
    <row r="5" spans="1:5" ht="64.900000000000006" customHeight="1">
      <c r="A5" s="153" t="s">
        <v>27</v>
      </c>
      <c r="B5" s="154" t="s">
        <v>270</v>
      </c>
      <c r="C5" s="155" t="s">
        <v>274</v>
      </c>
      <c r="D5" s="200" t="s">
        <v>309</v>
      </c>
    </row>
    <row r="6" spans="1:5">
      <c r="A6" s="143">
        <v>1</v>
      </c>
      <c r="B6" s="83" t="s">
        <v>192</v>
      </c>
      <c r="C6" s="545">
        <v>18633095</v>
      </c>
      <c r="D6" s="144"/>
    </row>
    <row r="7" spans="1:5">
      <c r="A7" s="143">
        <v>2</v>
      </c>
      <c r="B7" s="84" t="s">
        <v>193</v>
      </c>
      <c r="C7" s="545">
        <v>179257896</v>
      </c>
      <c r="D7" s="145"/>
    </row>
    <row r="8" spans="1:5">
      <c r="A8" s="143">
        <v>3</v>
      </c>
      <c r="B8" s="84" t="s">
        <v>194</v>
      </c>
      <c r="C8" s="545">
        <v>108828333</v>
      </c>
      <c r="D8" s="145"/>
    </row>
    <row r="9" spans="1:5">
      <c r="A9" s="143">
        <v>4</v>
      </c>
      <c r="B9" s="84" t="s">
        <v>223</v>
      </c>
      <c r="C9" s="545">
        <v>0</v>
      </c>
      <c r="D9" s="145"/>
    </row>
    <row r="10" spans="1:5">
      <c r="A10" s="143">
        <v>5</v>
      </c>
      <c r="B10" s="84" t="s">
        <v>195</v>
      </c>
      <c r="C10" s="545">
        <v>53403317</v>
      </c>
      <c r="D10" s="145"/>
    </row>
    <row r="11" spans="1:5">
      <c r="A11" s="519">
        <v>5.0999999999999996</v>
      </c>
      <c r="B11" s="342" t="s">
        <v>937</v>
      </c>
      <c r="C11" s="546">
        <v>-365520</v>
      </c>
      <c r="D11" s="253" t="s">
        <v>769</v>
      </c>
    </row>
    <row r="12" spans="1:5">
      <c r="A12" s="519">
        <v>5.2</v>
      </c>
      <c r="B12" s="520" t="s">
        <v>938</v>
      </c>
      <c r="C12" s="546">
        <v>53037797</v>
      </c>
      <c r="D12" s="146"/>
    </row>
    <row r="13" spans="1:5">
      <c r="A13" s="143">
        <v>6.1</v>
      </c>
      <c r="B13" s="84" t="s">
        <v>196</v>
      </c>
      <c r="C13" s="545">
        <v>995804349</v>
      </c>
      <c r="D13" s="146"/>
    </row>
    <row r="14" spans="1:5">
      <c r="A14" s="143">
        <v>6.2</v>
      </c>
      <c r="B14" s="85" t="s">
        <v>197</v>
      </c>
      <c r="C14" s="345">
        <v>-169006638</v>
      </c>
      <c r="D14" s="146"/>
    </row>
    <row r="15" spans="1:5">
      <c r="A15" s="143" t="s">
        <v>768</v>
      </c>
      <c r="B15" s="524" t="s">
        <v>772</v>
      </c>
      <c r="C15" s="547">
        <v>-11352024</v>
      </c>
      <c r="D15" s="253" t="s">
        <v>769</v>
      </c>
    </row>
    <row r="16" spans="1:5">
      <c r="A16" s="519" t="s">
        <v>768</v>
      </c>
      <c r="B16" s="526" t="s">
        <v>948</v>
      </c>
      <c r="C16" s="548">
        <v>-6415855.0019231997</v>
      </c>
      <c r="D16" s="146"/>
    </row>
    <row r="17" spans="1:4">
      <c r="A17" s="143">
        <v>6</v>
      </c>
      <c r="B17" s="84" t="s">
        <v>198</v>
      </c>
      <c r="C17" s="549">
        <f>C13+C14</f>
        <v>826797711</v>
      </c>
      <c r="D17" s="146"/>
    </row>
    <row r="18" spans="1:4">
      <c r="A18" s="143">
        <v>7</v>
      </c>
      <c r="B18" s="84" t="s">
        <v>199</v>
      </c>
      <c r="C18" s="545">
        <v>14152502</v>
      </c>
      <c r="D18" s="145"/>
    </row>
    <row r="19" spans="1:4">
      <c r="A19" s="143">
        <v>8</v>
      </c>
      <c r="B19" s="84" t="s">
        <v>200</v>
      </c>
      <c r="C19" s="545">
        <v>16601241</v>
      </c>
      <c r="D19" s="145"/>
    </row>
    <row r="20" spans="1:4">
      <c r="A20" s="143">
        <v>9</v>
      </c>
      <c r="B20" s="84" t="s">
        <v>773</v>
      </c>
      <c r="C20" s="549">
        <f>SUM(C21:C24)</f>
        <v>6442196</v>
      </c>
      <c r="D20" s="145"/>
    </row>
    <row r="21" spans="1:4">
      <c r="A21" s="143">
        <v>9.1</v>
      </c>
      <c r="B21" s="341" t="s">
        <v>775</v>
      </c>
      <c r="C21" s="548">
        <v>9372300</v>
      </c>
      <c r="D21" s="145"/>
    </row>
    <row r="22" spans="1:4">
      <c r="A22" s="143">
        <v>9.1999999999999993</v>
      </c>
      <c r="B22" s="342" t="s">
        <v>779</v>
      </c>
      <c r="C22" s="548">
        <v>-2985964</v>
      </c>
      <c r="D22" s="145"/>
    </row>
    <row r="23" spans="1:4">
      <c r="A23" s="143">
        <v>9.3000000000000007</v>
      </c>
      <c r="B23" s="341" t="s">
        <v>774</v>
      </c>
      <c r="C23" s="548">
        <v>57000</v>
      </c>
      <c r="D23" s="145"/>
    </row>
    <row r="24" spans="1:4">
      <c r="A24" s="143">
        <v>9.4</v>
      </c>
      <c r="B24" s="342" t="s">
        <v>777</v>
      </c>
      <c r="C24" s="548">
        <v>-1140</v>
      </c>
      <c r="D24" s="253" t="s">
        <v>769</v>
      </c>
    </row>
    <row r="25" spans="1:4">
      <c r="A25" s="143">
        <v>10</v>
      </c>
      <c r="B25" s="84" t="s">
        <v>202</v>
      </c>
      <c r="C25" s="548">
        <v>22304268</v>
      </c>
      <c r="D25" s="145"/>
    </row>
    <row r="26" spans="1:4">
      <c r="A26" s="143">
        <v>10.1</v>
      </c>
      <c r="B26" s="340" t="s">
        <v>273</v>
      </c>
      <c r="C26" s="548">
        <v>4067946</v>
      </c>
      <c r="D26" s="253" t="s">
        <v>699</v>
      </c>
    </row>
    <row r="27" spans="1:4">
      <c r="A27" s="143">
        <v>11</v>
      </c>
      <c r="B27" s="86" t="s">
        <v>203</v>
      </c>
      <c r="C27" s="550">
        <v>36124504.990000002</v>
      </c>
      <c r="D27" s="147"/>
    </row>
    <row r="28" spans="1:4">
      <c r="A28" s="519">
        <v>11.1</v>
      </c>
      <c r="B28" s="338" t="s">
        <v>958</v>
      </c>
      <c r="C28" s="550">
        <v>4438986</v>
      </c>
      <c r="D28" s="253" t="s">
        <v>957</v>
      </c>
    </row>
    <row r="29" spans="1:4">
      <c r="A29" s="143">
        <v>11.2</v>
      </c>
      <c r="B29" s="342" t="s">
        <v>806</v>
      </c>
      <c r="C29" s="548">
        <v>0</v>
      </c>
      <c r="D29" s="253" t="s">
        <v>769</v>
      </c>
    </row>
    <row r="30" spans="1:4">
      <c r="A30" s="143">
        <v>11.3</v>
      </c>
      <c r="B30" s="342" t="s">
        <v>808</v>
      </c>
      <c r="C30" s="548">
        <v>-1593188</v>
      </c>
      <c r="D30" s="145"/>
    </row>
    <row r="31" spans="1:4">
      <c r="A31" s="143"/>
      <c r="B31" s="86" t="s">
        <v>807</v>
      </c>
      <c r="C31" s="551">
        <v>34531316.990000002</v>
      </c>
      <c r="D31" s="388"/>
    </row>
    <row r="32" spans="1:4">
      <c r="A32" s="143">
        <v>12</v>
      </c>
      <c r="B32" s="88" t="s">
        <v>204</v>
      </c>
      <c r="C32" s="552">
        <f>SUM(C6:C9,C12,C17:C20,C25,C31)</f>
        <v>1280586355.99</v>
      </c>
      <c r="D32" s="148"/>
    </row>
    <row r="33" spans="1:4">
      <c r="A33" s="143">
        <v>13</v>
      </c>
      <c r="B33" s="84" t="s">
        <v>205</v>
      </c>
      <c r="C33" s="553">
        <v>154425</v>
      </c>
      <c r="D33" s="149"/>
    </row>
    <row r="34" spans="1:4">
      <c r="A34" s="143">
        <v>14</v>
      </c>
      <c r="B34" s="84" t="s">
        <v>206</v>
      </c>
      <c r="C34" s="553">
        <v>384687048</v>
      </c>
      <c r="D34" s="145"/>
    </row>
    <row r="35" spans="1:4">
      <c r="A35" s="143">
        <v>15</v>
      </c>
      <c r="B35" s="84" t="s">
        <v>207</v>
      </c>
      <c r="C35" s="553">
        <v>50808814</v>
      </c>
      <c r="D35" s="145"/>
    </row>
    <row r="36" spans="1:4">
      <c r="A36" s="143">
        <v>16</v>
      </c>
      <c r="B36" s="84" t="s">
        <v>208</v>
      </c>
      <c r="C36" s="553">
        <v>403171518</v>
      </c>
      <c r="D36" s="145"/>
    </row>
    <row r="37" spans="1:4">
      <c r="A37" s="143">
        <v>17</v>
      </c>
      <c r="B37" s="84" t="s">
        <v>209</v>
      </c>
      <c r="C37" s="553">
        <v>0</v>
      </c>
      <c r="D37" s="145"/>
    </row>
    <row r="38" spans="1:4">
      <c r="A38" s="143">
        <v>18</v>
      </c>
      <c r="B38" s="84" t="s">
        <v>210</v>
      </c>
      <c r="C38" s="553">
        <v>0</v>
      </c>
      <c r="D38" s="145"/>
    </row>
    <row r="39" spans="1:4">
      <c r="A39" s="143">
        <v>19</v>
      </c>
      <c r="B39" s="84" t="s">
        <v>211</v>
      </c>
      <c r="C39" s="553">
        <v>11124487</v>
      </c>
      <c r="D39" s="145"/>
    </row>
    <row r="40" spans="1:4">
      <c r="A40" s="143">
        <v>20</v>
      </c>
      <c r="B40" s="84" t="s">
        <v>133</v>
      </c>
      <c r="C40" s="553">
        <v>22590383.990000002</v>
      </c>
      <c r="D40" s="145"/>
    </row>
    <row r="41" spans="1:4">
      <c r="A41" s="143">
        <v>20.100000000000001</v>
      </c>
      <c r="B41" s="338" t="s">
        <v>776</v>
      </c>
      <c r="C41" s="553">
        <v>383269</v>
      </c>
      <c r="D41" s="253" t="s">
        <v>769</v>
      </c>
    </row>
    <row r="42" spans="1:4">
      <c r="A42" s="143">
        <v>21</v>
      </c>
      <c r="B42" s="86" t="s">
        <v>212</v>
      </c>
      <c r="C42" s="553">
        <v>230973120</v>
      </c>
      <c r="D42" s="145"/>
    </row>
    <row r="43" spans="1:4">
      <c r="A43" s="143">
        <v>21.1</v>
      </c>
      <c r="B43" s="87" t="s">
        <v>272</v>
      </c>
      <c r="C43" s="550">
        <v>230973120</v>
      </c>
      <c r="D43" s="253" t="s">
        <v>771</v>
      </c>
    </row>
    <row r="44" spans="1:4">
      <c r="A44" s="143">
        <v>22</v>
      </c>
      <c r="B44" s="88" t="s">
        <v>213</v>
      </c>
      <c r="C44" s="552">
        <f>SUM(C33:C40,C42)</f>
        <v>1103509795.99</v>
      </c>
      <c r="D44" s="148"/>
    </row>
    <row r="45" spans="1:4">
      <c r="A45" s="143">
        <v>23</v>
      </c>
      <c r="B45" s="86" t="s">
        <v>214</v>
      </c>
      <c r="C45" s="548">
        <v>114430000</v>
      </c>
      <c r="D45" s="253" t="s">
        <v>765</v>
      </c>
    </row>
    <row r="46" spans="1:4">
      <c r="A46" s="143">
        <v>24</v>
      </c>
      <c r="B46" s="86" t="s">
        <v>215</v>
      </c>
      <c r="C46" s="548">
        <v>0</v>
      </c>
      <c r="D46" s="145"/>
    </row>
    <row r="47" spans="1:4">
      <c r="A47" s="143">
        <v>25</v>
      </c>
      <c r="B47" s="339" t="s">
        <v>271</v>
      </c>
      <c r="C47" s="548">
        <v>0</v>
      </c>
      <c r="D47" s="145"/>
    </row>
    <row r="48" spans="1:4">
      <c r="A48" s="143">
        <v>26</v>
      </c>
      <c r="B48" s="86" t="s">
        <v>217</v>
      </c>
      <c r="C48" s="548">
        <v>0</v>
      </c>
      <c r="D48" s="145"/>
    </row>
    <row r="49" spans="1:4">
      <c r="A49" s="143">
        <v>27</v>
      </c>
      <c r="B49" s="86" t="s">
        <v>218</v>
      </c>
      <c r="C49" s="548">
        <v>7438034</v>
      </c>
      <c r="D49" s="145"/>
    </row>
    <row r="50" spans="1:4">
      <c r="A50" s="143">
        <v>27.1</v>
      </c>
      <c r="B50" s="338" t="s">
        <v>766</v>
      </c>
      <c r="C50" s="548">
        <v>6838034</v>
      </c>
      <c r="D50" s="253" t="s">
        <v>767</v>
      </c>
    </row>
    <row r="51" spans="1:4">
      <c r="A51" s="143">
        <v>27.2</v>
      </c>
      <c r="B51" s="338" t="s">
        <v>770</v>
      </c>
      <c r="C51" s="548">
        <v>600000</v>
      </c>
      <c r="D51" s="253" t="s">
        <v>771</v>
      </c>
    </row>
    <row r="52" spans="1:4">
      <c r="A52" s="143">
        <v>28</v>
      </c>
      <c r="B52" s="86" t="s">
        <v>219</v>
      </c>
      <c r="C52" s="548">
        <v>55208526</v>
      </c>
      <c r="D52" s="253" t="s">
        <v>781</v>
      </c>
    </row>
    <row r="53" spans="1:4">
      <c r="A53" s="143">
        <v>29</v>
      </c>
      <c r="B53" s="86" t="s">
        <v>36</v>
      </c>
      <c r="C53" s="548">
        <v>0</v>
      </c>
      <c r="D53" s="145"/>
    </row>
    <row r="54" spans="1:4" ht="16.5" thickBot="1">
      <c r="A54" s="150">
        <v>30</v>
      </c>
      <c r="B54" s="151" t="s">
        <v>220</v>
      </c>
      <c r="C54" s="294">
        <f>SUM(C45:C49,C52:C53)</f>
        <v>177076560</v>
      </c>
      <c r="D54" s="152"/>
    </row>
    <row r="55" spans="1:4">
      <c r="C55" s="346">
        <f>C32-C44-C54</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2" tint="-9.9978637043366805E-2"/>
  </sheetPr>
  <dimension ref="A1:S23"/>
  <sheetViews>
    <sheetView zoomScale="96" zoomScaleNormal="96" workbookViewId="0">
      <pane xSplit="2" ySplit="7" topLeftCell="C8" activePane="bottomRight" state="frozen"/>
      <selection activeCell="K8" sqref="K8"/>
      <selection pane="topRight" activeCell="K8" sqref="K8"/>
      <selection pane="bottomLeft" activeCell="K8" sqref="K8"/>
      <selection pane="bottomRight" activeCell="C8" sqref="C8"/>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3.42578125" style="2" customWidth="1"/>
    <col min="14" max="14" width="13.28515625" style="2" bestFit="1" customWidth="1"/>
    <col min="15" max="15" width="11" style="2" customWidth="1"/>
    <col min="16" max="16" width="13.28515625" style="2" bestFit="1" customWidth="1"/>
    <col min="17" max="17" width="11.140625" style="2" customWidth="1"/>
    <col min="18" max="18" width="10.7109375" style="2" customWidth="1"/>
    <col min="19" max="19" width="18" style="2" customWidth="1"/>
    <col min="20" max="16384" width="9.140625" style="8"/>
  </cols>
  <sheetData>
    <row r="1" spans="1:19">
      <c r="A1" s="2" t="s">
        <v>227</v>
      </c>
      <c r="B1" s="2" t="s">
        <v>751</v>
      </c>
    </row>
    <row r="2" spans="1:19">
      <c r="A2" s="2" t="s">
        <v>228</v>
      </c>
      <c r="B2" s="319">
        <f>'1. key ratios'!B2</f>
        <v>44012</v>
      </c>
    </row>
    <row r="4" spans="1:19" ht="39" thickBot="1">
      <c r="A4" s="66" t="s">
        <v>658</v>
      </c>
      <c r="B4" s="356" t="s">
        <v>789</v>
      </c>
      <c r="C4" s="481">
        <v>0</v>
      </c>
      <c r="D4" s="481">
        <v>0</v>
      </c>
      <c r="E4" s="481">
        <v>0.2</v>
      </c>
      <c r="F4" s="481">
        <v>0.2</v>
      </c>
      <c r="G4" s="481">
        <v>0.35</v>
      </c>
      <c r="H4" s="481">
        <v>0.35</v>
      </c>
      <c r="I4" s="481">
        <v>0.5</v>
      </c>
      <c r="J4" s="481">
        <v>0.5</v>
      </c>
      <c r="K4" s="481">
        <v>0.75</v>
      </c>
      <c r="L4" s="481">
        <v>0.75</v>
      </c>
      <c r="M4" s="481">
        <v>1</v>
      </c>
      <c r="N4" s="481">
        <v>1</v>
      </c>
      <c r="O4" s="481">
        <v>1.5</v>
      </c>
      <c r="P4" s="481">
        <v>1.5</v>
      </c>
      <c r="Q4" s="481">
        <v>2.5</v>
      </c>
      <c r="R4" s="481">
        <v>2.5</v>
      </c>
    </row>
    <row r="5" spans="1:19">
      <c r="A5" s="132"/>
      <c r="B5" s="134"/>
      <c r="C5" s="114" t="s">
        <v>0</v>
      </c>
      <c r="D5" s="114" t="s">
        <v>1</v>
      </c>
      <c r="E5" s="114" t="s">
        <v>2</v>
      </c>
      <c r="F5" s="114" t="s">
        <v>3</v>
      </c>
      <c r="G5" s="114" t="s">
        <v>4</v>
      </c>
      <c r="H5" s="114" t="s">
        <v>5</v>
      </c>
      <c r="I5" s="114" t="s">
        <v>275</v>
      </c>
      <c r="J5" s="114" t="s">
        <v>276</v>
      </c>
      <c r="K5" s="114" t="s">
        <v>277</v>
      </c>
      <c r="L5" s="114" t="s">
        <v>278</v>
      </c>
      <c r="M5" s="114" t="s">
        <v>279</v>
      </c>
      <c r="N5" s="114" t="s">
        <v>280</v>
      </c>
      <c r="O5" s="114" t="s">
        <v>782</v>
      </c>
      <c r="P5" s="114" t="s">
        <v>783</v>
      </c>
      <c r="Q5" s="114" t="s">
        <v>784</v>
      </c>
      <c r="R5" s="354" t="s">
        <v>785</v>
      </c>
      <c r="S5" s="115" t="s">
        <v>790</v>
      </c>
    </row>
    <row r="6" spans="1:19" ht="76.5" customHeight="1">
      <c r="A6" s="157"/>
      <c r="B6" s="590" t="s">
        <v>786</v>
      </c>
      <c r="C6" s="586">
        <v>0</v>
      </c>
      <c r="D6" s="587"/>
      <c r="E6" s="586">
        <v>0.2</v>
      </c>
      <c r="F6" s="587"/>
      <c r="G6" s="586">
        <v>0.35</v>
      </c>
      <c r="H6" s="587"/>
      <c r="I6" s="586">
        <v>0.5</v>
      </c>
      <c r="J6" s="587"/>
      <c r="K6" s="586">
        <v>0.75</v>
      </c>
      <c r="L6" s="587"/>
      <c r="M6" s="586">
        <v>1</v>
      </c>
      <c r="N6" s="587"/>
      <c r="O6" s="586">
        <v>1.5</v>
      </c>
      <c r="P6" s="587"/>
      <c r="Q6" s="586">
        <v>2.5</v>
      </c>
      <c r="R6" s="587"/>
      <c r="S6" s="588" t="s">
        <v>287</v>
      </c>
    </row>
    <row r="7" spans="1:19">
      <c r="A7" s="157"/>
      <c r="B7" s="591"/>
      <c r="C7" s="355" t="s">
        <v>787</v>
      </c>
      <c r="D7" s="355" t="s">
        <v>788</v>
      </c>
      <c r="E7" s="355" t="s">
        <v>787</v>
      </c>
      <c r="F7" s="355" t="s">
        <v>788</v>
      </c>
      <c r="G7" s="355" t="s">
        <v>787</v>
      </c>
      <c r="H7" s="355" t="s">
        <v>788</v>
      </c>
      <c r="I7" s="355" t="s">
        <v>787</v>
      </c>
      <c r="J7" s="355" t="s">
        <v>788</v>
      </c>
      <c r="K7" s="355" t="s">
        <v>787</v>
      </c>
      <c r="L7" s="355" t="s">
        <v>788</v>
      </c>
      <c r="M7" s="355" t="s">
        <v>787</v>
      </c>
      <c r="N7" s="355" t="s">
        <v>788</v>
      </c>
      <c r="O7" s="355" t="s">
        <v>787</v>
      </c>
      <c r="P7" s="355" t="s">
        <v>788</v>
      </c>
      <c r="Q7" s="355" t="s">
        <v>787</v>
      </c>
      <c r="R7" s="355" t="s">
        <v>788</v>
      </c>
      <c r="S7" s="589"/>
    </row>
    <row r="8" spans="1:19" s="160" customFormat="1" ht="25.5">
      <c r="A8" s="118">
        <v>1</v>
      </c>
      <c r="B8" s="72" t="s">
        <v>255</v>
      </c>
      <c r="C8" s="295">
        <v>37713115</v>
      </c>
      <c r="D8" s="295"/>
      <c r="E8" s="295"/>
      <c r="F8" s="357"/>
      <c r="G8" s="295"/>
      <c r="H8" s="295"/>
      <c r="I8" s="295"/>
      <c r="J8" s="295"/>
      <c r="K8" s="295"/>
      <c r="L8" s="295"/>
      <c r="M8" s="295">
        <v>176852413</v>
      </c>
      <c r="N8" s="389"/>
      <c r="O8" s="295"/>
      <c r="P8" s="295"/>
      <c r="Q8" s="295"/>
      <c r="R8" s="357"/>
      <c r="S8" s="358">
        <f>SUMPRODUCT($C$4:$R$4,C8:R8)</f>
        <v>176852413</v>
      </c>
    </row>
    <row r="9" spans="1:19" s="160" customFormat="1" ht="25.5">
      <c r="A9" s="118">
        <v>2</v>
      </c>
      <c r="B9" s="72" t="s">
        <v>256</v>
      </c>
      <c r="C9" s="295"/>
      <c r="D9" s="295"/>
      <c r="E9" s="295"/>
      <c r="F9" s="295"/>
      <c r="G9" s="295"/>
      <c r="H9" s="295"/>
      <c r="I9" s="295"/>
      <c r="J9" s="295"/>
      <c r="K9" s="295"/>
      <c r="L9" s="295"/>
      <c r="M9" s="295">
        <v>0</v>
      </c>
      <c r="N9" s="389"/>
      <c r="O9" s="295"/>
      <c r="P9" s="295"/>
      <c r="Q9" s="295"/>
      <c r="R9" s="357"/>
      <c r="S9" s="358">
        <f t="shared" ref="S9:S21" si="0">SUMPRODUCT($C$4:$R$4,C9:R9)</f>
        <v>0</v>
      </c>
    </row>
    <row r="10" spans="1:19" s="160" customFormat="1">
      <c r="A10" s="118">
        <v>3</v>
      </c>
      <c r="B10" s="72" t="s">
        <v>257</v>
      </c>
      <c r="C10" s="295"/>
      <c r="D10" s="295"/>
      <c r="E10" s="295"/>
      <c r="F10" s="295"/>
      <c r="G10" s="295"/>
      <c r="H10" s="295"/>
      <c r="I10" s="295"/>
      <c r="J10" s="295"/>
      <c r="K10" s="295"/>
      <c r="L10" s="295"/>
      <c r="M10" s="295">
        <v>0</v>
      </c>
      <c r="N10" s="389"/>
      <c r="O10" s="295"/>
      <c r="P10" s="295"/>
      <c r="Q10" s="295"/>
      <c r="R10" s="357"/>
      <c r="S10" s="358">
        <f t="shared" si="0"/>
        <v>0</v>
      </c>
    </row>
    <row r="11" spans="1:19" s="160" customFormat="1">
      <c r="A11" s="118">
        <v>4</v>
      </c>
      <c r="B11" s="72" t="s">
        <v>258</v>
      </c>
      <c r="C11" s="295"/>
      <c r="D11" s="295"/>
      <c r="E11" s="295"/>
      <c r="F11" s="295"/>
      <c r="G11" s="295"/>
      <c r="H11" s="295"/>
      <c r="I11" s="295"/>
      <c r="J11" s="295"/>
      <c r="K11" s="295"/>
      <c r="L11" s="295"/>
      <c r="M11" s="295">
        <v>0</v>
      </c>
      <c r="N11" s="389"/>
      <c r="O11" s="295"/>
      <c r="P11" s="295"/>
      <c r="Q11" s="295"/>
      <c r="R11" s="357"/>
      <c r="S11" s="358">
        <f t="shared" si="0"/>
        <v>0</v>
      </c>
    </row>
    <row r="12" spans="1:19" s="160" customFormat="1">
      <c r="A12" s="118">
        <v>5</v>
      </c>
      <c r="B12" s="72" t="s">
        <v>259</v>
      </c>
      <c r="C12" s="295"/>
      <c r="D12" s="295"/>
      <c r="E12" s="295"/>
      <c r="F12" s="295"/>
      <c r="G12" s="295"/>
      <c r="H12" s="295"/>
      <c r="I12" s="295"/>
      <c r="J12" s="295"/>
      <c r="K12" s="295"/>
      <c r="L12" s="295"/>
      <c r="M12" s="295">
        <v>0</v>
      </c>
      <c r="N12" s="389"/>
      <c r="O12" s="295"/>
      <c r="P12" s="295"/>
      <c r="Q12" s="295"/>
      <c r="R12" s="357"/>
      <c r="S12" s="358">
        <f t="shared" si="0"/>
        <v>0</v>
      </c>
    </row>
    <row r="13" spans="1:19" s="160" customFormat="1">
      <c r="A13" s="118">
        <v>6</v>
      </c>
      <c r="B13" s="72" t="s">
        <v>260</v>
      </c>
      <c r="C13" s="295">
        <v>0</v>
      </c>
      <c r="D13" s="295"/>
      <c r="E13" s="295">
        <v>15398326.030000001</v>
      </c>
      <c r="F13" s="295"/>
      <c r="G13" s="295"/>
      <c r="H13" s="295"/>
      <c r="I13" s="295">
        <v>93286982.709999979</v>
      </c>
      <c r="J13" s="295"/>
      <c r="K13" s="295"/>
      <c r="L13" s="295"/>
      <c r="M13" s="295">
        <v>145570.26000002027</v>
      </c>
      <c r="N13" s="389"/>
      <c r="O13" s="295"/>
      <c r="P13" s="295"/>
      <c r="Q13" s="295"/>
      <c r="R13" s="389"/>
      <c r="S13" s="358">
        <f t="shared" si="0"/>
        <v>49868726.82100001</v>
      </c>
    </row>
    <row r="14" spans="1:19" s="160" customFormat="1">
      <c r="A14" s="118">
        <v>7</v>
      </c>
      <c r="B14" s="72" t="s">
        <v>74</v>
      </c>
      <c r="C14" s="295"/>
      <c r="D14" s="295"/>
      <c r="E14" s="295"/>
      <c r="F14" s="295"/>
      <c r="G14" s="295"/>
      <c r="H14" s="295"/>
      <c r="I14" s="295"/>
      <c r="J14" s="295"/>
      <c r="K14" s="295"/>
      <c r="L14" s="295"/>
      <c r="M14" s="295">
        <v>657331064.03795564</v>
      </c>
      <c r="N14" s="389">
        <v>29306184.139505044</v>
      </c>
      <c r="O14" s="295">
        <v>55989939.647471994</v>
      </c>
      <c r="P14" s="295"/>
      <c r="Q14" s="295">
        <v>0</v>
      </c>
      <c r="R14" s="389">
        <v>0</v>
      </c>
      <c r="S14" s="358">
        <f t="shared" si="0"/>
        <v>770622157.64866865</v>
      </c>
    </row>
    <row r="15" spans="1:19" s="160" customFormat="1">
      <c r="A15" s="118">
        <v>8</v>
      </c>
      <c r="B15" s="72" t="s">
        <v>75</v>
      </c>
      <c r="C15" s="295"/>
      <c r="D15" s="295"/>
      <c r="E15" s="295"/>
      <c r="F15" s="295"/>
      <c r="G15" s="295"/>
      <c r="H15" s="295"/>
      <c r="I15" s="295"/>
      <c r="J15" s="295"/>
      <c r="K15" s="295"/>
      <c r="L15" s="295"/>
      <c r="M15" s="295">
        <v>0</v>
      </c>
      <c r="N15" s="389"/>
      <c r="O15" s="295"/>
      <c r="P15" s="295"/>
      <c r="Q15" s="295"/>
      <c r="R15" s="357"/>
      <c r="S15" s="358">
        <f t="shared" si="0"/>
        <v>0</v>
      </c>
    </row>
    <row r="16" spans="1:19" s="160" customFormat="1" ht="25.5">
      <c r="A16" s="118">
        <v>9</v>
      </c>
      <c r="B16" s="72" t="s">
        <v>76</v>
      </c>
      <c r="C16" s="295"/>
      <c r="D16" s="295"/>
      <c r="E16" s="295"/>
      <c r="F16" s="295"/>
      <c r="G16" s="295"/>
      <c r="H16" s="295"/>
      <c r="I16" s="295"/>
      <c r="J16" s="295"/>
      <c r="K16" s="295"/>
      <c r="L16" s="295"/>
      <c r="M16" s="295">
        <v>0</v>
      </c>
      <c r="N16" s="389"/>
      <c r="O16" s="295"/>
      <c r="P16" s="295"/>
      <c r="Q16" s="295"/>
      <c r="R16" s="357"/>
      <c r="S16" s="358">
        <f t="shared" si="0"/>
        <v>0</v>
      </c>
    </row>
    <row r="17" spans="1:19" s="160" customFormat="1">
      <c r="A17" s="118">
        <v>10</v>
      </c>
      <c r="B17" s="72" t="s">
        <v>70</v>
      </c>
      <c r="C17" s="295"/>
      <c r="D17" s="295"/>
      <c r="E17" s="295"/>
      <c r="F17" s="295"/>
      <c r="G17" s="295"/>
      <c r="H17" s="295"/>
      <c r="I17" s="295"/>
      <c r="J17" s="295"/>
      <c r="K17" s="295"/>
      <c r="L17" s="295"/>
      <c r="M17" s="295">
        <v>135593905.08519512</v>
      </c>
      <c r="N17" s="389">
        <v>419806.86800000776</v>
      </c>
      <c r="O17" s="295">
        <v>0</v>
      </c>
      <c r="P17" s="295"/>
      <c r="Q17" s="295">
        <v>0</v>
      </c>
      <c r="R17" s="357"/>
      <c r="S17" s="358">
        <f t="shared" si="0"/>
        <v>136013711.95319512</v>
      </c>
    </row>
    <row r="18" spans="1:19" s="160" customFormat="1">
      <c r="A18" s="118">
        <v>11</v>
      </c>
      <c r="B18" s="72" t="s">
        <v>71</v>
      </c>
      <c r="C18" s="295"/>
      <c r="D18" s="295"/>
      <c r="E18" s="295"/>
      <c r="F18" s="295"/>
      <c r="G18" s="295"/>
      <c r="H18" s="295"/>
      <c r="I18" s="295"/>
      <c r="J18" s="295"/>
      <c r="K18" s="295"/>
      <c r="L18" s="295"/>
      <c r="M18" s="295">
        <v>0</v>
      </c>
      <c r="N18" s="389"/>
      <c r="O18" s="295"/>
      <c r="P18" s="295"/>
      <c r="Q18" s="295"/>
      <c r="R18" s="357"/>
      <c r="S18" s="358">
        <f t="shared" si="0"/>
        <v>0</v>
      </c>
    </row>
    <row r="19" spans="1:19" s="160" customFormat="1">
      <c r="A19" s="118">
        <v>12</v>
      </c>
      <c r="B19" s="72" t="s">
        <v>72</v>
      </c>
      <c r="C19" s="295"/>
      <c r="D19" s="295"/>
      <c r="E19" s="295"/>
      <c r="F19" s="295"/>
      <c r="G19" s="295"/>
      <c r="H19" s="295"/>
      <c r="I19" s="295"/>
      <c r="J19" s="295"/>
      <c r="K19" s="295"/>
      <c r="L19" s="295"/>
      <c r="M19" s="295">
        <v>0</v>
      </c>
      <c r="N19" s="389"/>
      <c r="O19" s="295"/>
      <c r="P19" s="295"/>
      <c r="Q19" s="295"/>
      <c r="R19" s="357"/>
      <c r="S19" s="358">
        <f t="shared" si="0"/>
        <v>0</v>
      </c>
    </row>
    <row r="20" spans="1:19" s="160" customFormat="1">
      <c r="A20" s="118">
        <v>13</v>
      </c>
      <c r="B20" s="72" t="s">
        <v>73</v>
      </c>
      <c r="C20" s="295"/>
      <c r="D20" s="295"/>
      <c r="E20" s="295"/>
      <c r="F20" s="295"/>
      <c r="G20" s="295"/>
      <c r="H20" s="295"/>
      <c r="I20" s="295"/>
      <c r="J20" s="295"/>
      <c r="K20" s="295"/>
      <c r="L20" s="295"/>
      <c r="M20" s="295">
        <v>0</v>
      </c>
      <c r="N20" s="389"/>
      <c r="O20" s="295"/>
      <c r="P20" s="295"/>
      <c r="Q20" s="295"/>
      <c r="R20" s="357"/>
      <c r="S20" s="358">
        <f t="shared" si="0"/>
        <v>0</v>
      </c>
    </row>
    <row r="21" spans="1:19" s="160" customFormat="1">
      <c r="A21" s="118">
        <v>14</v>
      </c>
      <c r="B21" s="72" t="s">
        <v>285</v>
      </c>
      <c r="C21" s="295">
        <v>23592761</v>
      </c>
      <c r="D21" s="295"/>
      <c r="E21" s="295">
        <v>0</v>
      </c>
      <c r="F21" s="295"/>
      <c r="G21" s="295"/>
      <c r="H21" s="295">
        <v>0</v>
      </c>
      <c r="I21" s="295">
        <v>0</v>
      </c>
      <c r="J21" s="295"/>
      <c r="K21" s="295"/>
      <c r="L21" s="295"/>
      <c r="M21" s="295">
        <v>69013340.040776998</v>
      </c>
      <c r="N21" s="389">
        <v>1015324.0600500031</v>
      </c>
      <c r="O21" s="295">
        <v>0</v>
      </c>
      <c r="P21" s="295"/>
      <c r="Q21" s="295">
        <v>25296538.609999999</v>
      </c>
      <c r="R21" s="357"/>
      <c r="S21" s="358">
        <f t="shared" si="0"/>
        <v>133270010.62582698</v>
      </c>
    </row>
    <row r="22" spans="1:19" ht="13.5" thickBot="1">
      <c r="A22" s="100"/>
      <c r="B22" s="162" t="s">
        <v>69</v>
      </c>
      <c r="C22" s="296">
        <f>SUM(C8:C21)</f>
        <v>61305876</v>
      </c>
      <c r="D22" s="296">
        <f t="shared" ref="D22:S22" si="1">SUM(D8:D21)</f>
        <v>0</v>
      </c>
      <c r="E22" s="296">
        <f t="shared" si="1"/>
        <v>15398326.030000001</v>
      </c>
      <c r="F22" s="296">
        <f t="shared" si="1"/>
        <v>0</v>
      </c>
      <c r="G22" s="296">
        <f t="shared" si="1"/>
        <v>0</v>
      </c>
      <c r="H22" s="296">
        <f t="shared" si="1"/>
        <v>0</v>
      </c>
      <c r="I22" s="296">
        <f t="shared" si="1"/>
        <v>93286982.709999979</v>
      </c>
      <c r="J22" s="296">
        <f t="shared" si="1"/>
        <v>0</v>
      </c>
      <c r="K22" s="296">
        <f t="shared" si="1"/>
        <v>0</v>
      </c>
      <c r="L22" s="296">
        <f t="shared" si="1"/>
        <v>0</v>
      </c>
      <c r="M22" s="296">
        <f t="shared" si="1"/>
        <v>1038936292.4239278</v>
      </c>
      <c r="N22" s="296">
        <f t="shared" si="1"/>
        <v>30741315.067555055</v>
      </c>
      <c r="O22" s="296">
        <f t="shared" si="1"/>
        <v>55989939.647471994</v>
      </c>
      <c r="P22" s="296">
        <f t="shared" si="1"/>
        <v>0</v>
      </c>
      <c r="Q22" s="296">
        <f t="shared" si="1"/>
        <v>25296538.609999999</v>
      </c>
      <c r="R22" s="296">
        <f t="shared" si="1"/>
        <v>0</v>
      </c>
      <c r="S22" s="370">
        <f t="shared" si="1"/>
        <v>1266627020.0486908</v>
      </c>
    </row>
    <row r="23" spans="1:19">
      <c r="S23" s="313">
        <f>S22-'5. RWA'!C13-'12. CRM'!V21+SUM('5. RWA'!C10:C12)-'8. LI2'!C12</f>
        <v>-1.1734664440155029E-7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M7" activePane="bottomRight" state="frozen"/>
      <selection activeCell="K8" sqref="K8"/>
      <selection pane="topRight" activeCell="K8" sqref="K8"/>
      <selection pane="bottomLeft" activeCell="K8" sqref="K8"/>
      <selection pane="bottomRight" activeCell="T20" sqref="T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227</v>
      </c>
      <c r="B1" s="2" t="s">
        <v>751</v>
      </c>
    </row>
    <row r="2" spans="1:22">
      <c r="A2" s="2" t="s">
        <v>228</v>
      </c>
      <c r="B2" s="319">
        <f>'1. key ratios'!B2</f>
        <v>44012</v>
      </c>
    </row>
    <row r="4" spans="1:22" ht="27.75" thickBot="1">
      <c r="A4" s="2" t="s">
        <v>659</v>
      </c>
      <c r="B4" s="359" t="s">
        <v>791</v>
      </c>
      <c r="V4" s="201" t="s">
        <v>130</v>
      </c>
    </row>
    <row r="5" spans="1:22">
      <c r="A5" s="98"/>
      <c r="B5" s="99"/>
      <c r="C5" s="592" t="s">
        <v>237</v>
      </c>
      <c r="D5" s="593"/>
      <c r="E5" s="593"/>
      <c r="F5" s="593"/>
      <c r="G5" s="593"/>
      <c r="H5" s="593"/>
      <c r="I5" s="593"/>
      <c r="J5" s="593"/>
      <c r="K5" s="593"/>
      <c r="L5" s="594"/>
      <c r="M5" s="592" t="s">
        <v>238</v>
      </c>
      <c r="N5" s="593"/>
      <c r="O5" s="593"/>
      <c r="P5" s="593"/>
      <c r="Q5" s="593"/>
      <c r="R5" s="593"/>
      <c r="S5" s="594"/>
      <c r="T5" s="595" t="s">
        <v>792</v>
      </c>
      <c r="U5" s="595" t="s">
        <v>793</v>
      </c>
      <c r="V5" s="597" t="s">
        <v>239</v>
      </c>
    </row>
    <row r="6" spans="1:22" s="66" customFormat="1" ht="140.25">
      <c r="A6" s="116"/>
      <c r="B6" s="176"/>
      <c r="C6" s="96" t="s">
        <v>240</v>
      </c>
      <c r="D6" s="95" t="s">
        <v>241</v>
      </c>
      <c r="E6" s="92" t="s">
        <v>242</v>
      </c>
      <c r="F6" s="360" t="s">
        <v>794</v>
      </c>
      <c r="G6" s="95" t="s">
        <v>243</v>
      </c>
      <c r="H6" s="95" t="s">
        <v>244</v>
      </c>
      <c r="I6" s="95" t="s">
        <v>245</v>
      </c>
      <c r="J6" s="95" t="s">
        <v>284</v>
      </c>
      <c r="K6" s="95" t="s">
        <v>246</v>
      </c>
      <c r="L6" s="97" t="s">
        <v>247</v>
      </c>
      <c r="M6" s="96" t="s">
        <v>248</v>
      </c>
      <c r="N6" s="95" t="s">
        <v>249</v>
      </c>
      <c r="O6" s="95" t="s">
        <v>250</v>
      </c>
      <c r="P6" s="95" t="s">
        <v>251</v>
      </c>
      <c r="Q6" s="95" t="s">
        <v>252</v>
      </c>
      <c r="R6" s="95" t="s">
        <v>253</v>
      </c>
      <c r="S6" s="97" t="s">
        <v>254</v>
      </c>
      <c r="T6" s="596"/>
      <c r="U6" s="596"/>
      <c r="V6" s="598"/>
    </row>
    <row r="7" spans="1:22" s="160" customFormat="1" ht="25.5">
      <c r="A7" s="161">
        <v>1</v>
      </c>
      <c r="B7" s="72" t="s">
        <v>255</v>
      </c>
      <c r="C7" s="297"/>
      <c r="D7" s="295"/>
      <c r="E7" s="295"/>
      <c r="F7" s="295"/>
      <c r="G7" s="295"/>
      <c r="H7" s="295"/>
      <c r="I7" s="295"/>
      <c r="J7" s="295"/>
      <c r="K7" s="295"/>
      <c r="L7" s="298"/>
      <c r="M7" s="297"/>
      <c r="N7" s="295"/>
      <c r="O7" s="295"/>
      <c r="P7" s="295"/>
      <c r="Q7" s="295"/>
      <c r="R7" s="295"/>
      <c r="S7" s="298"/>
      <c r="T7" s="361"/>
      <c r="U7" s="362"/>
      <c r="V7" s="299">
        <f>SUM(C7:S7)</f>
        <v>0</v>
      </c>
    </row>
    <row r="8" spans="1:22" s="160" customFormat="1" ht="25.5">
      <c r="A8" s="161">
        <v>2</v>
      </c>
      <c r="B8" s="72" t="s">
        <v>256</v>
      </c>
      <c r="C8" s="297"/>
      <c r="D8" s="295"/>
      <c r="E8" s="295"/>
      <c r="F8" s="295"/>
      <c r="G8" s="295"/>
      <c r="H8" s="295"/>
      <c r="I8" s="295"/>
      <c r="J8" s="295"/>
      <c r="K8" s="295"/>
      <c r="L8" s="298"/>
      <c r="M8" s="297"/>
      <c r="N8" s="295"/>
      <c r="O8" s="295"/>
      <c r="P8" s="295"/>
      <c r="Q8" s="295"/>
      <c r="R8" s="295"/>
      <c r="S8" s="298"/>
      <c r="T8" s="362"/>
      <c r="U8" s="362"/>
      <c r="V8" s="299">
        <f t="shared" ref="V8:V20" si="0">SUM(C8:S8)</f>
        <v>0</v>
      </c>
    </row>
    <row r="9" spans="1:22" s="160" customFormat="1">
      <c r="A9" s="161">
        <v>3</v>
      </c>
      <c r="B9" s="72" t="s">
        <v>257</v>
      </c>
      <c r="C9" s="297"/>
      <c r="D9" s="295"/>
      <c r="E9" s="295"/>
      <c r="F9" s="295"/>
      <c r="G9" s="295"/>
      <c r="H9" s="295"/>
      <c r="I9" s="295"/>
      <c r="J9" s="295"/>
      <c r="K9" s="295"/>
      <c r="L9" s="298"/>
      <c r="M9" s="297"/>
      <c r="N9" s="295"/>
      <c r="O9" s="295"/>
      <c r="P9" s="295"/>
      <c r="Q9" s="295"/>
      <c r="R9" s="295"/>
      <c r="S9" s="298"/>
      <c r="T9" s="362"/>
      <c r="U9" s="362"/>
      <c r="V9" s="299">
        <f>SUM(C9:S9)</f>
        <v>0</v>
      </c>
    </row>
    <row r="10" spans="1:22" s="160" customFormat="1" ht="25.5">
      <c r="A10" s="161">
        <v>4</v>
      </c>
      <c r="B10" s="72" t="s">
        <v>258</v>
      </c>
      <c r="C10" s="297"/>
      <c r="D10" s="295"/>
      <c r="E10" s="295"/>
      <c r="F10" s="295"/>
      <c r="G10" s="295"/>
      <c r="H10" s="295"/>
      <c r="I10" s="295"/>
      <c r="J10" s="295"/>
      <c r="K10" s="295"/>
      <c r="L10" s="298"/>
      <c r="M10" s="297"/>
      <c r="N10" s="295"/>
      <c r="O10" s="295"/>
      <c r="P10" s="295"/>
      <c r="Q10" s="295"/>
      <c r="R10" s="295"/>
      <c r="S10" s="298"/>
      <c r="T10" s="362"/>
      <c r="U10" s="362"/>
      <c r="V10" s="299">
        <f t="shared" si="0"/>
        <v>0</v>
      </c>
    </row>
    <row r="11" spans="1:22" s="160" customFormat="1">
      <c r="A11" s="161">
        <v>5</v>
      </c>
      <c r="B11" s="72" t="s">
        <v>259</v>
      </c>
      <c r="C11" s="297"/>
      <c r="D11" s="295"/>
      <c r="E11" s="295"/>
      <c r="F11" s="295"/>
      <c r="G11" s="295"/>
      <c r="H11" s="295"/>
      <c r="I11" s="295"/>
      <c r="J11" s="295"/>
      <c r="K11" s="295"/>
      <c r="L11" s="298"/>
      <c r="M11" s="297"/>
      <c r="N11" s="295"/>
      <c r="O11" s="295"/>
      <c r="P11" s="295"/>
      <c r="Q11" s="295"/>
      <c r="R11" s="295"/>
      <c r="S11" s="298"/>
      <c r="T11" s="362"/>
      <c r="U11" s="362"/>
      <c r="V11" s="299">
        <f t="shared" si="0"/>
        <v>0</v>
      </c>
    </row>
    <row r="12" spans="1:22" s="160" customFormat="1">
      <c r="A12" s="161">
        <v>6</v>
      </c>
      <c r="B12" s="72" t="s">
        <v>260</v>
      </c>
      <c r="C12" s="297"/>
      <c r="D12" s="295"/>
      <c r="E12" s="295"/>
      <c r="F12" s="295"/>
      <c r="G12" s="295"/>
      <c r="H12" s="295"/>
      <c r="I12" s="295"/>
      <c r="J12" s="295"/>
      <c r="K12" s="295"/>
      <c r="L12" s="298"/>
      <c r="M12" s="297"/>
      <c r="N12" s="295"/>
      <c r="O12" s="295"/>
      <c r="P12" s="295"/>
      <c r="Q12" s="295"/>
      <c r="R12" s="295"/>
      <c r="S12" s="298"/>
      <c r="T12" s="362"/>
      <c r="U12" s="362"/>
      <c r="V12" s="299">
        <f t="shared" si="0"/>
        <v>0</v>
      </c>
    </row>
    <row r="13" spans="1:22" s="160" customFormat="1">
      <c r="A13" s="161">
        <v>7</v>
      </c>
      <c r="B13" s="72" t="s">
        <v>74</v>
      </c>
      <c r="C13" s="297"/>
      <c r="D13" s="295">
        <v>21705715.840193272</v>
      </c>
      <c r="E13" s="295"/>
      <c r="F13" s="295"/>
      <c r="G13" s="295"/>
      <c r="H13" s="295"/>
      <c r="I13" s="295"/>
      <c r="J13" s="295"/>
      <c r="K13" s="295"/>
      <c r="L13" s="298"/>
      <c r="M13" s="297"/>
      <c r="N13" s="295"/>
      <c r="O13" s="295"/>
      <c r="P13" s="295"/>
      <c r="Q13" s="295"/>
      <c r="R13" s="295"/>
      <c r="S13" s="298"/>
      <c r="T13" s="362">
        <v>20445507.606610458</v>
      </c>
      <c r="U13" s="362">
        <v>1260208.2335828138</v>
      </c>
      <c r="V13" s="299">
        <f t="shared" si="0"/>
        <v>21705715.840193272</v>
      </c>
    </row>
    <row r="14" spans="1:22" s="160" customFormat="1">
      <c r="A14" s="161">
        <v>8</v>
      </c>
      <c r="B14" s="72" t="s">
        <v>75</v>
      </c>
      <c r="C14" s="297"/>
      <c r="D14" s="295"/>
      <c r="E14" s="295"/>
      <c r="F14" s="295"/>
      <c r="G14" s="295"/>
      <c r="H14" s="295"/>
      <c r="I14" s="295"/>
      <c r="J14" s="295"/>
      <c r="K14" s="295"/>
      <c r="L14" s="298"/>
      <c r="M14" s="297"/>
      <c r="N14" s="295"/>
      <c r="O14" s="295"/>
      <c r="P14" s="295"/>
      <c r="Q14" s="295"/>
      <c r="R14" s="295"/>
      <c r="S14" s="298"/>
      <c r="T14" s="362"/>
      <c r="U14" s="362"/>
      <c r="V14" s="299">
        <f t="shared" si="0"/>
        <v>0</v>
      </c>
    </row>
    <row r="15" spans="1:22" s="160" customFormat="1" ht="25.5">
      <c r="A15" s="161">
        <v>9</v>
      </c>
      <c r="B15" s="72" t="s">
        <v>76</v>
      </c>
      <c r="C15" s="297"/>
      <c r="D15" s="295"/>
      <c r="E15" s="295"/>
      <c r="F15" s="295"/>
      <c r="G15" s="295"/>
      <c r="H15" s="295"/>
      <c r="I15" s="295"/>
      <c r="J15" s="295"/>
      <c r="K15" s="295"/>
      <c r="L15" s="298"/>
      <c r="M15" s="297"/>
      <c r="N15" s="295"/>
      <c r="O15" s="295"/>
      <c r="P15" s="295"/>
      <c r="Q15" s="295"/>
      <c r="R15" s="295"/>
      <c r="S15" s="298"/>
      <c r="T15" s="362"/>
      <c r="U15" s="362"/>
      <c r="V15" s="299">
        <f t="shared" si="0"/>
        <v>0</v>
      </c>
    </row>
    <row r="16" spans="1:22" s="160" customFormat="1">
      <c r="A16" s="161">
        <v>10</v>
      </c>
      <c r="B16" s="72" t="s">
        <v>70</v>
      </c>
      <c r="C16" s="297"/>
      <c r="D16" s="295">
        <v>0</v>
      </c>
      <c r="E16" s="295"/>
      <c r="F16" s="295"/>
      <c r="G16" s="295"/>
      <c r="H16" s="295"/>
      <c r="I16" s="295"/>
      <c r="J16" s="295"/>
      <c r="K16" s="295"/>
      <c r="L16" s="298"/>
      <c r="M16" s="297"/>
      <c r="N16" s="295"/>
      <c r="O16" s="295"/>
      <c r="P16" s="295"/>
      <c r="Q16" s="295"/>
      <c r="R16" s="295"/>
      <c r="S16" s="298"/>
      <c r="T16" s="362">
        <v>0</v>
      </c>
      <c r="U16" s="362"/>
      <c r="V16" s="299">
        <f t="shared" si="0"/>
        <v>0</v>
      </c>
    </row>
    <row r="17" spans="1:22" s="160" customFormat="1">
      <c r="A17" s="161">
        <v>11</v>
      </c>
      <c r="B17" s="72" t="s">
        <v>71</v>
      </c>
      <c r="C17" s="297"/>
      <c r="D17" s="295"/>
      <c r="E17" s="295"/>
      <c r="F17" s="295"/>
      <c r="G17" s="295"/>
      <c r="H17" s="295"/>
      <c r="I17" s="295"/>
      <c r="J17" s="295"/>
      <c r="K17" s="295"/>
      <c r="L17" s="298"/>
      <c r="M17" s="297"/>
      <c r="N17" s="295"/>
      <c r="O17" s="295"/>
      <c r="P17" s="295"/>
      <c r="Q17" s="295"/>
      <c r="R17" s="295"/>
      <c r="S17" s="298"/>
      <c r="T17" s="362"/>
      <c r="U17" s="362"/>
      <c r="V17" s="299">
        <f t="shared" si="0"/>
        <v>0</v>
      </c>
    </row>
    <row r="18" spans="1:22" s="160" customFormat="1">
      <c r="A18" s="161">
        <v>12</v>
      </c>
      <c r="B18" s="72" t="s">
        <v>72</v>
      </c>
      <c r="C18" s="297"/>
      <c r="D18" s="295"/>
      <c r="E18" s="295"/>
      <c r="F18" s="295"/>
      <c r="G18" s="295"/>
      <c r="H18" s="295"/>
      <c r="I18" s="295"/>
      <c r="J18" s="295"/>
      <c r="K18" s="295"/>
      <c r="L18" s="298"/>
      <c r="M18" s="297"/>
      <c r="N18" s="295"/>
      <c r="O18" s="295"/>
      <c r="P18" s="295"/>
      <c r="Q18" s="295"/>
      <c r="R18" s="295"/>
      <c r="S18" s="298"/>
      <c r="T18" s="362"/>
      <c r="U18" s="362"/>
      <c r="V18" s="299">
        <f t="shared" si="0"/>
        <v>0</v>
      </c>
    </row>
    <row r="19" spans="1:22" s="160" customFormat="1">
      <c r="A19" s="161">
        <v>13</v>
      </c>
      <c r="B19" s="72" t="s">
        <v>73</v>
      </c>
      <c r="C19" s="297"/>
      <c r="D19" s="295"/>
      <c r="E19" s="295"/>
      <c r="F19" s="295"/>
      <c r="G19" s="295"/>
      <c r="H19" s="295"/>
      <c r="I19" s="295"/>
      <c r="J19" s="295"/>
      <c r="K19" s="295"/>
      <c r="L19" s="298"/>
      <c r="M19" s="297"/>
      <c r="N19" s="295"/>
      <c r="O19" s="295"/>
      <c r="P19" s="295"/>
      <c r="Q19" s="295"/>
      <c r="R19" s="295"/>
      <c r="S19" s="298"/>
      <c r="T19" s="362"/>
      <c r="U19" s="362"/>
      <c r="V19" s="299">
        <f t="shared" si="0"/>
        <v>0</v>
      </c>
    </row>
    <row r="20" spans="1:22" s="160" customFormat="1">
      <c r="A20" s="161">
        <v>14</v>
      </c>
      <c r="B20" s="72" t="s">
        <v>285</v>
      </c>
      <c r="C20" s="297"/>
      <c r="D20" s="295">
        <v>499736.63129722612</v>
      </c>
      <c r="E20" s="295"/>
      <c r="F20" s="295"/>
      <c r="G20" s="295"/>
      <c r="H20" s="295"/>
      <c r="I20" s="295"/>
      <c r="J20" s="295"/>
      <c r="K20" s="295"/>
      <c r="L20" s="298"/>
      <c r="M20" s="297"/>
      <c r="N20" s="295"/>
      <c r="O20" s="295"/>
      <c r="P20" s="295"/>
      <c r="Q20" s="295"/>
      <c r="R20" s="295"/>
      <c r="S20" s="298"/>
      <c r="T20" s="362">
        <v>499236.50629722612</v>
      </c>
      <c r="U20" s="518">
        <v>500.125</v>
      </c>
      <c r="V20" s="299">
        <f t="shared" si="0"/>
        <v>499736.63129722612</v>
      </c>
    </row>
    <row r="21" spans="1:22" ht="13.5" thickBot="1">
      <c r="A21" s="100"/>
      <c r="B21" s="101" t="s">
        <v>69</v>
      </c>
      <c r="C21" s="300">
        <f>SUM(C7:C20)</f>
        <v>0</v>
      </c>
      <c r="D21" s="296">
        <f t="shared" ref="D21:V21" si="1">SUM(D7:D20)</f>
        <v>22205452.471490499</v>
      </c>
      <c r="E21" s="296">
        <f t="shared" si="1"/>
        <v>0</v>
      </c>
      <c r="F21" s="296">
        <f t="shared" si="1"/>
        <v>0</v>
      </c>
      <c r="G21" s="296">
        <f t="shared" si="1"/>
        <v>0</v>
      </c>
      <c r="H21" s="296">
        <f t="shared" si="1"/>
        <v>0</v>
      </c>
      <c r="I21" s="296">
        <f t="shared" si="1"/>
        <v>0</v>
      </c>
      <c r="J21" s="296">
        <f t="shared" si="1"/>
        <v>0</v>
      </c>
      <c r="K21" s="296">
        <f t="shared" si="1"/>
        <v>0</v>
      </c>
      <c r="L21" s="301">
        <f t="shared" si="1"/>
        <v>0</v>
      </c>
      <c r="M21" s="300">
        <f t="shared" si="1"/>
        <v>0</v>
      </c>
      <c r="N21" s="296">
        <f t="shared" si="1"/>
        <v>0</v>
      </c>
      <c r="O21" s="296">
        <f t="shared" si="1"/>
        <v>0</v>
      </c>
      <c r="P21" s="296">
        <f t="shared" si="1"/>
        <v>0</v>
      </c>
      <c r="Q21" s="296">
        <f t="shared" si="1"/>
        <v>0</v>
      </c>
      <c r="R21" s="296">
        <f t="shared" si="1"/>
        <v>0</v>
      </c>
      <c r="S21" s="301">
        <f t="shared" si="1"/>
        <v>0</v>
      </c>
      <c r="T21" s="301">
        <f>SUM(T7:T20)</f>
        <v>20944744.112907685</v>
      </c>
      <c r="U21" s="301">
        <f t="shared" si="1"/>
        <v>1260708.3585828138</v>
      </c>
      <c r="V21" s="302">
        <f t="shared" si="1"/>
        <v>22205452.471490499</v>
      </c>
    </row>
    <row r="22" spans="1:22">
      <c r="V22" s="521">
        <f>V21-'11. CRWA'!S22+'5. RWA'!C7+'5. RWA'!C9+'8. LI2'!C12</f>
        <v>-1.4714896678924561E-7</v>
      </c>
    </row>
    <row r="24" spans="1:22">
      <c r="A24" s="12"/>
      <c r="B24" s="12"/>
      <c r="C24" s="70"/>
      <c r="D24" s="70"/>
      <c r="E24" s="70"/>
    </row>
    <row r="25" spans="1:22">
      <c r="A25" s="93"/>
      <c r="B25" s="93"/>
      <c r="C25" s="12"/>
      <c r="D25" s="70"/>
      <c r="E25" s="70"/>
    </row>
    <row r="26" spans="1:22">
      <c r="A26" s="93"/>
      <c r="B26" s="94"/>
      <c r="C26" s="12"/>
      <c r="D26" s="70"/>
      <c r="E26" s="70"/>
    </row>
    <row r="27" spans="1:22">
      <c r="A27" s="93"/>
      <c r="B27" s="93"/>
      <c r="C27" s="12"/>
      <c r="D27" s="70"/>
      <c r="E27" s="70"/>
    </row>
    <row r="28" spans="1:22">
      <c r="A28" s="93"/>
      <c r="B28" s="94"/>
      <c r="C28" s="12"/>
      <c r="D28" s="70"/>
      <c r="E28" s="7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F13" sqref="F13"/>
    </sheetView>
  </sheetViews>
  <sheetFormatPr defaultColWidth="9.140625" defaultRowHeight="12.75"/>
  <cols>
    <col min="1" max="1" width="10.5703125" style="2" bestFit="1" customWidth="1"/>
    <col min="2" max="2" width="101.85546875" style="2" customWidth="1"/>
    <col min="3" max="3" width="16.28515625" style="2" customWidth="1"/>
    <col min="4" max="4" width="16" style="2"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227</v>
      </c>
      <c r="B1" s="2" t="s">
        <v>751</v>
      </c>
    </row>
    <row r="2" spans="1:9">
      <c r="A2" s="2" t="s">
        <v>228</v>
      </c>
      <c r="B2" s="319">
        <f>'1. key ratios'!B2</f>
        <v>44012</v>
      </c>
    </row>
    <row r="4" spans="1:9" ht="13.5" thickBot="1">
      <c r="A4" s="2" t="s">
        <v>660</v>
      </c>
      <c r="B4" s="363" t="s">
        <v>795</v>
      </c>
    </row>
    <row r="5" spans="1:9">
      <c r="A5" s="98"/>
      <c r="B5" s="158"/>
      <c r="C5" s="364" t="s">
        <v>0</v>
      </c>
      <c r="D5" s="364" t="s">
        <v>1</v>
      </c>
      <c r="E5" s="364" t="s">
        <v>2</v>
      </c>
      <c r="F5" s="364" t="s">
        <v>3</v>
      </c>
      <c r="G5" s="365" t="s">
        <v>4</v>
      </c>
      <c r="H5" s="366" t="s">
        <v>5</v>
      </c>
      <c r="I5" s="17"/>
    </row>
    <row r="6" spans="1:9" ht="15" customHeight="1">
      <c r="A6" s="157"/>
      <c r="B6" s="16"/>
      <c r="C6" s="599" t="s">
        <v>796</v>
      </c>
      <c r="D6" s="601" t="s">
        <v>797</v>
      </c>
      <c r="E6" s="602"/>
      <c r="F6" s="599" t="s">
        <v>798</v>
      </c>
      <c r="G6" s="599" t="s">
        <v>799</v>
      </c>
      <c r="H6" s="603" t="s">
        <v>800</v>
      </c>
      <c r="I6" s="17"/>
    </row>
    <row r="7" spans="1:9" ht="82.15" customHeight="1">
      <c r="A7" s="157"/>
      <c r="B7" s="16"/>
      <c r="C7" s="600"/>
      <c r="D7" s="353" t="s">
        <v>801</v>
      </c>
      <c r="E7" s="353" t="s">
        <v>802</v>
      </c>
      <c r="F7" s="600"/>
      <c r="G7" s="600"/>
      <c r="H7" s="604"/>
      <c r="I7" s="17"/>
    </row>
    <row r="8" spans="1:9">
      <c r="A8" s="89">
        <v>1</v>
      </c>
      <c r="B8" s="72" t="s">
        <v>255</v>
      </c>
      <c r="C8" s="303">
        <f>SUM('11. CRWA'!C8:R8)-E8</f>
        <v>214565528</v>
      </c>
      <c r="D8" s="304"/>
      <c r="E8" s="303"/>
      <c r="F8" s="303">
        <f>'11. CRWA'!S8</f>
        <v>176852413</v>
      </c>
      <c r="G8" s="367">
        <f>'11. CRWA'!S8-'12. CRM'!V7</f>
        <v>176852413</v>
      </c>
      <c r="H8" s="368">
        <f>IFERROR(G8/(C8+E8),0)</f>
        <v>0.82423497683187952</v>
      </c>
    </row>
    <row r="9" spans="1:9" ht="15" customHeight="1">
      <c r="A9" s="89">
        <v>2</v>
      </c>
      <c r="B9" s="72" t="s">
        <v>256</v>
      </c>
      <c r="C9" s="303">
        <f>SUM('11. CRWA'!C9:R9)-E9</f>
        <v>0</v>
      </c>
      <c r="D9" s="344"/>
      <c r="E9" s="303"/>
      <c r="F9" s="303">
        <f>'11. CRWA'!S9</f>
        <v>0</v>
      </c>
      <c r="G9" s="367">
        <f>'11. CRWA'!S9-'12. CRM'!V8</f>
        <v>0</v>
      </c>
      <c r="H9" s="368">
        <f t="shared" ref="H9:H22" si="0">IFERROR(G9/(C9+E9),0)</f>
        <v>0</v>
      </c>
    </row>
    <row r="10" spans="1:9">
      <c r="A10" s="89">
        <v>3</v>
      </c>
      <c r="B10" s="72" t="s">
        <v>257</v>
      </c>
      <c r="C10" s="303">
        <f>SUM('11. CRWA'!C10:R10)-E10</f>
        <v>0</v>
      </c>
      <c r="D10" s="344"/>
      <c r="E10" s="303"/>
      <c r="F10" s="303">
        <f>'11. CRWA'!S10</f>
        <v>0</v>
      </c>
      <c r="G10" s="367">
        <f>'11. CRWA'!S10-'12. CRM'!V9</f>
        <v>0</v>
      </c>
      <c r="H10" s="368">
        <f t="shared" si="0"/>
        <v>0</v>
      </c>
    </row>
    <row r="11" spans="1:9">
      <c r="A11" s="89">
        <v>4</v>
      </c>
      <c r="B11" s="72" t="s">
        <v>258</v>
      </c>
      <c r="C11" s="303">
        <f>SUM('11. CRWA'!C11:R11)-E11</f>
        <v>0</v>
      </c>
      <c r="D11" s="344"/>
      <c r="E11" s="303"/>
      <c r="F11" s="303">
        <f>'11. CRWA'!S11</f>
        <v>0</v>
      </c>
      <c r="G11" s="367">
        <f>'11. CRWA'!S11-'12. CRM'!V10</f>
        <v>0</v>
      </c>
      <c r="H11" s="368">
        <f t="shared" si="0"/>
        <v>0</v>
      </c>
    </row>
    <row r="12" spans="1:9">
      <c r="A12" s="89">
        <v>5</v>
      </c>
      <c r="B12" s="72" t="s">
        <v>259</v>
      </c>
      <c r="C12" s="303">
        <f>SUM('11. CRWA'!C12:R12)-E12</f>
        <v>0</v>
      </c>
      <c r="D12" s="344"/>
      <c r="E12" s="303"/>
      <c r="F12" s="303">
        <f>'11. CRWA'!S12</f>
        <v>0</v>
      </c>
      <c r="G12" s="367">
        <f>'11. CRWA'!S12-'12. CRM'!V11</f>
        <v>0</v>
      </c>
      <c r="H12" s="368">
        <f t="shared" si="0"/>
        <v>0</v>
      </c>
    </row>
    <row r="13" spans="1:9">
      <c r="A13" s="89">
        <v>6</v>
      </c>
      <c r="B13" s="72" t="s">
        <v>260</v>
      </c>
      <c r="C13" s="303">
        <f>SUM('11. CRWA'!C13:R13)-E13</f>
        <v>108830879</v>
      </c>
      <c r="D13" s="344"/>
      <c r="E13" s="303"/>
      <c r="F13" s="303">
        <f>'11. CRWA'!S13</f>
        <v>49868726.82100001</v>
      </c>
      <c r="G13" s="367">
        <f>'11. CRWA'!S13-'12. CRM'!V12</f>
        <v>49868726.82100001</v>
      </c>
      <c r="H13" s="368">
        <f t="shared" si="0"/>
        <v>0.45822221853964817</v>
      </c>
    </row>
    <row r="14" spans="1:9">
      <c r="A14" s="89">
        <v>7</v>
      </c>
      <c r="B14" s="72" t="s">
        <v>74</v>
      </c>
      <c r="C14" s="303">
        <f>SUM('11. CRWA'!C14:R14)-E14</f>
        <v>713321003.68542767</v>
      </c>
      <c r="D14" s="344">
        <v>56456720.212738097</v>
      </c>
      <c r="E14" s="303">
        <f>'11. CRWA'!N14+'11. CRWA'!R14</f>
        <v>29306184.139505044</v>
      </c>
      <c r="F14" s="303">
        <f>'11. CRWA'!S14</f>
        <v>770622157.64866865</v>
      </c>
      <c r="G14" s="367">
        <f>'11. CRWA'!S14-'12. CRM'!V13</f>
        <v>748916441.80847538</v>
      </c>
      <c r="H14" s="368">
        <f t="shared" si="0"/>
        <v>1.0084689250362124</v>
      </c>
    </row>
    <row r="15" spans="1:9">
      <c r="A15" s="89">
        <v>8</v>
      </c>
      <c r="B15" s="72" t="s">
        <v>75</v>
      </c>
      <c r="C15" s="303">
        <f>SUM('11. CRWA'!C15:R15)-E15</f>
        <v>0</v>
      </c>
      <c r="D15" s="344"/>
      <c r="E15" s="303">
        <f>'11. CRWA'!N15</f>
        <v>0</v>
      </c>
      <c r="F15" s="303">
        <f>'11. CRWA'!S15</f>
        <v>0</v>
      </c>
      <c r="G15" s="367">
        <f>'11. CRWA'!S15-'12. CRM'!V14</f>
        <v>0</v>
      </c>
      <c r="H15" s="368">
        <f t="shared" si="0"/>
        <v>0</v>
      </c>
    </row>
    <row r="16" spans="1:9">
      <c r="A16" s="89">
        <v>9</v>
      </c>
      <c r="B16" s="72" t="s">
        <v>76</v>
      </c>
      <c r="C16" s="303">
        <f>SUM('11. CRWA'!C16:R16)-E16</f>
        <v>0</v>
      </c>
      <c r="D16" s="344"/>
      <c r="E16" s="303">
        <f>'11. CRWA'!N16</f>
        <v>0</v>
      </c>
      <c r="F16" s="303">
        <f>'11. CRWA'!S16</f>
        <v>0</v>
      </c>
      <c r="G16" s="367">
        <f>'11. CRWA'!S16-'12. CRM'!V15</f>
        <v>0</v>
      </c>
      <c r="H16" s="368">
        <f t="shared" si="0"/>
        <v>0</v>
      </c>
    </row>
    <row r="17" spans="1:8">
      <c r="A17" s="89">
        <v>10</v>
      </c>
      <c r="B17" s="72" t="s">
        <v>70</v>
      </c>
      <c r="C17" s="303">
        <f>SUM('11. CRWA'!C17:R17)-E17</f>
        <v>135593905.08519512</v>
      </c>
      <c r="D17" s="344">
        <v>839613.73600001552</v>
      </c>
      <c r="E17" s="303">
        <f>'11. CRWA'!N17</f>
        <v>419806.86800000776</v>
      </c>
      <c r="F17" s="303">
        <f>'11. CRWA'!S17</f>
        <v>136013711.95319512</v>
      </c>
      <c r="G17" s="367">
        <f>'11. CRWA'!S17-'12. CRM'!V16</f>
        <v>136013711.95319512</v>
      </c>
      <c r="H17" s="368">
        <f t="shared" si="0"/>
        <v>1</v>
      </c>
    </row>
    <row r="18" spans="1:8">
      <c r="A18" s="89">
        <v>11</v>
      </c>
      <c r="B18" s="72" t="s">
        <v>71</v>
      </c>
      <c r="C18" s="303">
        <f>SUM('11. CRWA'!C18:R18)-E18</f>
        <v>0</v>
      </c>
      <c r="D18" s="344"/>
      <c r="E18" s="303">
        <f>'11. CRWA'!N18</f>
        <v>0</v>
      </c>
      <c r="F18" s="303">
        <f>'11. CRWA'!S18</f>
        <v>0</v>
      </c>
      <c r="G18" s="367">
        <f>'11. CRWA'!S18-'12. CRM'!V17</f>
        <v>0</v>
      </c>
      <c r="H18" s="368">
        <f t="shared" si="0"/>
        <v>0</v>
      </c>
    </row>
    <row r="19" spans="1:8">
      <c r="A19" s="89">
        <v>12</v>
      </c>
      <c r="B19" s="72" t="s">
        <v>72</v>
      </c>
      <c r="C19" s="303">
        <f>SUM('11. CRWA'!C19:R19)-E19</f>
        <v>0</v>
      </c>
      <c r="D19" s="344"/>
      <c r="E19" s="303">
        <f>'11. CRWA'!N19</f>
        <v>0</v>
      </c>
      <c r="F19" s="303">
        <f>'11. CRWA'!S19</f>
        <v>0</v>
      </c>
      <c r="G19" s="367">
        <f>'11. CRWA'!S19-'12. CRM'!V18</f>
        <v>0</v>
      </c>
      <c r="H19" s="368">
        <f t="shared" si="0"/>
        <v>0</v>
      </c>
    </row>
    <row r="20" spans="1:8">
      <c r="A20" s="89">
        <v>13</v>
      </c>
      <c r="B20" s="72" t="s">
        <v>73</v>
      </c>
      <c r="C20" s="303">
        <f>SUM('11. CRWA'!C20:R20)-E20</f>
        <v>0</v>
      </c>
      <c r="D20" s="344"/>
      <c r="E20" s="303">
        <f>'11. CRWA'!N20</f>
        <v>0</v>
      </c>
      <c r="F20" s="303">
        <f>'11. CRWA'!S20</f>
        <v>0</v>
      </c>
      <c r="G20" s="367">
        <f>'11. CRWA'!S20-'12. CRM'!V19</f>
        <v>0</v>
      </c>
      <c r="H20" s="368">
        <f t="shared" si="0"/>
        <v>0</v>
      </c>
    </row>
    <row r="21" spans="1:8">
      <c r="A21" s="89">
        <v>14</v>
      </c>
      <c r="B21" s="72" t="s">
        <v>285</v>
      </c>
      <c r="C21" s="303">
        <f>SUM('11. CRWA'!C21:R21)-E21</f>
        <v>117902639.650777</v>
      </c>
      <c r="D21" s="344">
        <v>2030648.1201000062</v>
      </c>
      <c r="E21" s="303">
        <f>'11. CRWA'!N21</f>
        <v>1015324.0600500031</v>
      </c>
      <c r="F21" s="303">
        <f>'11. CRWA'!S21</f>
        <v>133270010.62582698</v>
      </c>
      <c r="G21" s="367">
        <f>'11. CRWA'!S21-'12. CRM'!V20</f>
        <v>132770273.99452975</v>
      </c>
      <c r="H21" s="368">
        <f t="shared" si="0"/>
        <v>1.1164862721446143</v>
      </c>
    </row>
    <row r="22" spans="1:8" ht="13.5" thickBot="1">
      <c r="A22" s="159"/>
      <c r="B22" s="163" t="s">
        <v>69</v>
      </c>
      <c r="C22" s="296">
        <f t="shared" ref="C22:E22" si="1">SUM(C8:C21)</f>
        <v>1290213955.4213998</v>
      </c>
      <c r="D22" s="296">
        <f t="shared" si="1"/>
        <v>59326982.06883812</v>
      </c>
      <c r="E22" s="296">
        <f t="shared" si="1"/>
        <v>30741315.067555055</v>
      </c>
      <c r="F22" s="296">
        <f>SUM(F8:F21)</f>
        <v>1266627020.0486908</v>
      </c>
      <c r="G22" s="296">
        <f>SUM(G8:G21)</f>
        <v>1244421567.5772002</v>
      </c>
      <c r="H22" s="369">
        <f t="shared" si="0"/>
        <v>0.94206185128174291</v>
      </c>
    </row>
    <row r="23" spans="1:8">
      <c r="G23" s="313">
        <f>'5. RWA'!C13-'5. RWA'!C11-'5. RWA'!C12-'15. CCR'!N21-G22+'8. LI2'!C12</f>
        <v>1.1734664440155029E-7</v>
      </c>
    </row>
    <row r="28" spans="1:8" ht="10.5" customHeight="1"/>
  </sheetData>
  <mergeCells count="5">
    <mergeCell ref="C6:C7"/>
    <mergeCell ref="D6:E6"/>
    <mergeCell ref="F6:F7"/>
    <mergeCell ref="G6:G7"/>
    <mergeCell ref="H6:H7"/>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7" activePane="bottomRight" state="frozen"/>
      <selection activeCell="K8" sqref="K8"/>
      <selection pane="topRight" activeCell="K8" sqref="K8"/>
      <selection pane="bottomLeft" activeCell="K8" sqref="K8"/>
      <selection pane="bottomRight" activeCell="A5" sqref="A5:B5"/>
    </sheetView>
  </sheetViews>
  <sheetFormatPr defaultColWidth="9.140625" defaultRowHeight="12.75"/>
  <cols>
    <col min="1" max="1" width="10.5703125" style="2" bestFit="1" customWidth="1"/>
    <col min="2" max="2" width="73.28515625" style="2" customWidth="1"/>
    <col min="3" max="3" width="12.7109375" style="2" customWidth="1"/>
    <col min="4" max="4" width="14.5703125" style="2" customWidth="1"/>
    <col min="5" max="5" width="13.5703125" style="2" bestFit="1" customWidth="1"/>
    <col min="6" max="11" width="12.7109375" style="2" customWidth="1"/>
    <col min="12" max="16384" width="9.140625" style="2"/>
  </cols>
  <sheetData>
    <row r="1" spans="1:11">
      <c r="A1" s="2" t="s">
        <v>227</v>
      </c>
      <c r="B1" s="2" t="s">
        <v>751</v>
      </c>
    </row>
    <row r="2" spans="1:11">
      <c r="A2" s="2" t="s">
        <v>228</v>
      </c>
      <c r="B2" s="319">
        <f>'1. key ratios'!B2</f>
        <v>44012</v>
      </c>
      <c r="C2" s="5"/>
      <c r="D2" s="5"/>
    </row>
    <row r="3" spans="1:11">
      <c r="B3" s="5"/>
      <c r="C3" s="5"/>
      <c r="D3" s="5"/>
    </row>
    <row r="4" spans="1:11" ht="13.5" thickBot="1">
      <c r="A4" s="2" t="s">
        <v>661</v>
      </c>
      <c r="B4" s="363" t="s">
        <v>809</v>
      </c>
      <c r="C4" s="5"/>
      <c r="D4" s="5"/>
    </row>
    <row r="5" spans="1:11" ht="33" customHeight="1">
      <c r="A5" s="605"/>
      <c r="B5" s="606"/>
      <c r="C5" s="607" t="s">
        <v>889</v>
      </c>
      <c r="D5" s="607"/>
      <c r="E5" s="607"/>
      <c r="F5" s="607" t="s">
        <v>887</v>
      </c>
      <c r="G5" s="607"/>
      <c r="H5" s="607"/>
      <c r="I5" s="607" t="s">
        <v>890</v>
      </c>
      <c r="J5" s="607"/>
      <c r="K5" s="608"/>
    </row>
    <row r="6" spans="1:11">
      <c r="A6" s="390"/>
      <c r="B6" s="391"/>
      <c r="C6" s="392" t="s">
        <v>28</v>
      </c>
      <c r="D6" s="392" t="s">
        <v>134</v>
      </c>
      <c r="E6" s="392" t="s">
        <v>69</v>
      </c>
      <c r="F6" s="392" t="s">
        <v>28</v>
      </c>
      <c r="G6" s="392" t="s">
        <v>134</v>
      </c>
      <c r="H6" s="392" t="s">
        <v>69</v>
      </c>
      <c r="I6" s="392" t="s">
        <v>28</v>
      </c>
      <c r="J6" s="392" t="s">
        <v>134</v>
      </c>
      <c r="K6" s="393" t="s">
        <v>69</v>
      </c>
    </row>
    <row r="7" spans="1:11">
      <c r="A7" s="394" t="s">
        <v>810</v>
      </c>
      <c r="B7" s="395"/>
      <c r="C7" s="395"/>
      <c r="D7" s="395"/>
      <c r="E7" s="395"/>
      <c r="F7" s="395"/>
      <c r="G7" s="395"/>
      <c r="H7" s="395"/>
      <c r="I7" s="395"/>
      <c r="J7" s="395"/>
      <c r="K7" s="396"/>
    </row>
    <row r="8" spans="1:11">
      <c r="A8" s="397">
        <v>1</v>
      </c>
      <c r="B8" s="398" t="s">
        <v>810</v>
      </c>
      <c r="C8" s="379"/>
      <c r="D8" s="379"/>
      <c r="E8" s="379"/>
      <c r="F8" s="419">
        <v>47690899.121711157</v>
      </c>
      <c r="G8" s="420">
        <v>306483194.89796448</v>
      </c>
      <c r="H8" s="420">
        <v>354174094.01967555</v>
      </c>
      <c r="I8" s="420">
        <v>41230592.04401885</v>
      </c>
      <c r="J8" s="420">
        <v>213178479.15752491</v>
      </c>
      <c r="K8" s="424">
        <v>254409071.20154366</v>
      </c>
    </row>
    <row r="9" spans="1:11">
      <c r="A9" s="394" t="s">
        <v>811</v>
      </c>
      <c r="B9" s="395"/>
      <c r="C9" s="395"/>
      <c r="D9" s="395"/>
      <c r="E9" s="395"/>
      <c r="F9" s="395"/>
      <c r="G9" s="395"/>
      <c r="H9" s="395"/>
      <c r="I9" s="395"/>
      <c r="J9" s="395"/>
      <c r="K9" s="396"/>
    </row>
    <row r="10" spans="1:11">
      <c r="A10" s="423">
        <v>2</v>
      </c>
      <c r="B10" s="399" t="s">
        <v>812</v>
      </c>
      <c r="C10" s="419">
        <v>16795857.449918691</v>
      </c>
      <c r="D10" s="420">
        <v>249452525.81742418</v>
      </c>
      <c r="E10" s="420">
        <v>266248383.26734295</v>
      </c>
      <c r="F10" s="419">
        <v>3165015.7207381339</v>
      </c>
      <c r="G10" s="420">
        <v>43618125.281308182</v>
      </c>
      <c r="H10" s="420">
        <v>46783141.002046309</v>
      </c>
      <c r="I10" s="419">
        <v>682837.08275967045</v>
      </c>
      <c r="J10" s="420">
        <v>4884620.7695679516</v>
      </c>
      <c r="K10" s="424">
        <v>5567457.8523276225</v>
      </c>
    </row>
    <row r="11" spans="1:11">
      <c r="A11" s="423">
        <v>3</v>
      </c>
      <c r="B11" s="399" t="s">
        <v>813</v>
      </c>
      <c r="C11" s="419">
        <v>87906918.55681321</v>
      </c>
      <c r="D11" s="420">
        <v>753514095.12683284</v>
      </c>
      <c r="E11" s="420">
        <v>841421013.68364584</v>
      </c>
      <c r="F11" s="419">
        <v>28628848.72000549</v>
      </c>
      <c r="G11" s="420">
        <v>139662115.42773348</v>
      </c>
      <c r="H11" s="420">
        <v>168290964.14773887</v>
      </c>
      <c r="I11" s="419">
        <v>20294826.810208794</v>
      </c>
      <c r="J11" s="420">
        <v>68414393.489758775</v>
      </c>
      <c r="K11" s="424">
        <v>88709220.299967512</v>
      </c>
    </row>
    <row r="12" spans="1:11">
      <c r="A12" s="423">
        <v>4</v>
      </c>
      <c r="B12" s="399" t="s">
        <v>814</v>
      </c>
      <c r="C12" s="419">
        <v>0</v>
      </c>
      <c r="D12" s="420">
        <v>0</v>
      </c>
      <c r="E12" s="420">
        <v>0</v>
      </c>
      <c r="F12" s="419">
        <v>0</v>
      </c>
      <c r="G12" s="420">
        <v>0</v>
      </c>
      <c r="H12" s="420">
        <v>0</v>
      </c>
      <c r="I12" s="419">
        <v>0</v>
      </c>
      <c r="J12" s="420">
        <v>0</v>
      </c>
      <c r="K12" s="424">
        <v>0</v>
      </c>
    </row>
    <row r="13" spans="1:11" ht="25.5">
      <c r="A13" s="423">
        <v>5</v>
      </c>
      <c r="B13" s="411" t="s">
        <v>815</v>
      </c>
      <c r="C13" s="419">
        <v>25093867.421978019</v>
      </c>
      <c r="D13" s="420">
        <v>27928610.160578784</v>
      </c>
      <c r="E13" s="420">
        <v>53022477.582556799</v>
      </c>
      <c r="F13" s="419">
        <v>4387303.3135230783</v>
      </c>
      <c r="G13" s="420">
        <v>6695102.119782351</v>
      </c>
      <c r="H13" s="420">
        <v>11082405.433305429</v>
      </c>
      <c r="I13" s="419">
        <v>1669584.399335165</v>
      </c>
      <c r="J13" s="420">
        <v>2246815.9274272937</v>
      </c>
      <c r="K13" s="424">
        <v>3916400.3267624606</v>
      </c>
    </row>
    <row r="14" spans="1:11" ht="38.25">
      <c r="A14" s="423">
        <v>6</v>
      </c>
      <c r="B14" s="411" t="s">
        <v>816</v>
      </c>
      <c r="C14" s="419"/>
      <c r="D14" s="420"/>
      <c r="E14" s="420"/>
      <c r="F14" s="419"/>
      <c r="G14" s="420"/>
      <c r="H14" s="420"/>
      <c r="I14" s="419"/>
      <c r="J14" s="420"/>
      <c r="K14" s="424"/>
    </row>
    <row r="15" spans="1:11">
      <c r="A15" s="423">
        <v>7</v>
      </c>
      <c r="B15" s="399" t="s">
        <v>817</v>
      </c>
      <c r="C15" s="419">
        <v>15763064.699560437</v>
      </c>
      <c r="D15" s="420">
        <v>13911326.017582417</v>
      </c>
      <c r="E15" s="420">
        <v>29674390.717142876</v>
      </c>
      <c r="F15" s="419">
        <v>6604726.0368422074</v>
      </c>
      <c r="G15" s="420">
        <v>3128042.5029561408</v>
      </c>
      <c r="H15" s="420">
        <v>9732768.539798364</v>
      </c>
      <c r="I15" s="419">
        <v>6604726.0368422074</v>
      </c>
      <c r="J15" s="420">
        <v>3128042.5029561408</v>
      </c>
      <c r="K15" s="424">
        <v>9732768.539798364</v>
      </c>
    </row>
    <row r="16" spans="1:11">
      <c r="A16" s="423">
        <v>8</v>
      </c>
      <c r="B16" s="400" t="s">
        <v>818</v>
      </c>
      <c r="C16" s="421">
        <f>SUM(C10:C15)</f>
        <v>145559708.12827036</v>
      </c>
      <c r="D16" s="421">
        <f t="shared" ref="D16:E16" si="0">SUM(D10:D15)</f>
        <v>1044806557.1224182</v>
      </c>
      <c r="E16" s="421">
        <f t="shared" si="0"/>
        <v>1190366265.2506883</v>
      </c>
      <c r="F16" s="421">
        <f t="shared" ref="F16" si="1">SUM(F10:F15)</f>
        <v>42785893.791108906</v>
      </c>
      <c r="G16" s="421">
        <f t="shared" ref="G16" si="2">SUM(G10:G15)</f>
        <v>193103385.33178017</v>
      </c>
      <c r="H16" s="421">
        <f t="shared" ref="H16" si="3">SUM(H10:H15)</f>
        <v>235889279.12288898</v>
      </c>
      <c r="I16" s="421">
        <f t="shared" ref="I16" si="4">SUM(I10:I15)</f>
        <v>29251974.329145838</v>
      </c>
      <c r="J16" s="421">
        <f t="shared" ref="J16" si="5">SUM(J10:J15)</f>
        <v>78673872.689710155</v>
      </c>
      <c r="K16" s="425">
        <f t="shared" ref="K16" si="6">SUM(K10:K15)</f>
        <v>107925847.01885597</v>
      </c>
    </row>
    <row r="17" spans="1:11">
      <c r="A17" s="394" t="s">
        <v>819</v>
      </c>
      <c r="B17" s="395"/>
      <c r="C17" s="419"/>
      <c r="D17" s="420"/>
      <c r="E17" s="420"/>
      <c r="F17" s="419"/>
      <c r="G17" s="420"/>
      <c r="H17" s="420"/>
      <c r="I17" s="419"/>
      <c r="J17" s="420"/>
      <c r="K17" s="424"/>
    </row>
    <row r="18" spans="1:11">
      <c r="A18" s="423">
        <v>9</v>
      </c>
      <c r="B18" s="399" t="s">
        <v>820</v>
      </c>
      <c r="C18" s="419">
        <v>0</v>
      </c>
      <c r="D18" s="420">
        <v>0</v>
      </c>
      <c r="E18" s="420">
        <v>0</v>
      </c>
      <c r="F18" s="419">
        <v>0</v>
      </c>
      <c r="G18" s="420">
        <v>0</v>
      </c>
      <c r="H18" s="420">
        <v>0</v>
      </c>
      <c r="I18" s="419">
        <v>0</v>
      </c>
      <c r="J18" s="420">
        <v>0</v>
      </c>
      <c r="K18" s="424">
        <v>0</v>
      </c>
    </row>
    <row r="19" spans="1:11">
      <c r="A19" s="423">
        <v>10</v>
      </c>
      <c r="B19" s="399" t="s">
        <v>821</v>
      </c>
      <c r="C19" s="419">
        <v>202307086.03699341</v>
      </c>
      <c r="D19" s="420">
        <v>485833152.65559083</v>
      </c>
      <c r="E19" s="420">
        <v>688140238.69258416</v>
      </c>
      <c r="F19" s="419">
        <v>12365466.907600159</v>
      </c>
      <c r="G19" s="420">
        <v>7625924.8529747473</v>
      </c>
      <c r="H19" s="420">
        <v>19991391.760574907</v>
      </c>
      <c r="I19" s="419">
        <v>18898255.001446303</v>
      </c>
      <c r="J19" s="420">
        <v>104545210.79857913</v>
      </c>
      <c r="K19" s="424">
        <v>123443465.80002548</v>
      </c>
    </row>
    <row r="20" spans="1:11">
      <c r="A20" s="423">
        <v>11</v>
      </c>
      <c r="B20" s="399" t="s">
        <v>822</v>
      </c>
      <c r="C20" s="419">
        <v>13858120.067472531</v>
      </c>
      <c r="D20" s="420">
        <v>17979885.156923067</v>
      </c>
      <c r="E20" s="420">
        <v>31838005.224395595</v>
      </c>
      <c r="F20" s="419">
        <v>34266.995164835163</v>
      </c>
      <c r="G20" s="420">
        <v>10027.10989010989</v>
      </c>
      <c r="H20" s="420">
        <v>44294.105054945052</v>
      </c>
      <c r="I20" s="419">
        <v>34266.995164835163</v>
      </c>
      <c r="J20" s="420">
        <v>10027.10989010989</v>
      </c>
      <c r="K20" s="424">
        <v>44294.105054945052</v>
      </c>
    </row>
    <row r="21" spans="1:11" ht="13.5" thickBot="1">
      <c r="A21" s="217">
        <v>12</v>
      </c>
      <c r="B21" s="426" t="s">
        <v>823</v>
      </c>
      <c r="C21" s="422">
        <f>SUM(C18:C20)</f>
        <v>216165206.10446593</v>
      </c>
      <c r="D21" s="422">
        <f t="shared" ref="D21:E21" si="7">SUM(D18:D20)</f>
        <v>503813037.81251389</v>
      </c>
      <c r="E21" s="422">
        <f t="shared" si="7"/>
        <v>719978243.91697979</v>
      </c>
      <c r="F21" s="422">
        <f t="shared" ref="F21" si="8">SUM(F18:F20)</f>
        <v>12399733.902764995</v>
      </c>
      <c r="G21" s="422">
        <f t="shared" ref="G21" si="9">SUM(G18:G20)</f>
        <v>7635951.9628648572</v>
      </c>
      <c r="H21" s="422">
        <f t="shared" ref="H21" si="10">SUM(H18:H20)</f>
        <v>20035685.865629852</v>
      </c>
      <c r="I21" s="422">
        <f t="shared" ref="I21" si="11">SUM(I18:I20)</f>
        <v>18932521.996611137</v>
      </c>
      <c r="J21" s="422">
        <f t="shared" ref="J21" si="12">SUM(J18:J20)</f>
        <v>104555237.90846923</v>
      </c>
      <c r="K21" s="427">
        <f t="shared" ref="K21" si="13">SUM(K18:K20)</f>
        <v>123487759.90508042</v>
      </c>
    </row>
    <row r="22" spans="1:11" ht="39" customHeight="1" thickBot="1">
      <c r="A22" s="401"/>
      <c r="B22" s="402"/>
      <c r="C22" s="402"/>
      <c r="D22" s="402"/>
      <c r="E22" s="402"/>
      <c r="F22" s="609" t="s">
        <v>824</v>
      </c>
      <c r="G22" s="607"/>
      <c r="H22" s="607"/>
      <c r="I22" s="609" t="s">
        <v>825</v>
      </c>
      <c r="J22" s="607"/>
      <c r="K22" s="608"/>
    </row>
    <row r="23" spans="1:11">
      <c r="A23" s="403">
        <v>13</v>
      </c>
      <c r="B23" s="404" t="s">
        <v>810</v>
      </c>
      <c r="C23" s="405"/>
      <c r="D23" s="405"/>
      <c r="E23" s="405"/>
      <c r="F23" s="431">
        <f>F8</f>
        <v>47690899.121711157</v>
      </c>
      <c r="G23" s="431">
        <f t="shared" ref="G23:K23" si="14">G8</f>
        <v>306483194.89796448</v>
      </c>
      <c r="H23" s="431">
        <f t="shared" si="14"/>
        <v>354174094.01967555</v>
      </c>
      <c r="I23" s="431">
        <f t="shared" si="14"/>
        <v>41230592.04401885</v>
      </c>
      <c r="J23" s="431">
        <f t="shared" si="14"/>
        <v>213178479.15752491</v>
      </c>
      <c r="K23" s="432">
        <f t="shared" si="14"/>
        <v>254409071.20154366</v>
      </c>
    </row>
    <row r="24" spans="1:11" ht="13.5" thickBot="1">
      <c r="A24" s="406">
        <v>14</v>
      </c>
      <c r="B24" s="407" t="s">
        <v>826</v>
      </c>
      <c r="C24" s="428"/>
      <c r="D24" s="429"/>
      <c r="E24" s="430"/>
      <c r="F24" s="433">
        <f>MAX(F16-F21,F16*0.25)</f>
        <v>30386159.888343912</v>
      </c>
      <c r="G24" s="433">
        <f t="shared" ref="G24:K24" si="15">MAX(G16-G21,G16*0.25)</f>
        <v>185467433.36891532</v>
      </c>
      <c r="H24" s="433">
        <f t="shared" si="15"/>
        <v>215853593.25725913</v>
      </c>
      <c r="I24" s="433">
        <f t="shared" si="15"/>
        <v>10319452.332534701</v>
      </c>
      <c r="J24" s="433">
        <f t="shared" si="15"/>
        <v>19668468.172427539</v>
      </c>
      <c r="K24" s="434">
        <f t="shared" si="15"/>
        <v>26981461.754713994</v>
      </c>
    </row>
    <row r="25" spans="1:11" ht="13.5" thickBot="1">
      <c r="A25" s="408">
        <v>15</v>
      </c>
      <c r="B25" s="409" t="s">
        <v>805</v>
      </c>
      <c r="C25" s="410"/>
      <c r="D25" s="410"/>
      <c r="E25" s="410"/>
      <c r="F25" s="435">
        <f>F23/F24</f>
        <v>1.5694941149837536</v>
      </c>
      <c r="G25" s="435">
        <f t="shared" ref="G25:H25" si="16">G23/G24</f>
        <v>1.6524906250701996</v>
      </c>
      <c r="H25" s="435">
        <f t="shared" si="16"/>
        <v>1.6408070334857152</v>
      </c>
      <c r="I25" s="435">
        <f t="shared" ref="I25" si="17">I23/I24</f>
        <v>3.9954244387591107</v>
      </c>
      <c r="J25" s="435">
        <f t="shared" ref="J25" si="18">J23/J24</f>
        <v>10.838590849508634</v>
      </c>
      <c r="K25" s="436">
        <f t="shared" ref="K25" si="19">K23/K24</f>
        <v>9.4290321819608334</v>
      </c>
    </row>
    <row r="26" spans="1:11">
      <c r="F26" s="484"/>
      <c r="G26" s="484"/>
      <c r="H26" s="484"/>
      <c r="I26" s="484"/>
      <c r="J26" s="484"/>
      <c r="K26" s="484"/>
    </row>
    <row r="28" spans="1:11" ht="51">
      <c r="B28" s="482" t="s">
        <v>888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workbookViewId="0">
      <pane ySplit="6" topLeftCell="A7" activePane="bottomLeft" state="frozen"/>
      <selection activeCell="K8" sqref="K8"/>
      <selection pane="bottomLeft" activeCell="C8" sqref="C8"/>
    </sheetView>
  </sheetViews>
  <sheetFormatPr defaultColWidth="9.140625" defaultRowHeight="15"/>
  <cols>
    <col min="1" max="1" width="8.28515625" style="67" customWidth="1"/>
    <col min="2" max="2" width="56.85546875" style="67" customWidth="1"/>
    <col min="3" max="3" width="12.5703125" style="67" bestFit="1" customWidth="1"/>
    <col min="4" max="4" width="10" style="67" bestFit="1" customWidth="1"/>
    <col min="5" max="5" width="13.7109375" style="67" customWidth="1"/>
    <col min="6" max="13" width="10.28515625" style="67" customWidth="1"/>
    <col min="14" max="14" width="19.85546875" style="67" customWidth="1"/>
    <col min="15" max="16384" width="9.140625" style="8"/>
  </cols>
  <sheetData>
    <row r="1" spans="1:14" ht="15.75">
      <c r="A1" s="67" t="s">
        <v>227</v>
      </c>
      <c r="B1" s="316" t="s">
        <v>751</v>
      </c>
    </row>
    <row r="2" spans="1:14" ht="14.25" customHeight="1">
      <c r="A2" s="67" t="s">
        <v>228</v>
      </c>
      <c r="B2" s="319">
        <f>'1. key ratios'!B2</f>
        <v>44012</v>
      </c>
    </row>
    <row r="3" spans="1:14" ht="14.25" customHeight="1"/>
    <row r="4" spans="1:14" ht="15.75" thickBot="1">
      <c r="A4" s="2" t="s">
        <v>662</v>
      </c>
      <c r="B4" s="91" t="s">
        <v>78</v>
      </c>
    </row>
    <row r="5" spans="1:14" s="18" customFormat="1" ht="12.75">
      <c r="A5" s="171"/>
      <c r="B5" s="172"/>
      <c r="C5" s="173" t="s">
        <v>0</v>
      </c>
      <c r="D5" s="173" t="s">
        <v>1</v>
      </c>
      <c r="E5" s="173" t="s">
        <v>2</v>
      </c>
      <c r="F5" s="173" t="s">
        <v>3</v>
      </c>
      <c r="G5" s="173" t="s">
        <v>4</v>
      </c>
      <c r="H5" s="173" t="s">
        <v>5</v>
      </c>
      <c r="I5" s="173" t="s">
        <v>275</v>
      </c>
      <c r="J5" s="173" t="s">
        <v>276</v>
      </c>
      <c r="K5" s="173" t="s">
        <v>277</v>
      </c>
      <c r="L5" s="173" t="s">
        <v>278</v>
      </c>
      <c r="M5" s="173" t="s">
        <v>279</v>
      </c>
      <c r="N5" s="174" t="s">
        <v>280</v>
      </c>
    </row>
    <row r="6" spans="1:14" ht="72" customHeight="1">
      <c r="A6" s="164"/>
      <c r="B6" s="103"/>
      <c r="C6" s="104" t="s">
        <v>88</v>
      </c>
      <c r="D6" s="105" t="s">
        <v>77</v>
      </c>
      <c r="E6" s="106" t="s">
        <v>87</v>
      </c>
      <c r="F6" s="107">
        <v>0</v>
      </c>
      <c r="G6" s="107">
        <v>0.2</v>
      </c>
      <c r="H6" s="107">
        <v>0.35</v>
      </c>
      <c r="I6" s="107">
        <v>0.5</v>
      </c>
      <c r="J6" s="107">
        <v>0.75</v>
      </c>
      <c r="K6" s="107">
        <v>1</v>
      </c>
      <c r="L6" s="107">
        <v>1.5</v>
      </c>
      <c r="M6" s="107">
        <v>2.5</v>
      </c>
      <c r="N6" s="165" t="s">
        <v>78</v>
      </c>
    </row>
    <row r="7" spans="1:14">
      <c r="A7" s="166">
        <v>1</v>
      </c>
      <c r="B7" s="108" t="s">
        <v>79</v>
      </c>
      <c r="C7" s="305">
        <f>SUM(C8:C13)</f>
        <v>49764000</v>
      </c>
      <c r="D7" s="103"/>
      <c r="E7" s="308">
        <f>SUM(E8:E12)</f>
        <v>995280</v>
      </c>
      <c r="F7" s="308">
        <f t="shared" ref="F7:N7" si="0">SUM(F8:F12)</f>
        <v>0</v>
      </c>
      <c r="G7" s="308">
        <f t="shared" si="0"/>
        <v>0</v>
      </c>
      <c r="H7" s="308">
        <f t="shared" si="0"/>
        <v>0</v>
      </c>
      <c r="I7" s="308">
        <f t="shared" si="0"/>
        <v>0</v>
      </c>
      <c r="J7" s="308">
        <f t="shared" si="0"/>
        <v>0</v>
      </c>
      <c r="K7" s="308">
        <f t="shared" si="0"/>
        <v>995280</v>
      </c>
      <c r="L7" s="308">
        <f t="shared" si="0"/>
        <v>0</v>
      </c>
      <c r="M7" s="308">
        <f t="shared" si="0"/>
        <v>0</v>
      </c>
      <c r="N7" s="314">
        <f t="shared" si="0"/>
        <v>995280</v>
      </c>
    </row>
    <row r="8" spans="1:14">
      <c r="A8" s="166">
        <v>1.1000000000000001</v>
      </c>
      <c r="B8" s="109" t="s">
        <v>80</v>
      </c>
      <c r="C8" s="306">
        <v>49764000</v>
      </c>
      <c r="D8" s="110">
        <v>0.02</v>
      </c>
      <c r="E8" s="308">
        <f>C8*D8</f>
        <v>995280</v>
      </c>
      <c r="F8" s="306"/>
      <c r="G8" s="306"/>
      <c r="H8" s="306"/>
      <c r="I8" s="306"/>
      <c r="J8" s="306"/>
      <c r="K8" s="306">
        <f>E8</f>
        <v>995280</v>
      </c>
      <c r="L8" s="306"/>
      <c r="M8" s="306"/>
      <c r="N8" s="167">
        <f t="shared" ref="N8:N13" si="1">SUMPRODUCT($F$6:$M$6,F8:M8)</f>
        <v>995280</v>
      </c>
    </row>
    <row r="9" spans="1:14">
      <c r="A9" s="166">
        <v>1.2</v>
      </c>
      <c r="B9" s="109" t="s">
        <v>81</v>
      </c>
      <c r="C9" s="306"/>
      <c r="D9" s="110">
        <v>0.05</v>
      </c>
      <c r="E9" s="308">
        <f>C9*D9</f>
        <v>0</v>
      </c>
      <c r="F9" s="306"/>
      <c r="G9" s="306"/>
      <c r="H9" s="306"/>
      <c r="I9" s="306"/>
      <c r="J9" s="306"/>
      <c r="K9" s="306"/>
      <c r="L9" s="306"/>
      <c r="M9" s="306"/>
      <c r="N9" s="167">
        <f t="shared" si="1"/>
        <v>0</v>
      </c>
    </row>
    <row r="10" spans="1:14">
      <c r="A10" s="166">
        <v>1.3</v>
      </c>
      <c r="B10" s="109" t="s">
        <v>82</v>
      </c>
      <c r="C10" s="306"/>
      <c r="D10" s="110">
        <v>0.08</v>
      </c>
      <c r="E10" s="308">
        <f>C10*D10</f>
        <v>0</v>
      </c>
      <c r="F10" s="306"/>
      <c r="G10" s="306"/>
      <c r="H10" s="306"/>
      <c r="I10" s="306"/>
      <c r="J10" s="306"/>
      <c r="K10" s="306"/>
      <c r="L10" s="306"/>
      <c r="M10" s="306"/>
      <c r="N10" s="167">
        <f t="shared" si="1"/>
        <v>0</v>
      </c>
    </row>
    <row r="11" spans="1:14">
      <c r="A11" s="166">
        <v>1.4</v>
      </c>
      <c r="B11" s="109" t="s">
        <v>83</v>
      </c>
      <c r="C11" s="306"/>
      <c r="D11" s="110">
        <v>0.11</v>
      </c>
      <c r="E11" s="308">
        <f>C11*D11</f>
        <v>0</v>
      </c>
      <c r="F11" s="306"/>
      <c r="G11" s="306"/>
      <c r="H11" s="306"/>
      <c r="I11" s="306"/>
      <c r="J11" s="306"/>
      <c r="K11" s="306"/>
      <c r="L11" s="306"/>
      <c r="M11" s="306"/>
      <c r="N11" s="167">
        <f t="shared" si="1"/>
        <v>0</v>
      </c>
    </row>
    <row r="12" spans="1:14">
      <c r="A12" s="166">
        <v>1.5</v>
      </c>
      <c r="B12" s="109" t="s">
        <v>84</v>
      </c>
      <c r="C12" s="306"/>
      <c r="D12" s="110">
        <v>0.14000000000000001</v>
      </c>
      <c r="E12" s="308">
        <f>C12*D12</f>
        <v>0</v>
      </c>
      <c r="F12" s="306"/>
      <c r="G12" s="306"/>
      <c r="H12" s="306"/>
      <c r="I12" s="306"/>
      <c r="J12" s="306"/>
      <c r="K12" s="306"/>
      <c r="L12" s="306"/>
      <c r="M12" s="306"/>
      <c r="N12" s="167">
        <f t="shared" si="1"/>
        <v>0</v>
      </c>
    </row>
    <row r="13" spans="1:14">
      <c r="A13" s="166">
        <v>1.6</v>
      </c>
      <c r="B13" s="111" t="s">
        <v>85</v>
      </c>
      <c r="C13" s="306"/>
      <c r="D13" s="112"/>
      <c r="E13" s="306"/>
      <c r="F13" s="306"/>
      <c r="G13" s="306"/>
      <c r="H13" s="306"/>
      <c r="I13" s="306"/>
      <c r="J13" s="306"/>
      <c r="K13" s="306"/>
      <c r="L13" s="306"/>
      <c r="M13" s="306"/>
      <c r="N13" s="167">
        <f t="shared" si="1"/>
        <v>0</v>
      </c>
    </row>
    <row r="14" spans="1:14" ht="30">
      <c r="A14" s="166">
        <v>2</v>
      </c>
      <c r="B14" s="113" t="s">
        <v>86</v>
      </c>
      <c r="C14" s="305">
        <f>SUM(C15:C20)</f>
        <v>0</v>
      </c>
      <c r="D14" s="103"/>
      <c r="E14" s="308">
        <f>SUM(E15:E19)</f>
        <v>0</v>
      </c>
      <c r="F14" s="308">
        <f t="shared" ref="F14:N14" si="2">SUM(F15:F19)</f>
        <v>0</v>
      </c>
      <c r="G14" s="308">
        <f t="shared" si="2"/>
        <v>0</v>
      </c>
      <c r="H14" s="308">
        <f t="shared" si="2"/>
        <v>0</v>
      </c>
      <c r="I14" s="308">
        <f t="shared" si="2"/>
        <v>0</v>
      </c>
      <c r="J14" s="308">
        <f t="shared" si="2"/>
        <v>0</v>
      </c>
      <c r="K14" s="308">
        <f t="shared" si="2"/>
        <v>0</v>
      </c>
      <c r="L14" s="308">
        <f t="shared" si="2"/>
        <v>0</v>
      </c>
      <c r="M14" s="308">
        <f t="shared" si="2"/>
        <v>0</v>
      </c>
      <c r="N14" s="314">
        <f t="shared" si="2"/>
        <v>0</v>
      </c>
    </row>
    <row r="15" spans="1:14">
      <c r="A15" s="166">
        <v>2.1</v>
      </c>
      <c r="B15" s="111" t="s">
        <v>80</v>
      </c>
      <c r="C15" s="306"/>
      <c r="D15" s="110">
        <v>5.0000000000000001E-3</v>
      </c>
      <c r="E15" s="308">
        <f>D15*C15</f>
        <v>0</v>
      </c>
      <c r="F15" s="306"/>
      <c r="G15" s="306"/>
      <c r="H15" s="306"/>
      <c r="I15" s="306"/>
      <c r="J15" s="306"/>
      <c r="K15" s="306"/>
      <c r="L15" s="306"/>
      <c r="M15" s="306"/>
      <c r="N15" s="167">
        <f t="shared" ref="N15:N20" si="3">SUMPRODUCT($F$6:$M$6,F15:M15)</f>
        <v>0</v>
      </c>
    </row>
    <row r="16" spans="1:14">
      <c r="A16" s="166">
        <v>2.2000000000000002</v>
      </c>
      <c r="B16" s="111" t="s">
        <v>81</v>
      </c>
      <c r="C16" s="306"/>
      <c r="D16" s="110">
        <v>0.01</v>
      </c>
      <c r="E16" s="308">
        <f>D16*C16</f>
        <v>0</v>
      </c>
      <c r="F16" s="306"/>
      <c r="G16" s="306"/>
      <c r="H16" s="306"/>
      <c r="I16" s="306"/>
      <c r="J16" s="306"/>
      <c r="K16" s="306"/>
      <c r="L16" s="306"/>
      <c r="M16" s="306"/>
      <c r="N16" s="167">
        <f t="shared" si="3"/>
        <v>0</v>
      </c>
    </row>
    <row r="17" spans="1:14">
      <c r="A17" s="166">
        <v>2.2999999999999998</v>
      </c>
      <c r="B17" s="111" t="s">
        <v>82</v>
      </c>
      <c r="C17" s="306"/>
      <c r="D17" s="110">
        <v>0.02</v>
      </c>
      <c r="E17" s="308">
        <f>D17*C17</f>
        <v>0</v>
      </c>
      <c r="F17" s="306"/>
      <c r="G17" s="306"/>
      <c r="H17" s="306"/>
      <c r="I17" s="306"/>
      <c r="J17" s="306"/>
      <c r="K17" s="306"/>
      <c r="L17" s="306"/>
      <c r="M17" s="306"/>
      <c r="N17" s="167">
        <f t="shared" si="3"/>
        <v>0</v>
      </c>
    </row>
    <row r="18" spans="1:14">
      <c r="A18" s="166">
        <v>2.4</v>
      </c>
      <c r="B18" s="111" t="s">
        <v>83</v>
      </c>
      <c r="C18" s="306"/>
      <c r="D18" s="110">
        <v>0.03</v>
      </c>
      <c r="E18" s="308">
        <f>D18*C18</f>
        <v>0</v>
      </c>
      <c r="F18" s="306"/>
      <c r="G18" s="306"/>
      <c r="H18" s="306"/>
      <c r="I18" s="306"/>
      <c r="J18" s="306"/>
      <c r="K18" s="306"/>
      <c r="L18" s="306"/>
      <c r="M18" s="306"/>
      <c r="N18" s="167">
        <f t="shared" si="3"/>
        <v>0</v>
      </c>
    </row>
    <row r="19" spans="1:14">
      <c r="A19" s="166">
        <v>2.5</v>
      </c>
      <c r="B19" s="111" t="s">
        <v>84</v>
      </c>
      <c r="C19" s="306"/>
      <c r="D19" s="110">
        <v>0.04</v>
      </c>
      <c r="E19" s="308">
        <f>D19*C19</f>
        <v>0</v>
      </c>
      <c r="F19" s="306"/>
      <c r="G19" s="306"/>
      <c r="H19" s="306"/>
      <c r="I19" s="306"/>
      <c r="J19" s="306"/>
      <c r="K19" s="306"/>
      <c r="L19" s="306"/>
      <c r="M19" s="306"/>
      <c r="N19" s="167">
        <f t="shared" si="3"/>
        <v>0</v>
      </c>
    </row>
    <row r="20" spans="1:14">
      <c r="A20" s="166">
        <v>2.6</v>
      </c>
      <c r="B20" s="111" t="s">
        <v>85</v>
      </c>
      <c r="C20" s="306"/>
      <c r="D20" s="112"/>
      <c r="E20" s="309"/>
      <c r="F20" s="306"/>
      <c r="G20" s="306"/>
      <c r="H20" s="306"/>
      <c r="I20" s="306"/>
      <c r="J20" s="306"/>
      <c r="K20" s="306"/>
      <c r="L20" s="306"/>
      <c r="M20" s="306"/>
      <c r="N20" s="167">
        <f t="shared" si="3"/>
        <v>0</v>
      </c>
    </row>
    <row r="21" spans="1:14" ht="15.75" thickBot="1">
      <c r="A21" s="168">
        <v>3</v>
      </c>
      <c r="B21" s="169" t="s">
        <v>69</v>
      </c>
      <c r="C21" s="307">
        <f>C7+C14</f>
        <v>49764000</v>
      </c>
      <c r="D21" s="170"/>
      <c r="E21" s="310">
        <f>SUM(E7+E14)</f>
        <v>995280</v>
      </c>
      <c r="F21" s="310">
        <f t="shared" ref="F21:N21" si="4">SUM(F7+F14)</f>
        <v>0</v>
      </c>
      <c r="G21" s="310">
        <f t="shared" si="4"/>
        <v>0</v>
      </c>
      <c r="H21" s="310">
        <f t="shared" si="4"/>
        <v>0</v>
      </c>
      <c r="I21" s="310">
        <f t="shared" si="4"/>
        <v>0</v>
      </c>
      <c r="J21" s="310">
        <f t="shared" si="4"/>
        <v>0</v>
      </c>
      <c r="K21" s="310">
        <f t="shared" si="4"/>
        <v>995280</v>
      </c>
      <c r="L21" s="310">
        <f t="shared" si="4"/>
        <v>0</v>
      </c>
      <c r="M21" s="310">
        <f t="shared" si="4"/>
        <v>0</v>
      </c>
      <c r="N21" s="315">
        <f t="shared" si="4"/>
        <v>995280</v>
      </c>
    </row>
    <row r="22" spans="1:14">
      <c r="E22" s="311"/>
      <c r="F22" s="311"/>
      <c r="G22" s="311"/>
      <c r="H22" s="311"/>
      <c r="I22" s="311"/>
      <c r="J22" s="311"/>
      <c r="K22" s="311"/>
      <c r="L22" s="311"/>
      <c r="M22" s="31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2" tint="-9.9978637043366805E-2"/>
  </sheetPr>
  <dimension ref="A1:C41"/>
  <sheetViews>
    <sheetView workbookViewId="0"/>
  </sheetViews>
  <sheetFormatPr defaultRowHeight="15"/>
  <cols>
    <col min="1" max="1" width="11.42578125" customWidth="1"/>
    <col min="2" max="2" width="76.85546875" style="4" customWidth="1"/>
    <col min="3" max="3" width="22.85546875" customWidth="1"/>
  </cols>
  <sheetData>
    <row r="1" spans="1:3">
      <c r="A1" s="2" t="s">
        <v>227</v>
      </c>
      <c r="B1" t="str">
        <f>Info!C2</f>
        <v>სს "ბანკი ქართუ"</v>
      </c>
    </row>
    <row r="2" spans="1:3">
      <c r="A2" s="2" t="s">
        <v>228</v>
      </c>
      <c r="B2" s="319">
        <f>'1. key ratios'!B2</f>
        <v>44012</v>
      </c>
    </row>
    <row r="3" spans="1:3">
      <c r="A3" s="2"/>
      <c r="B3"/>
    </row>
    <row r="4" spans="1:3">
      <c r="A4" s="2" t="s">
        <v>932</v>
      </c>
      <c r="B4" t="s">
        <v>896</v>
      </c>
    </row>
    <row r="5" spans="1:3">
      <c r="A5" s="515"/>
      <c r="B5" s="515" t="s">
        <v>931</v>
      </c>
      <c r="C5" s="514"/>
    </row>
    <row r="6" spans="1:3">
      <c r="A6" s="513">
        <v>1</v>
      </c>
      <c r="B6" s="505" t="s">
        <v>931</v>
      </c>
      <c r="C6" s="504">
        <v>1292305032.4194767</v>
      </c>
    </row>
    <row r="7" spans="1:3">
      <c r="A7" s="513">
        <v>2</v>
      </c>
      <c r="B7" s="505" t="s">
        <v>930</v>
      </c>
      <c r="C7" s="504">
        <v>-8506932</v>
      </c>
    </row>
    <row r="8" spans="1:3">
      <c r="A8" s="512">
        <v>3</v>
      </c>
      <c r="B8" s="511" t="s">
        <v>929</v>
      </c>
      <c r="C8" s="498">
        <f>SUM(C6:C7)</f>
        <v>1283798100.4194767</v>
      </c>
    </row>
    <row r="9" spans="1:3">
      <c r="A9" s="501"/>
      <c r="B9" s="501" t="s">
        <v>928</v>
      </c>
      <c r="C9" s="496"/>
    </row>
    <row r="10" spans="1:3">
      <c r="A10" s="502">
        <v>4</v>
      </c>
      <c r="B10" s="494" t="s">
        <v>927</v>
      </c>
      <c r="C10" s="504"/>
    </row>
    <row r="11" spans="1:3">
      <c r="A11" s="502">
        <v>5</v>
      </c>
      <c r="B11" s="492" t="s">
        <v>926</v>
      </c>
      <c r="C11" s="504"/>
    </row>
    <row r="12" spans="1:3">
      <c r="A12" s="502" t="s">
        <v>925</v>
      </c>
      <c r="B12" s="505" t="s">
        <v>924</v>
      </c>
      <c r="C12" s="498">
        <v>995280</v>
      </c>
    </row>
    <row r="13" spans="1:3">
      <c r="A13" s="506">
        <v>6</v>
      </c>
      <c r="B13" s="510" t="s">
        <v>923</v>
      </c>
      <c r="C13" s="504"/>
    </row>
    <row r="14" spans="1:3">
      <c r="A14" s="506">
        <v>7</v>
      </c>
      <c r="B14" s="508" t="s">
        <v>922</v>
      </c>
      <c r="C14" s="504"/>
    </row>
    <row r="15" spans="1:3">
      <c r="A15" s="509">
        <v>8</v>
      </c>
      <c r="B15" s="505" t="s">
        <v>921</v>
      </c>
      <c r="C15" s="504"/>
    </row>
    <row r="16" spans="1:3" ht="24">
      <c r="A16" s="506">
        <v>9</v>
      </c>
      <c r="B16" s="508" t="s">
        <v>920</v>
      </c>
      <c r="C16" s="504"/>
    </row>
    <row r="17" spans="1:3">
      <c r="A17" s="506">
        <v>10</v>
      </c>
      <c r="B17" s="508" t="s">
        <v>919</v>
      </c>
      <c r="C17" s="504"/>
    </row>
    <row r="18" spans="1:3">
      <c r="A18" s="500">
        <v>11</v>
      </c>
      <c r="B18" s="499" t="s">
        <v>918</v>
      </c>
      <c r="C18" s="498">
        <f>SUM(C10:C17)</f>
        <v>995280</v>
      </c>
    </row>
    <row r="19" spans="1:3">
      <c r="A19" s="501"/>
      <c r="B19" s="501" t="s">
        <v>917</v>
      </c>
      <c r="C19" s="507"/>
    </row>
    <row r="20" spans="1:3">
      <c r="A20" s="506">
        <v>12</v>
      </c>
      <c r="B20" s="494" t="s">
        <v>916</v>
      </c>
      <c r="C20" s="504"/>
    </row>
    <row r="21" spans="1:3">
      <c r="A21" s="506">
        <v>13</v>
      </c>
      <c r="B21" s="494" t="s">
        <v>915</v>
      </c>
      <c r="C21" s="504"/>
    </row>
    <row r="22" spans="1:3">
      <c r="A22" s="506">
        <v>14</v>
      </c>
      <c r="B22" s="494" t="s">
        <v>914</v>
      </c>
      <c r="C22" s="504"/>
    </row>
    <row r="23" spans="1:3" ht="24">
      <c r="A23" s="506" t="s">
        <v>913</v>
      </c>
      <c r="B23" s="494" t="s">
        <v>912</v>
      </c>
      <c r="C23" s="504"/>
    </row>
    <row r="24" spans="1:3">
      <c r="A24" s="506">
        <v>15</v>
      </c>
      <c r="B24" s="494" t="s">
        <v>911</v>
      </c>
      <c r="C24" s="504"/>
    </row>
    <row r="25" spans="1:3">
      <c r="A25" s="506" t="s">
        <v>910</v>
      </c>
      <c r="B25" s="505" t="s">
        <v>909</v>
      </c>
      <c r="C25" s="504"/>
    </row>
    <row r="26" spans="1:3">
      <c r="A26" s="500">
        <v>16</v>
      </c>
      <c r="B26" s="499" t="s">
        <v>908</v>
      </c>
      <c r="C26" s="498">
        <v>0</v>
      </c>
    </row>
    <row r="27" spans="1:3">
      <c r="A27" s="501"/>
      <c r="B27" s="501" t="s">
        <v>907</v>
      </c>
      <c r="C27" s="496"/>
    </row>
    <row r="28" spans="1:3">
      <c r="A28" s="502">
        <v>17</v>
      </c>
      <c r="B28" s="505" t="s">
        <v>906</v>
      </c>
      <c r="C28" s="504">
        <v>59326982.068838008</v>
      </c>
    </row>
    <row r="29" spans="1:3">
      <c r="A29" s="502">
        <v>18</v>
      </c>
      <c r="B29" s="505" t="s">
        <v>905</v>
      </c>
      <c r="C29" s="504">
        <v>-28585667.001283001</v>
      </c>
    </row>
    <row r="30" spans="1:3">
      <c r="A30" s="500">
        <v>19</v>
      </c>
      <c r="B30" s="499" t="s">
        <v>904</v>
      </c>
      <c r="C30" s="498">
        <f>SUM(C28:C29)</f>
        <v>30741315.067555007</v>
      </c>
    </row>
    <row r="31" spans="1:3">
      <c r="A31" s="503"/>
      <c r="B31" s="501" t="s">
        <v>903</v>
      </c>
      <c r="C31" s="496"/>
    </row>
    <row r="32" spans="1:3">
      <c r="A32" s="502" t="s">
        <v>902</v>
      </c>
      <c r="B32" s="494" t="s">
        <v>901</v>
      </c>
      <c r="C32" s="491"/>
    </row>
    <row r="33" spans="1:3">
      <c r="A33" s="502" t="s">
        <v>900</v>
      </c>
      <c r="B33" s="492" t="s">
        <v>899</v>
      </c>
      <c r="C33" s="491"/>
    </row>
    <row r="34" spans="1:3">
      <c r="A34" s="501"/>
      <c r="B34" s="501" t="s">
        <v>898</v>
      </c>
      <c r="C34" s="496"/>
    </row>
    <row r="35" spans="1:3">
      <c r="A35" s="500">
        <v>20</v>
      </c>
      <c r="B35" s="499" t="s">
        <v>125</v>
      </c>
      <c r="C35" s="498">
        <f>'9. Capital'!C28+'9. Capital'!C41</f>
        <v>189356028</v>
      </c>
    </row>
    <row r="36" spans="1:3">
      <c r="A36" s="500">
        <v>21</v>
      </c>
      <c r="B36" s="499" t="s">
        <v>897</v>
      </c>
      <c r="C36" s="498">
        <f>C8+C18+C26+C30</f>
        <v>1315534695.4870317</v>
      </c>
    </row>
    <row r="37" spans="1:3">
      <c r="A37" s="497"/>
      <c r="B37" s="497" t="s">
        <v>896</v>
      </c>
      <c r="C37" s="496"/>
    </row>
    <row r="38" spans="1:3">
      <c r="A38" s="500">
        <v>22</v>
      </c>
      <c r="B38" s="499" t="s">
        <v>896</v>
      </c>
      <c r="C38" s="516">
        <f>IFERROR(C35/C36,0)</f>
        <v>0.14393845228832783</v>
      </c>
    </row>
    <row r="39" spans="1:3">
      <c r="A39" s="497"/>
      <c r="B39" s="497" t="s">
        <v>895</v>
      </c>
      <c r="C39" s="496"/>
    </row>
    <row r="40" spans="1:3">
      <c r="A40" s="495" t="s">
        <v>894</v>
      </c>
      <c r="B40" s="494" t="s">
        <v>893</v>
      </c>
      <c r="C40" s="491"/>
    </row>
    <row r="41" spans="1:3">
      <c r="A41" s="493" t="s">
        <v>892</v>
      </c>
      <c r="B41" s="492" t="s">
        <v>891</v>
      </c>
      <c r="C41" s="491"/>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C266"/>
  <sheetViews>
    <sheetView showGridLines="0" zoomScale="145" zoomScaleNormal="145" workbookViewId="0">
      <selection sqref="A1:C1"/>
    </sheetView>
  </sheetViews>
  <sheetFormatPr defaultColWidth="43.5703125" defaultRowHeight="11.25"/>
  <cols>
    <col min="1" max="1" width="5.28515625" style="232" customWidth="1"/>
    <col min="2" max="2" width="66.140625" style="233" customWidth="1"/>
    <col min="3" max="3" width="131.42578125" style="234" customWidth="1"/>
    <col min="4" max="5" width="10.28515625" style="219" customWidth="1"/>
    <col min="6" max="16384" width="43.5703125" style="219"/>
  </cols>
  <sheetData>
    <row r="1" spans="1:3" ht="12.75" thickTop="1" thickBot="1">
      <c r="A1" s="610" t="s">
        <v>365</v>
      </c>
      <c r="B1" s="611"/>
      <c r="C1" s="612"/>
    </row>
    <row r="2" spans="1:3" ht="26.25" customHeight="1">
      <c r="A2" s="414"/>
      <c r="B2" s="613" t="s">
        <v>366</v>
      </c>
      <c r="C2" s="613"/>
    </row>
    <row r="3" spans="1:3" s="224" customFormat="1" ht="11.25" customHeight="1">
      <c r="A3" s="223"/>
      <c r="B3" s="613" t="s">
        <v>672</v>
      </c>
      <c r="C3" s="613"/>
    </row>
    <row r="4" spans="1:3" ht="12" customHeight="1" thickBot="1">
      <c r="A4" s="614" t="s">
        <v>676</v>
      </c>
      <c r="B4" s="615"/>
      <c r="C4" s="616"/>
    </row>
    <row r="5" spans="1:3" ht="12" thickTop="1">
      <c r="A5" s="220"/>
      <c r="B5" s="617" t="s">
        <v>367</v>
      </c>
      <c r="C5" s="618"/>
    </row>
    <row r="6" spans="1:3">
      <c r="A6" s="414"/>
      <c r="B6" s="619" t="s">
        <v>673</v>
      </c>
      <c r="C6" s="620"/>
    </row>
    <row r="7" spans="1:3">
      <c r="A7" s="414"/>
      <c r="B7" s="619" t="s">
        <v>368</v>
      </c>
      <c r="C7" s="620"/>
    </row>
    <row r="8" spans="1:3">
      <c r="A8" s="414"/>
      <c r="B8" s="619" t="s">
        <v>674</v>
      </c>
      <c r="C8" s="620"/>
    </row>
    <row r="9" spans="1:3">
      <c r="A9" s="414"/>
      <c r="B9" s="623" t="s">
        <v>675</v>
      </c>
      <c r="C9" s="624"/>
    </row>
    <row r="10" spans="1:3">
      <c r="A10" s="414"/>
      <c r="B10" s="621" t="s">
        <v>369</v>
      </c>
      <c r="C10" s="622" t="s">
        <v>369</v>
      </c>
    </row>
    <row r="11" spans="1:3">
      <c r="A11" s="414"/>
      <c r="B11" s="621" t="s">
        <v>370</v>
      </c>
      <c r="C11" s="622" t="s">
        <v>370</v>
      </c>
    </row>
    <row r="12" spans="1:3">
      <c r="A12" s="414"/>
      <c r="B12" s="621" t="s">
        <v>371</v>
      </c>
      <c r="C12" s="622" t="s">
        <v>371</v>
      </c>
    </row>
    <row r="13" spans="1:3">
      <c r="A13" s="414"/>
      <c r="B13" s="621" t="s">
        <v>372</v>
      </c>
      <c r="C13" s="622" t="s">
        <v>372</v>
      </c>
    </row>
    <row r="14" spans="1:3">
      <c r="A14" s="414"/>
      <c r="B14" s="621" t="s">
        <v>373</v>
      </c>
      <c r="C14" s="622" t="s">
        <v>373</v>
      </c>
    </row>
    <row r="15" spans="1:3" ht="21.75" customHeight="1">
      <c r="A15" s="414"/>
      <c r="B15" s="621" t="s">
        <v>374</v>
      </c>
      <c r="C15" s="622" t="s">
        <v>374</v>
      </c>
    </row>
    <row r="16" spans="1:3">
      <c r="A16" s="414"/>
      <c r="B16" s="621" t="s">
        <v>375</v>
      </c>
      <c r="C16" s="622" t="s">
        <v>376</v>
      </c>
    </row>
    <row r="17" spans="1:3">
      <c r="A17" s="414"/>
      <c r="B17" s="621" t="s">
        <v>377</v>
      </c>
      <c r="C17" s="622" t="s">
        <v>378</v>
      </c>
    </row>
    <row r="18" spans="1:3">
      <c r="A18" s="414"/>
      <c r="B18" s="621" t="s">
        <v>379</v>
      </c>
      <c r="C18" s="622" t="s">
        <v>380</v>
      </c>
    </row>
    <row r="19" spans="1:3">
      <c r="A19" s="414"/>
      <c r="B19" s="621" t="s">
        <v>381</v>
      </c>
      <c r="C19" s="622" t="s">
        <v>381</v>
      </c>
    </row>
    <row r="20" spans="1:3">
      <c r="A20" s="414"/>
      <c r="B20" s="621" t="s">
        <v>382</v>
      </c>
      <c r="C20" s="622" t="s">
        <v>382</v>
      </c>
    </row>
    <row r="21" spans="1:3">
      <c r="A21" s="414"/>
      <c r="B21" s="621" t="s">
        <v>383</v>
      </c>
      <c r="C21" s="622" t="s">
        <v>383</v>
      </c>
    </row>
    <row r="22" spans="1:3" ht="23.25" customHeight="1">
      <c r="A22" s="414"/>
      <c r="B22" s="621" t="s">
        <v>384</v>
      </c>
      <c r="C22" s="622" t="s">
        <v>385</v>
      </c>
    </row>
    <row r="23" spans="1:3">
      <c r="A23" s="414"/>
      <c r="B23" s="621" t="s">
        <v>386</v>
      </c>
      <c r="C23" s="622" t="s">
        <v>386</v>
      </c>
    </row>
    <row r="24" spans="1:3">
      <c r="A24" s="414"/>
      <c r="B24" s="621" t="s">
        <v>387</v>
      </c>
      <c r="C24" s="622" t="s">
        <v>388</v>
      </c>
    </row>
    <row r="25" spans="1:3" ht="12" thickBot="1">
      <c r="A25" s="221"/>
      <c r="B25" s="631" t="s">
        <v>389</v>
      </c>
      <c r="C25" s="632"/>
    </row>
    <row r="26" spans="1:3" ht="12.75" thickTop="1" thickBot="1">
      <c r="A26" s="614" t="s">
        <v>686</v>
      </c>
      <c r="B26" s="615"/>
      <c r="C26" s="616"/>
    </row>
    <row r="27" spans="1:3" ht="12.75" thickTop="1" thickBot="1">
      <c r="A27" s="222"/>
      <c r="B27" s="625" t="s">
        <v>390</v>
      </c>
      <c r="C27" s="626"/>
    </row>
    <row r="28" spans="1:3" ht="12.75" thickTop="1" thickBot="1">
      <c r="A28" s="614" t="s">
        <v>677</v>
      </c>
      <c r="B28" s="615"/>
      <c r="C28" s="616"/>
    </row>
    <row r="29" spans="1:3" ht="12" thickTop="1">
      <c r="A29" s="220"/>
      <c r="B29" s="627" t="s">
        <v>391</v>
      </c>
      <c r="C29" s="628" t="s">
        <v>392</v>
      </c>
    </row>
    <row r="30" spans="1:3">
      <c r="A30" s="414"/>
      <c r="B30" s="629" t="s">
        <v>393</v>
      </c>
      <c r="C30" s="630" t="s">
        <v>394</v>
      </c>
    </row>
    <row r="31" spans="1:3">
      <c r="A31" s="414"/>
      <c r="B31" s="629" t="s">
        <v>395</v>
      </c>
      <c r="C31" s="630" t="s">
        <v>396</v>
      </c>
    </row>
    <row r="32" spans="1:3">
      <c r="A32" s="414"/>
      <c r="B32" s="629" t="s">
        <v>397</v>
      </c>
      <c r="C32" s="630" t="s">
        <v>398</v>
      </c>
    </row>
    <row r="33" spans="1:3">
      <c r="A33" s="414"/>
      <c r="B33" s="629" t="s">
        <v>399</v>
      </c>
      <c r="C33" s="630" t="s">
        <v>400</v>
      </c>
    </row>
    <row r="34" spans="1:3">
      <c r="A34" s="414"/>
      <c r="B34" s="629" t="s">
        <v>401</v>
      </c>
      <c r="C34" s="630" t="s">
        <v>402</v>
      </c>
    </row>
    <row r="35" spans="1:3" ht="23.25" customHeight="1">
      <c r="A35" s="414"/>
      <c r="B35" s="629" t="s">
        <v>403</v>
      </c>
      <c r="C35" s="630" t="s">
        <v>404</v>
      </c>
    </row>
    <row r="36" spans="1:3" ht="24" customHeight="1">
      <c r="A36" s="414"/>
      <c r="B36" s="629" t="s">
        <v>405</v>
      </c>
      <c r="C36" s="630" t="s">
        <v>406</v>
      </c>
    </row>
    <row r="37" spans="1:3" ht="24.75" customHeight="1">
      <c r="A37" s="414"/>
      <c r="B37" s="629" t="s">
        <v>407</v>
      </c>
      <c r="C37" s="630" t="s">
        <v>408</v>
      </c>
    </row>
    <row r="38" spans="1:3" ht="23.25" customHeight="1">
      <c r="A38" s="414"/>
      <c r="B38" s="629" t="s">
        <v>678</v>
      </c>
      <c r="C38" s="630" t="s">
        <v>409</v>
      </c>
    </row>
    <row r="39" spans="1:3" ht="39.75" customHeight="1">
      <c r="A39" s="414"/>
      <c r="B39" s="621" t="s">
        <v>698</v>
      </c>
      <c r="C39" s="622" t="s">
        <v>410</v>
      </c>
    </row>
    <row r="40" spans="1:3" ht="12" customHeight="1">
      <c r="A40" s="414"/>
      <c r="B40" s="629" t="s">
        <v>411</v>
      </c>
      <c r="C40" s="630" t="s">
        <v>412</v>
      </c>
    </row>
    <row r="41" spans="1:3" ht="27" customHeight="1" thickBot="1">
      <c r="A41" s="221"/>
      <c r="B41" s="633" t="s">
        <v>413</v>
      </c>
      <c r="C41" s="634" t="s">
        <v>414</v>
      </c>
    </row>
    <row r="42" spans="1:3" ht="12.75" thickTop="1" thickBot="1">
      <c r="A42" s="614" t="s">
        <v>679</v>
      </c>
      <c r="B42" s="615"/>
      <c r="C42" s="616"/>
    </row>
    <row r="43" spans="1:3" ht="12" thickTop="1">
      <c r="A43" s="220"/>
      <c r="B43" s="617" t="s">
        <v>827</v>
      </c>
      <c r="C43" s="618" t="s">
        <v>415</v>
      </c>
    </row>
    <row r="44" spans="1:3">
      <c r="A44" s="414"/>
      <c r="B44" s="619" t="s">
        <v>828</v>
      </c>
      <c r="C44" s="620"/>
    </row>
    <row r="45" spans="1:3" ht="23.25" customHeight="1" thickBot="1">
      <c r="A45" s="221"/>
      <c r="B45" s="635" t="s">
        <v>416</v>
      </c>
      <c r="C45" s="636" t="s">
        <v>417</v>
      </c>
    </row>
    <row r="46" spans="1:3" ht="11.25" customHeight="1" thickTop="1" thickBot="1">
      <c r="A46" s="614" t="s">
        <v>680</v>
      </c>
      <c r="B46" s="615"/>
      <c r="C46" s="616"/>
    </row>
    <row r="47" spans="1:3" ht="26.25" customHeight="1" thickTop="1">
      <c r="A47" s="414"/>
      <c r="B47" s="619" t="s">
        <v>681</v>
      </c>
      <c r="C47" s="620"/>
    </row>
    <row r="48" spans="1:3" ht="12" thickBot="1">
      <c r="A48" s="614" t="s">
        <v>682</v>
      </c>
      <c r="B48" s="615"/>
      <c r="C48" s="616"/>
    </row>
    <row r="49" spans="1:3" ht="12" thickTop="1">
      <c r="A49" s="220"/>
      <c r="B49" s="617" t="s">
        <v>418</v>
      </c>
      <c r="C49" s="618" t="s">
        <v>418</v>
      </c>
    </row>
    <row r="50" spans="1:3" ht="11.25" customHeight="1">
      <c r="A50" s="414"/>
      <c r="B50" s="619" t="s">
        <v>419</v>
      </c>
      <c r="C50" s="620" t="s">
        <v>419</v>
      </c>
    </row>
    <row r="51" spans="1:3">
      <c r="A51" s="414"/>
      <c r="B51" s="619" t="s">
        <v>420</v>
      </c>
      <c r="C51" s="620" t="s">
        <v>420</v>
      </c>
    </row>
    <row r="52" spans="1:3" ht="11.25" customHeight="1">
      <c r="A52" s="414"/>
      <c r="B52" s="619" t="s">
        <v>829</v>
      </c>
      <c r="C52" s="620" t="s">
        <v>421</v>
      </c>
    </row>
    <row r="53" spans="1:3" ht="33.6" customHeight="1">
      <c r="A53" s="414"/>
      <c r="B53" s="619" t="s">
        <v>422</v>
      </c>
      <c r="C53" s="620" t="s">
        <v>422</v>
      </c>
    </row>
    <row r="54" spans="1:3" ht="11.25" customHeight="1">
      <c r="A54" s="414"/>
      <c r="B54" s="619" t="s">
        <v>830</v>
      </c>
      <c r="C54" s="620" t="s">
        <v>423</v>
      </c>
    </row>
    <row r="55" spans="1:3" ht="11.25" customHeight="1" thickBot="1">
      <c r="A55" s="614" t="s">
        <v>683</v>
      </c>
      <c r="B55" s="615"/>
      <c r="C55" s="616"/>
    </row>
    <row r="56" spans="1:3" ht="12" thickTop="1">
      <c r="A56" s="220"/>
      <c r="B56" s="617" t="s">
        <v>418</v>
      </c>
      <c r="C56" s="618" t="s">
        <v>418</v>
      </c>
    </row>
    <row r="57" spans="1:3">
      <c r="A57" s="414"/>
      <c r="B57" s="619" t="s">
        <v>424</v>
      </c>
      <c r="C57" s="620" t="s">
        <v>424</v>
      </c>
    </row>
    <row r="58" spans="1:3">
      <c r="A58" s="414"/>
      <c r="B58" s="619" t="s">
        <v>694</v>
      </c>
      <c r="C58" s="620" t="s">
        <v>425</v>
      </c>
    </row>
    <row r="59" spans="1:3">
      <c r="A59" s="414"/>
      <c r="B59" s="619" t="s">
        <v>426</v>
      </c>
      <c r="C59" s="620" t="s">
        <v>426</v>
      </c>
    </row>
    <row r="60" spans="1:3">
      <c r="A60" s="414"/>
      <c r="B60" s="619" t="s">
        <v>427</v>
      </c>
      <c r="C60" s="620" t="s">
        <v>427</v>
      </c>
    </row>
    <row r="61" spans="1:3">
      <c r="A61" s="414"/>
      <c r="B61" s="619" t="s">
        <v>428</v>
      </c>
      <c r="C61" s="620" t="s">
        <v>428</v>
      </c>
    </row>
    <row r="62" spans="1:3">
      <c r="A62" s="414"/>
      <c r="B62" s="619" t="s">
        <v>695</v>
      </c>
      <c r="C62" s="620" t="s">
        <v>429</v>
      </c>
    </row>
    <row r="63" spans="1:3">
      <c r="A63" s="414"/>
      <c r="B63" s="619" t="s">
        <v>430</v>
      </c>
      <c r="C63" s="620" t="s">
        <v>430</v>
      </c>
    </row>
    <row r="64" spans="1:3" ht="12" thickBot="1">
      <c r="A64" s="221"/>
      <c r="B64" s="635" t="s">
        <v>431</v>
      </c>
      <c r="C64" s="636" t="s">
        <v>431</v>
      </c>
    </row>
    <row r="65" spans="1:3" ht="11.25" customHeight="1" thickTop="1">
      <c r="A65" s="637" t="s">
        <v>684</v>
      </c>
      <c r="B65" s="638"/>
      <c r="C65" s="639"/>
    </row>
    <row r="66" spans="1:3" ht="12" thickBot="1">
      <c r="A66" s="221"/>
      <c r="B66" s="635" t="s">
        <v>432</v>
      </c>
      <c r="C66" s="636" t="s">
        <v>432</v>
      </c>
    </row>
    <row r="67" spans="1:3" ht="11.25" customHeight="1" thickTop="1" thickBot="1">
      <c r="A67" s="614" t="s">
        <v>685</v>
      </c>
      <c r="B67" s="615"/>
      <c r="C67" s="616"/>
    </row>
    <row r="68" spans="1:3" ht="12" thickTop="1">
      <c r="A68" s="220"/>
      <c r="B68" s="617" t="s">
        <v>433</v>
      </c>
      <c r="C68" s="618" t="s">
        <v>433</v>
      </c>
    </row>
    <row r="69" spans="1:3">
      <c r="A69" s="414"/>
      <c r="B69" s="619" t="s">
        <v>434</v>
      </c>
      <c r="C69" s="620" t="s">
        <v>434</v>
      </c>
    </row>
    <row r="70" spans="1:3">
      <c r="A70" s="414"/>
      <c r="B70" s="619" t="s">
        <v>435</v>
      </c>
      <c r="C70" s="620" t="s">
        <v>435</v>
      </c>
    </row>
    <row r="71" spans="1:3" ht="38.25" customHeight="1">
      <c r="A71" s="414"/>
      <c r="B71" s="640" t="s">
        <v>697</v>
      </c>
      <c r="C71" s="641" t="s">
        <v>436</v>
      </c>
    </row>
    <row r="72" spans="1:3" ht="33.75" customHeight="1">
      <c r="A72" s="414"/>
      <c r="B72" s="640" t="s">
        <v>700</v>
      </c>
      <c r="C72" s="641" t="s">
        <v>437</v>
      </c>
    </row>
    <row r="73" spans="1:3" ht="15.75" customHeight="1">
      <c r="A73" s="414"/>
      <c r="B73" s="640" t="s">
        <v>696</v>
      </c>
      <c r="C73" s="641" t="s">
        <v>438</v>
      </c>
    </row>
    <row r="74" spans="1:3">
      <c r="A74" s="414"/>
      <c r="B74" s="619" t="s">
        <v>439</v>
      </c>
      <c r="C74" s="620" t="s">
        <v>439</v>
      </c>
    </row>
    <row r="75" spans="1:3" ht="12" thickBot="1">
      <c r="A75" s="221"/>
      <c r="B75" s="635" t="s">
        <v>440</v>
      </c>
      <c r="C75" s="636" t="s">
        <v>440</v>
      </c>
    </row>
    <row r="76" spans="1:3" ht="12" thickTop="1">
      <c r="A76" s="637" t="s">
        <v>831</v>
      </c>
      <c r="B76" s="638"/>
      <c r="C76" s="639"/>
    </row>
    <row r="77" spans="1:3">
      <c r="A77" s="414"/>
      <c r="B77" s="619" t="s">
        <v>432</v>
      </c>
      <c r="C77" s="620"/>
    </row>
    <row r="78" spans="1:3">
      <c r="A78" s="414"/>
      <c r="B78" s="619" t="s">
        <v>832</v>
      </c>
      <c r="C78" s="620"/>
    </row>
    <row r="79" spans="1:3">
      <c r="A79" s="414"/>
      <c r="B79" s="619" t="s">
        <v>833</v>
      </c>
      <c r="C79" s="620"/>
    </row>
    <row r="80" spans="1:3">
      <c r="A80" s="637" t="s">
        <v>834</v>
      </c>
      <c r="B80" s="638"/>
      <c r="C80" s="639"/>
    </row>
    <row r="81" spans="1:3">
      <c r="A81" s="414"/>
      <c r="B81" s="619" t="s">
        <v>432</v>
      </c>
      <c r="C81" s="620"/>
    </row>
    <row r="82" spans="1:3">
      <c r="A82" s="414"/>
      <c r="B82" s="619" t="s">
        <v>835</v>
      </c>
      <c r="C82" s="620"/>
    </row>
    <row r="83" spans="1:3" ht="76.5" customHeight="1">
      <c r="A83" s="414"/>
      <c r="B83" s="619" t="s">
        <v>836</v>
      </c>
      <c r="C83" s="620"/>
    </row>
    <row r="84" spans="1:3" ht="53.25" customHeight="1">
      <c r="A84" s="414"/>
      <c r="B84" s="619" t="s">
        <v>837</v>
      </c>
      <c r="C84" s="620"/>
    </row>
    <row r="85" spans="1:3">
      <c r="A85" s="414"/>
      <c r="B85" s="619" t="s">
        <v>838</v>
      </c>
      <c r="C85" s="620"/>
    </row>
    <row r="86" spans="1:3">
      <c r="A86" s="414"/>
      <c r="B86" s="619" t="s">
        <v>839</v>
      </c>
      <c r="C86" s="620"/>
    </row>
    <row r="87" spans="1:3">
      <c r="A87" s="414"/>
      <c r="B87" s="619" t="s">
        <v>840</v>
      </c>
      <c r="C87" s="620"/>
    </row>
    <row r="88" spans="1:3">
      <c r="A88" s="637" t="s">
        <v>841</v>
      </c>
      <c r="B88" s="638"/>
      <c r="C88" s="639"/>
    </row>
    <row r="89" spans="1:3">
      <c r="A89" s="414"/>
      <c r="B89" s="619" t="s">
        <v>432</v>
      </c>
      <c r="C89" s="620"/>
    </row>
    <row r="90" spans="1:3">
      <c r="A90" s="414"/>
      <c r="B90" s="619" t="s">
        <v>842</v>
      </c>
      <c r="C90" s="620"/>
    </row>
    <row r="91" spans="1:3" ht="12" customHeight="1">
      <c r="A91" s="414"/>
      <c r="B91" s="619" t="s">
        <v>843</v>
      </c>
      <c r="C91" s="620"/>
    </row>
    <row r="92" spans="1:3">
      <c r="A92" s="414"/>
      <c r="B92" s="619" t="s">
        <v>844</v>
      </c>
      <c r="C92" s="620"/>
    </row>
    <row r="93" spans="1:3" ht="24.75" customHeight="1">
      <c r="A93" s="414"/>
      <c r="B93" s="642" t="s">
        <v>845</v>
      </c>
      <c r="C93" s="643"/>
    </row>
    <row r="94" spans="1:3" ht="24" customHeight="1">
      <c r="A94" s="414"/>
      <c r="B94" s="642" t="s">
        <v>846</v>
      </c>
      <c r="C94" s="643"/>
    </row>
    <row r="95" spans="1:3" ht="13.5" customHeight="1">
      <c r="A95" s="414"/>
      <c r="B95" s="629" t="s">
        <v>847</v>
      </c>
      <c r="C95" s="630"/>
    </row>
    <row r="96" spans="1:3" ht="11.25" customHeight="1" thickBot="1">
      <c r="A96" s="644" t="s">
        <v>848</v>
      </c>
      <c r="B96" s="645"/>
      <c r="C96" s="646"/>
    </row>
    <row r="97" spans="1:3" ht="12.75" thickTop="1" thickBot="1">
      <c r="A97" s="647" t="s">
        <v>533</v>
      </c>
      <c r="B97" s="647"/>
      <c r="C97" s="647"/>
    </row>
    <row r="98" spans="1:3">
      <c r="A98" s="415">
        <v>2</v>
      </c>
      <c r="B98" s="418" t="s">
        <v>812</v>
      </c>
      <c r="C98" s="418" t="s">
        <v>849</v>
      </c>
    </row>
    <row r="99" spans="1:3">
      <c r="A99" s="229">
        <v>3</v>
      </c>
      <c r="B99" s="230" t="s">
        <v>813</v>
      </c>
      <c r="C99" s="417" t="s">
        <v>850</v>
      </c>
    </row>
    <row r="100" spans="1:3">
      <c r="A100" s="229">
        <v>4</v>
      </c>
      <c r="B100" s="230" t="s">
        <v>814</v>
      </c>
      <c r="C100" s="417" t="s">
        <v>851</v>
      </c>
    </row>
    <row r="101" spans="1:3" ht="11.25" customHeight="1">
      <c r="A101" s="229">
        <v>5</v>
      </c>
      <c r="B101" s="230" t="s">
        <v>815</v>
      </c>
      <c r="C101" s="417" t="s">
        <v>852</v>
      </c>
    </row>
    <row r="102" spans="1:3" ht="12" customHeight="1">
      <c r="A102" s="229">
        <v>6</v>
      </c>
      <c r="B102" s="230" t="s">
        <v>853</v>
      </c>
      <c r="C102" s="417" t="s">
        <v>816</v>
      </c>
    </row>
    <row r="103" spans="1:3" ht="12" customHeight="1">
      <c r="A103" s="229">
        <v>7</v>
      </c>
      <c r="B103" s="230" t="s">
        <v>817</v>
      </c>
      <c r="C103" s="417" t="s">
        <v>854</v>
      </c>
    </row>
    <row r="104" spans="1:3">
      <c r="A104" s="229">
        <v>8</v>
      </c>
      <c r="B104" s="230" t="s">
        <v>822</v>
      </c>
      <c r="C104" s="417" t="s">
        <v>855</v>
      </c>
    </row>
    <row r="105" spans="1:3" ht="11.25" customHeight="1">
      <c r="A105" s="637" t="s">
        <v>856</v>
      </c>
      <c r="B105" s="638"/>
      <c r="C105" s="639"/>
    </row>
    <row r="106" spans="1:3" ht="27.6" customHeight="1">
      <c r="A106" s="414"/>
      <c r="B106" s="619" t="s">
        <v>432</v>
      </c>
      <c r="C106" s="620"/>
    </row>
    <row r="107" spans="1:3" ht="12" thickBot="1">
      <c r="A107" s="648" t="s">
        <v>687</v>
      </c>
      <c r="B107" s="649"/>
      <c r="C107" s="650"/>
    </row>
    <row r="108" spans="1:3" ht="24" customHeight="1" thickTop="1" thickBot="1">
      <c r="A108" s="610" t="s">
        <v>365</v>
      </c>
      <c r="B108" s="611"/>
      <c r="C108" s="612"/>
    </row>
    <row r="109" spans="1:3">
      <c r="A109" s="223" t="s">
        <v>441</v>
      </c>
      <c r="B109" s="651" t="s">
        <v>442</v>
      </c>
      <c r="C109" s="652"/>
    </row>
    <row r="110" spans="1:3">
      <c r="A110" s="225" t="s">
        <v>443</v>
      </c>
      <c r="B110" s="653" t="s">
        <v>444</v>
      </c>
      <c r="C110" s="654"/>
    </row>
    <row r="111" spans="1:3">
      <c r="A111" s="223" t="s">
        <v>445</v>
      </c>
      <c r="B111" s="655" t="s">
        <v>446</v>
      </c>
      <c r="C111" s="655"/>
    </row>
    <row r="112" spans="1:3">
      <c r="A112" s="225" t="s">
        <v>447</v>
      </c>
      <c r="B112" s="653" t="s">
        <v>448</v>
      </c>
      <c r="C112" s="654"/>
    </row>
    <row r="113" spans="1:3" ht="12" thickBot="1">
      <c r="A113" s="247" t="s">
        <v>449</v>
      </c>
      <c r="B113" s="656" t="s">
        <v>450</v>
      </c>
      <c r="C113" s="656"/>
    </row>
    <row r="114" spans="1:3" ht="12" thickBot="1">
      <c r="A114" s="657" t="s">
        <v>687</v>
      </c>
      <c r="B114" s="658"/>
      <c r="C114" s="659"/>
    </row>
    <row r="115" spans="1:3" ht="12.75" thickTop="1" thickBot="1">
      <c r="A115" s="660" t="s">
        <v>451</v>
      </c>
      <c r="B115" s="660"/>
      <c r="C115" s="660"/>
    </row>
    <row r="116" spans="1:3">
      <c r="A116" s="223">
        <v>1</v>
      </c>
      <c r="B116" s="226" t="s">
        <v>90</v>
      </c>
      <c r="C116" s="378" t="s">
        <v>452</v>
      </c>
    </row>
    <row r="117" spans="1:3">
      <c r="A117" s="223">
        <v>2</v>
      </c>
      <c r="B117" s="226" t="s">
        <v>91</v>
      </c>
      <c r="C117" s="378" t="s">
        <v>91</v>
      </c>
    </row>
    <row r="118" spans="1:3">
      <c r="A118" s="223">
        <v>3</v>
      </c>
      <c r="B118" s="226" t="s">
        <v>92</v>
      </c>
      <c r="C118" s="227" t="s">
        <v>453</v>
      </c>
    </row>
    <row r="119" spans="1:3" ht="33.75">
      <c r="A119" s="223">
        <v>4</v>
      </c>
      <c r="B119" s="226" t="s">
        <v>93</v>
      </c>
      <c r="C119" s="227" t="s">
        <v>663</v>
      </c>
    </row>
    <row r="120" spans="1:3">
      <c r="A120" s="223">
        <v>5</v>
      </c>
      <c r="B120" s="226" t="s">
        <v>94</v>
      </c>
      <c r="C120" s="227" t="s">
        <v>454</v>
      </c>
    </row>
    <row r="121" spans="1:3">
      <c r="A121" s="223">
        <v>5.0999999999999996</v>
      </c>
      <c r="B121" s="226" t="s">
        <v>455</v>
      </c>
      <c r="C121" s="378" t="s">
        <v>456</v>
      </c>
    </row>
    <row r="122" spans="1:3">
      <c r="A122" s="223">
        <v>5.2</v>
      </c>
      <c r="B122" s="226" t="s">
        <v>457</v>
      </c>
      <c r="C122" s="378" t="s">
        <v>458</v>
      </c>
    </row>
    <row r="123" spans="1:3">
      <c r="A123" s="223">
        <v>6</v>
      </c>
      <c r="B123" s="226" t="s">
        <v>95</v>
      </c>
      <c r="C123" s="227" t="s">
        <v>459</v>
      </c>
    </row>
    <row r="124" spans="1:3">
      <c r="A124" s="223">
        <v>7</v>
      </c>
      <c r="B124" s="226" t="s">
        <v>96</v>
      </c>
      <c r="C124" s="227" t="s">
        <v>460</v>
      </c>
    </row>
    <row r="125" spans="1:3" ht="22.5">
      <c r="A125" s="223">
        <v>8</v>
      </c>
      <c r="B125" s="226" t="s">
        <v>97</v>
      </c>
      <c r="C125" s="227" t="s">
        <v>461</v>
      </c>
    </row>
    <row r="126" spans="1:3">
      <c r="A126" s="223">
        <v>9</v>
      </c>
      <c r="B126" s="226" t="s">
        <v>98</v>
      </c>
      <c r="C126" s="227" t="s">
        <v>462</v>
      </c>
    </row>
    <row r="127" spans="1:3" ht="22.5">
      <c r="A127" s="223">
        <v>10</v>
      </c>
      <c r="B127" s="226" t="s">
        <v>463</v>
      </c>
      <c r="C127" s="227" t="s">
        <v>464</v>
      </c>
    </row>
    <row r="128" spans="1:3" ht="22.5">
      <c r="A128" s="223">
        <v>11</v>
      </c>
      <c r="B128" s="226" t="s">
        <v>99</v>
      </c>
      <c r="C128" s="227" t="s">
        <v>465</v>
      </c>
    </row>
    <row r="129" spans="1:3">
      <c r="A129" s="223">
        <v>12</v>
      </c>
      <c r="B129" s="226" t="s">
        <v>100</v>
      </c>
      <c r="C129" s="227" t="s">
        <v>466</v>
      </c>
    </row>
    <row r="130" spans="1:3">
      <c r="A130" s="223">
        <v>13</v>
      </c>
      <c r="B130" s="226" t="s">
        <v>467</v>
      </c>
      <c r="C130" s="227" t="s">
        <v>468</v>
      </c>
    </row>
    <row r="131" spans="1:3">
      <c r="A131" s="223">
        <v>14</v>
      </c>
      <c r="B131" s="226" t="s">
        <v>101</v>
      </c>
      <c r="C131" s="227" t="s">
        <v>469</v>
      </c>
    </row>
    <row r="132" spans="1:3">
      <c r="A132" s="223">
        <v>15</v>
      </c>
      <c r="B132" s="226" t="s">
        <v>102</v>
      </c>
      <c r="C132" s="227" t="s">
        <v>470</v>
      </c>
    </row>
    <row r="133" spans="1:3">
      <c r="A133" s="223">
        <v>16</v>
      </c>
      <c r="B133" s="226" t="s">
        <v>103</v>
      </c>
      <c r="C133" s="227" t="s">
        <v>471</v>
      </c>
    </row>
    <row r="134" spans="1:3">
      <c r="A134" s="223">
        <v>17</v>
      </c>
      <c r="B134" s="226" t="s">
        <v>104</v>
      </c>
      <c r="C134" s="227" t="s">
        <v>472</v>
      </c>
    </row>
    <row r="135" spans="1:3">
      <c r="A135" s="223">
        <v>18</v>
      </c>
      <c r="B135" s="226" t="s">
        <v>105</v>
      </c>
      <c r="C135" s="227" t="s">
        <v>664</v>
      </c>
    </row>
    <row r="136" spans="1:3" ht="22.5">
      <c r="A136" s="223">
        <v>19</v>
      </c>
      <c r="B136" s="226" t="s">
        <v>665</v>
      </c>
      <c r="C136" s="227" t="s">
        <v>666</v>
      </c>
    </row>
    <row r="137" spans="1:3" ht="22.5">
      <c r="A137" s="223">
        <v>20</v>
      </c>
      <c r="B137" s="226" t="s">
        <v>106</v>
      </c>
      <c r="C137" s="227" t="s">
        <v>667</v>
      </c>
    </row>
    <row r="138" spans="1:3">
      <c r="A138" s="223">
        <v>21</v>
      </c>
      <c r="B138" s="226" t="s">
        <v>107</v>
      </c>
      <c r="C138" s="227" t="s">
        <v>473</v>
      </c>
    </row>
    <row r="139" spans="1:3">
      <c r="A139" s="223">
        <v>22</v>
      </c>
      <c r="B139" s="226" t="s">
        <v>108</v>
      </c>
      <c r="C139" s="227" t="s">
        <v>668</v>
      </c>
    </row>
    <row r="140" spans="1:3">
      <c r="A140" s="223">
        <v>23</v>
      </c>
      <c r="B140" s="226" t="s">
        <v>109</v>
      </c>
      <c r="C140" s="227" t="s">
        <v>474</v>
      </c>
    </row>
    <row r="141" spans="1:3">
      <c r="A141" s="223">
        <v>24</v>
      </c>
      <c r="B141" s="226" t="s">
        <v>110</v>
      </c>
      <c r="C141" s="227" t="s">
        <v>475</v>
      </c>
    </row>
    <row r="142" spans="1:3" ht="22.5">
      <c r="A142" s="223">
        <v>25</v>
      </c>
      <c r="B142" s="226" t="s">
        <v>111</v>
      </c>
      <c r="C142" s="227" t="s">
        <v>476</v>
      </c>
    </row>
    <row r="143" spans="1:3" ht="33.75">
      <c r="A143" s="223">
        <v>26</v>
      </c>
      <c r="B143" s="226" t="s">
        <v>112</v>
      </c>
      <c r="C143" s="227" t="s">
        <v>477</v>
      </c>
    </row>
    <row r="144" spans="1:3">
      <c r="A144" s="223">
        <v>27</v>
      </c>
      <c r="B144" s="226" t="s">
        <v>478</v>
      </c>
      <c r="C144" s="227" t="s">
        <v>479</v>
      </c>
    </row>
    <row r="145" spans="1:3" ht="22.5">
      <c r="A145" s="223">
        <v>28</v>
      </c>
      <c r="B145" s="226" t="s">
        <v>119</v>
      </c>
      <c r="C145" s="227" t="s">
        <v>480</v>
      </c>
    </row>
    <row r="146" spans="1:3">
      <c r="A146" s="223">
        <v>29</v>
      </c>
      <c r="B146" s="226" t="s">
        <v>113</v>
      </c>
      <c r="C146" s="378" t="s">
        <v>481</v>
      </c>
    </row>
    <row r="147" spans="1:3">
      <c r="A147" s="223">
        <v>30</v>
      </c>
      <c r="B147" s="226" t="s">
        <v>114</v>
      </c>
      <c r="C147" s="378" t="s">
        <v>482</v>
      </c>
    </row>
    <row r="148" spans="1:3" ht="32.25" customHeight="1">
      <c r="A148" s="223">
        <v>31</v>
      </c>
      <c r="B148" s="226" t="s">
        <v>483</v>
      </c>
      <c r="C148" s="378" t="s">
        <v>484</v>
      </c>
    </row>
    <row r="149" spans="1:3">
      <c r="A149" s="223">
        <v>31.1</v>
      </c>
      <c r="B149" s="226" t="s">
        <v>485</v>
      </c>
      <c r="C149" s="255" t="s">
        <v>486</v>
      </c>
    </row>
    <row r="150" spans="1:3" ht="33.75">
      <c r="A150" s="223" t="s">
        <v>487</v>
      </c>
      <c r="B150" s="226" t="s">
        <v>701</v>
      </c>
      <c r="C150" s="257" t="s">
        <v>711</v>
      </c>
    </row>
    <row r="151" spans="1:3">
      <c r="A151" s="223">
        <v>31.2</v>
      </c>
      <c r="B151" s="226" t="s">
        <v>488</v>
      </c>
      <c r="C151" s="257" t="s">
        <v>489</v>
      </c>
    </row>
    <row r="152" spans="1:3">
      <c r="A152" s="223" t="s">
        <v>490</v>
      </c>
      <c r="B152" s="226" t="s">
        <v>701</v>
      </c>
      <c r="C152" s="257" t="s">
        <v>702</v>
      </c>
    </row>
    <row r="153" spans="1:3" ht="33.75">
      <c r="A153" s="223">
        <v>32</v>
      </c>
      <c r="B153" s="254" t="s">
        <v>491</v>
      </c>
      <c r="C153" s="257" t="s">
        <v>703</v>
      </c>
    </row>
    <row r="154" spans="1:3">
      <c r="A154" s="223">
        <v>33</v>
      </c>
      <c r="B154" s="226" t="s">
        <v>115</v>
      </c>
      <c r="C154" s="257" t="s">
        <v>492</v>
      </c>
    </row>
    <row r="155" spans="1:3">
      <c r="A155" s="223">
        <v>34</v>
      </c>
      <c r="B155" s="256" t="s">
        <v>116</v>
      </c>
      <c r="C155" s="257" t="s">
        <v>493</v>
      </c>
    </row>
    <row r="156" spans="1:3">
      <c r="A156" s="223">
        <v>35</v>
      </c>
      <c r="B156" s="256" t="s">
        <v>117</v>
      </c>
      <c r="C156" s="257" t="s">
        <v>494</v>
      </c>
    </row>
    <row r="157" spans="1:3">
      <c r="A157" s="237" t="s">
        <v>712</v>
      </c>
      <c r="B157" s="256" t="s">
        <v>124</v>
      </c>
      <c r="C157" s="257" t="s">
        <v>740</v>
      </c>
    </row>
    <row r="158" spans="1:3">
      <c r="A158" s="237">
        <v>36.1</v>
      </c>
      <c r="B158" s="256" t="s">
        <v>495</v>
      </c>
      <c r="C158" s="257" t="s">
        <v>496</v>
      </c>
    </row>
    <row r="159" spans="1:3" ht="22.5">
      <c r="A159" s="237" t="s">
        <v>713</v>
      </c>
      <c r="B159" s="256" t="s">
        <v>701</v>
      </c>
      <c r="C159" s="255" t="s">
        <v>704</v>
      </c>
    </row>
    <row r="160" spans="1:3" ht="22.5">
      <c r="A160" s="237">
        <v>36.200000000000003</v>
      </c>
      <c r="B160" s="416" t="s">
        <v>749</v>
      </c>
      <c r="C160" s="255" t="s">
        <v>741</v>
      </c>
    </row>
    <row r="161" spans="1:3" ht="22.5">
      <c r="A161" s="237" t="s">
        <v>714</v>
      </c>
      <c r="B161" s="256" t="s">
        <v>701</v>
      </c>
      <c r="C161" s="255" t="s">
        <v>742</v>
      </c>
    </row>
    <row r="162" spans="1:3" ht="22.5">
      <c r="A162" s="237">
        <v>36.299999999999997</v>
      </c>
      <c r="B162" s="416" t="s">
        <v>750</v>
      </c>
      <c r="C162" s="255" t="s">
        <v>743</v>
      </c>
    </row>
    <row r="163" spans="1:3" ht="22.5">
      <c r="A163" s="237" t="s">
        <v>715</v>
      </c>
      <c r="B163" s="256" t="s">
        <v>701</v>
      </c>
      <c r="C163" s="255" t="s">
        <v>744</v>
      </c>
    </row>
    <row r="164" spans="1:3">
      <c r="A164" s="237" t="s">
        <v>716</v>
      </c>
      <c r="B164" s="256" t="s">
        <v>118</v>
      </c>
      <c r="C164" s="255" t="s">
        <v>745</v>
      </c>
    </row>
    <row r="165" spans="1:3">
      <c r="A165" s="237" t="s">
        <v>717</v>
      </c>
      <c r="B165" s="256" t="s">
        <v>701</v>
      </c>
      <c r="C165" s="255" t="s">
        <v>746</v>
      </c>
    </row>
    <row r="166" spans="1:3">
      <c r="A166" s="235">
        <v>37</v>
      </c>
      <c r="B166" s="256" t="s">
        <v>499</v>
      </c>
      <c r="C166" s="255" t="s">
        <v>500</v>
      </c>
    </row>
    <row r="167" spans="1:3">
      <c r="A167" s="235">
        <v>37.1</v>
      </c>
      <c r="B167" s="256" t="s">
        <v>501</v>
      </c>
      <c r="C167" s="255" t="s">
        <v>502</v>
      </c>
    </row>
    <row r="168" spans="1:3">
      <c r="A168" s="236" t="s">
        <v>497</v>
      </c>
      <c r="B168" s="256" t="s">
        <v>701</v>
      </c>
      <c r="C168" s="255" t="s">
        <v>705</v>
      </c>
    </row>
    <row r="169" spans="1:3">
      <c r="A169" s="235">
        <v>37.200000000000003</v>
      </c>
      <c r="B169" s="256" t="s">
        <v>504</v>
      </c>
      <c r="C169" s="255" t="s">
        <v>505</v>
      </c>
    </row>
    <row r="170" spans="1:3" ht="22.5">
      <c r="A170" s="236" t="s">
        <v>498</v>
      </c>
      <c r="B170" s="226" t="s">
        <v>701</v>
      </c>
      <c r="C170" s="255" t="s">
        <v>706</v>
      </c>
    </row>
    <row r="171" spans="1:3">
      <c r="A171" s="235">
        <v>38</v>
      </c>
      <c r="B171" s="226" t="s">
        <v>120</v>
      </c>
      <c r="C171" s="255" t="s">
        <v>507</v>
      </c>
    </row>
    <row r="172" spans="1:3">
      <c r="A172" s="237">
        <v>38.1</v>
      </c>
      <c r="B172" s="226" t="s">
        <v>121</v>
      </c>
      <c r="C172" s="378" t="s">
        <v>121</v>
      </c>
    </row>
    <row r="173" spans="1:3">
      <c r="A173" s="237" t="s">
        <v>503</v>
      </c>
      <c r="B173" s="228" t="s">
        <v>508</v>
      </c>
      <c r="C173" s="655" t="s">
        <v>509</v>
      </c>
    </row>
    <row r="174" spans="1:3">
      <c r="A174" s="237" t="s">
        <v>718</v>
      </c>
      <c r="B174" s="228" t="s">
        <v>510</v>
      </c>
      <c r="C174" s="655"/>
    </row>
    <row r="175" spans="1:3">
      <c r="A175" s="237" t="s">
        <v>719</v>
      </c>
      <c r="B175" s="228" t="s">
        <v>511</v>
      </c>
      <c r="C175" s="655"/>
    </row>
    <row r="176" spans="1:3">
      <c r="A176" s="237" t="s">
        <v>720</v>
      </c>
      <c r="B176" s="228" t="s">
        <v>512</v>
      </c>
      <c r="C176" s="655"/>
    </row>
    <row r="177" spans="1:3">
      <c r="A177" s="237" t="s">
        <v>721</v>
      </c>
      <c r="B177" s="228" t="s">
        <v>513</v>
      </c>
      <c r="C177" s="655"/>
    </row>
    <row r="178" spans="1:3">
      <c r="A178" s="237" t="s">
        <v>722</v>
      </c>
      <c r="B178" s="228" t="s">
        <v>514</v>
      </c>
      <c r="C178" s="655"/>
    </row>
    <row r="179" spans="1:3">
      <c r="A179" s="237">
        <v>38.200000000000003</v>
      </c>
      <c r="B179" s="226" t="s">
        <v>122</v>
      </c>
      <c r="C179" s="378" t="s">
        <v>122</v>
      </c>
    </row>
    <row r="180" spans="1:3">
      <c r="A180" s="237" t="s">
        <v>506</v>
      </c>
      <c r="B180" s="228" t="s">
        <v>515</v>
      </c>
      <c r="C180" s="655" t="s">
        <v>516</v>
      </c>
    </row>
    <row r="181" spans="1:3">
      <c r="A181" s="237" t="s">
        <v>723</v>
      </c>
      <c r="B181" s="228" t="s">
        <v>517</v>
      </c>
      <c r="C181" s="655"/>
    </row>
    <row r="182" spans="1:3">
      <c r="A182" s="237" t="s">
        <v>724</v>
      </c>
      <c r="B182" s="228" t="s">
        <v>518</v>
      </c>
      <c r="C182" s="655"/>
    </row>
    <row r="183" spans="1:3">
      <c r="A183" s="237" t="s">
        <v>725</v>
      </c>
      <c r="B183" s="228" t="s">
        <v>519</v>
      </c>
      <c r="C183" s="655"/>
    </row>
    <row r="184" spans="1:3">
      <c r="A184" s="237" t="s">
        <v>726</v>
      </c>
      <c r="B184" s="228" t="s">
        <v>520</v>
      </c>
      <c r="C184" s="655"/>
    </row>
    <row r="185" spans="1:3">
      <c r="A185" s="237" t="s">
        <v>727</v>
      </c>
      <c r="B185" s="228" t="s">
        <v>521</v>
      </c>
      <c r="C185" s="655"/>
    </row>
    <row r="186" spans="1:3">
      <c r="A186" s="237" t="s">
        <v>728</v>
      </c>
      <c r="B186" s="228" t="s">
        <v>522</v>
      </c>
      <c r="C186" s="655"/>
    </row>
    <row r="187" spans="1:3">
      <c r="A187" s="237">
        <v>38.299999999999997</v>
      </c>
      <c r="B187" s="226" t="s">
        <v>123</v>
      </c>
      <c r="C187" s="378" t="s">
        <v>523</v>
      </c>
    </row>
    <row r="188" spans="1:3">
      <c r="A188" s="237" t="s">
        <v>729</v>
      </c>
      <c r="B188" s="228" t="s">
        <v>524</v>
      </c>
      <c r="C188" s="655" t="s">
        <v>525</v>
      </c>
    </row>
    <row r="189" spans="1:3">
      <c r="A189" s="237" t="s">
        <v>730</v>
      </c>
      <c r="B189" s="228" t="s">
        <v>526</v>
      </c>
      <c r="C189" s="655"/>
    </row>
    <row r="190" spans="1:3">
      <c r="A190" s="237" t="s">
        <v>731</v>
      </c>
      <c r="B190" s="228" t="s">
        <v>527</v>
      </c>
      <c r="C190" s="655"/>
    </row>
    <row r="191" spans="1:3">
      <c r="A191" s="237" t="s">
        <v>732</v>
      </c>
      <c r="B191" s="228" t="s">
        <v>528</v>
      </c>
      <c r="C191" s="655"/>
    </row>
    <row r="192" spans="1:3">
      <c r="A192" s="237" t="s">
        <v>733</v>
      </c>
      <c r="B192" s="228" t="s">
        <v>529</v>
      </c>
      <c r="C192" s="655"/>
    </row>
    <row r="193" spans="1:3">
      <c r="A193" s="237" t="s">
        <v>734</v>
      </c>
      <c r="B193" s="228" t="s">
        <v>530</v>
      </c>
      <c r="C193" s="655"/>
    </row>
    <row r="194" spans="1:3">
      <c r="A194" s="237">
        <v>38.4</v>
      </c>
      <c r="B194" s="226" t="s">
        <v>499</v>
      </c>
      <c r="C194" s="255" t="s">
        <v>500</v>
      </c>
    </row>
    <row r="195" spans="1:3" s="224" customFormat="1">
      <c r="A195" s="237" t="s">
        <v>735</v>
      </c>
      <c r="B195" s="228" t="s">
        <v>524</v>
      </c>
      <c r="C195" s="655" t="s">
        <v>531</v>
      </c>
    </row>
    <row r="196" spans="1:3">
      <c r="A196" s="237" t="s">
        <v>736</v>
      </c>
      <c r="B196" s="228" t="s">
        <v>526</v>
      </c>
      <c r="C196" s="655"/>
    </row>
    <row r="197" spans="1:3">
      <c r="A197" s="237" t="s">
        <v>737</v>
      </c>
      <c r="B197" s="228" t="s">
        <v>527</v>
      </c>
      <c r="C197" s="655"/>
    </row>
    <row r="198" spans="1:3">
      <c r="A198" s="237" t="s">
        <v>738</v>
      </c>
      <c r="B198" s="228" t="s">
        <v>528</v>
      </c>
      <c r="C198" s="655"/>
    </row>
    <row r="199" spans="1:3" ht="12" thickBot="1">
      <c r="A199" s="238" t="s">
        <v>739</v>
      </c>
      <c r="B199" s="228" t="s">
        <v>532</v>
      </c>
      <c r="C199" s="655"/>
    </row>
    <row r="200" spans="1:3" ht="12" thickBot="1">
      <c r="A200" s="644" t="s">
        <v>688</v>
      </c>
      <c r="B200" s="645"/>
      <c r="C200" s="646"/>
    </row>
    <row r="201" spans="1:3" ht="12.75" thickTop="1" thickBot="1">
      <c r="A201" s="647" t="s">
        <v>533</v>
      </c>
      <c r="B201" s="647"/>
      <c r="C201" s="647"/>
    </row>
    <row r="202" spans="1:3">
      <c r="A202" s="229">
        <v>11.1</v>
      </c>
      <c r="B202" s="230" t="s">
        <v>534</v>
      </c>
      <c r="C202" s="378" t="s">
        <v>535</v>
      </c>
    </row>
    <row r="203" spans="1:3">
      <c r="A203" s="229">
        <v>11.2</v>
      </c>
      <c r="B203" s="230" t="s">
        <v>536</v>
      </c>
      <c r="C203" s="378" t="s">
        <v>537</v>
      </c>
    </row>
    <row r="204" spans="1:3" ht="22.5">
      <c r="A204" s="229">
        <v>11.3</v>
      </c>
      <c r="B204" s="230" t="s">
        <v>538</v>
      </c>
      <c r="C204" s="378" t="s">
        <v>539</v>
      </c>
    </row>
    <row r="205" spans="1:3" ht="22.5">
      <c r="A205" s="229">
        <v>11.4</v>
      </c>
      <c r="B205" s="230" t="s">
        <v>540</v>
      </c>
      <c r="C205" s="378" t="s">
        <v>541</v>
      </c>
    </row>
    <row r="206" spans="1:3" ht="22.5">
      <c r="A206" s="229">
        <v>11.5</v>
      </c>
      <c r="B206" s="230" t="s">
        <v>542</v>
      </c>
      <c r="C206" s="378" t="s">
        <v>543</v>
      </c>
    </row>
    <row r="207" spans="1:3">
      <c r="A207" s="229">
        <v>11.6</v>
      </c>
      <c r="B207" s="230" t="s">
        <v>544</v>
      </c>
      <c r="C207" s="378" t="s">
        <v>545</v>
      </c>
    </row>
    <row r="208" spans="1:3" ht="22.5">
      <c r="A208" s="229">
        <v>11.7</v>
      </c>
      <c r="B208" s="230" t="s">
        <v>707</v>
      </c>
      <c r="C208" s="378" t="s">
        <v>708</v>
      </c>
    </row>
    <row r="209" spans="1:3" ht="22.5">
      <c r="A209" s="229">
        <v>11.8</v>
      </c>
      <c r="B209" s="230" t="s">
        <v>709</v>
      </c>
      <c r="C209" s="378" t="s">
        <v>710</v>
      </c>
    </row>
    <row r="210" spans="1:3">
      <c r="A210" s="229">
        <v>11.9</v>
      </c>
      <c r="B210" s="378" t="s">
        <v>546</v>
      </c>
      <c r="C210" s="378" t="s">
        <v>547</v>
      </c>
    </row>
    <row r="211" spans="1:3">
      <c r="A211" s="229">
        <v>11.1</v>
      </c>
      <c r="B211" s="378" t="s">
        <v>548</v>
      </c>
      <c r="C211" s="378" t="s">
        <v>549</v>
      </c>
    </row>
    <row r="212" spans="1:3">
      <c r="A212" s="229">
        <v>11.11</v>
      </c>
      <c r="B212" s="255" t="s">
        <v>550</v>
      </c>
      <c r="C212" s="378" t="s">
        <v>551</v>
      </c>
    </row>
    <row r="213" spans="1:3">
      <c r="A213" s="229">
        <v>11.12</v>
      </c>
      <c r="B213" s="230" t="s">
        <v>552</v>
      </c>
      <c r="C213" s="378" t="s">
        <v>553</v>
      </c>
    </row>
    <row r="214" spans="1:3">
      <c r="A214" s="229">
        <v>11.13</v>
      </c>
      <c r="B214" s="230" t="s">
        <v>554</v>
      </c>
      <c r="C214" s="378" t="s">
        <v>555</v>
      </c>
    </row>
    <row r="215" spans="1:3" ht="22.5">
      <c r="A215" s="229">
        <v>11.14</v>
      </c>
      <c r="B215" s="230" t="s">
        <v>747</v>
      </c>
      <c r="C215" s="378" t="s">
        <v>748</v>
      </c>
    </row>
    <row r="216" spans="1:3">
      <c r="A216" s="229">
        <v>11.15</v>
      </c>
      <c r="B216" s="230" t="s">
        <v>556</v>
      </c>
      <c r="C216" s="378" t="s">
        <v>557</v>
      </c>
    </row>
    <row r="217" spans="1:3">
      <c r="A217" s="229">
        <v>11.16</v>
      </c>
      <c r="B217" s="230" t="s">
        <v>558</v>
      </c>
      <c r="C217" s="378" t="s">
        <v>559</v>
      </c>
    </row>
    <row r="218" spans="1:3">
      <c r="A218" s="229">
        <v>11.17</v>
      </c>
      <c r="B218" s="230" t="s">
        <v>560</v>
      </c>
      <c r="C218" s="378" t="s">
        <v>561</v>
      </c>
    </row>
    <row r="219" spans="1:3">
      <c r="A219" s="229">
        <v>11.18</v>
      </c>
      <c r="B219" s="230" t="s">
        <v>562</v>
      </c>
      <c r="C219" s="378" t="s">
        <v>563</v>
      </c>
    </row>
    <row r="220" spans="1:3" ht="22.5">
      <c r="A220" s="229">
        <v>11.19</v>
      </c>
      <c r="B220" s="230" t="s">
        <v>564</v>
      </c>
      <c r="C220" s="378" t="s">
        <v>669</v>
      </c>
    </row>
    <row r="221" spans="1:3" ht="22.5">
      <c r="A221" s="229">
        <v>11.2</v>
      </c>
      <c r="B221" s="230" t="s">
        <v>565</v>
      </c>
      <c r="C221" s="378" t="s">
        <v>670</v>
      </c>
    </row>
    <row r="222" spans="1:3" s="224" customFormat="1">
      <c r="A222" s="229">
        <v>11.21</v>
      </c>
      <c r="B222" s="230" t="s">
        <v>566</v>
      </c>
      <c r="C222" s="378" t="s">
        <v>567</v>
      </c>
    </row>
    <row r="223" spans="1:3">
      <c r="A223" s="229">
        <v>11.22</v>
      </c>
      <c r="B223" s="230" t="s">
        <v>568</v>
      </c>
      <c r="C223" s="378" t="s">
        <v>569</v>
      </c>
    </row>
    <row r="224" spans="1:3">
      <c r="A224" s="229">
        <v>11.23</v>
      </c>
      <c r="B224" s="230" t="s">
        <v>570</v>
      </c>
      <c r="C224" s="378" t="s">
        <v>571</v>
      </c>
    </row>
    <row r="225" spans="1:3">
      <c r="A225" s="229">
        <v>11.24</v>
      </c>
      <c r="B225" s="230" t="s">
        <v>572</v>
      </c>
      <c r="C225" s="378" t="s">
        <v>573</v>
      </c>
    </row>
    <row r="226" spans="1:3">
      <c r="A226" s="229">
        <v>11.25</v>
      </c>
      <c r="B226" s="251" t="s">
        <v>574</v>
      </c>
      <c r="C226" s="252" t="s">
        <v>575</v>
      </c>
    </row>
    <row r="227" spans="1:3" ht="12" thickBot="1">
      <c r="A227" s="664" t="s">
        <v>689</v>
      </c>
      <c r="B227" s="665"/>
      <c r="C227" s="666"/>
    </row>
    <row r="228" spans="1:3" ht="12.75" thickTop="1" thickBot="1">
      <c r="A228" s="647" t="s">
        <v>533</v>
      </c>
      <c r="B228" s="647"/>
      <c r="C228" s="647"/>
    </row>
    <row r="229" spans="1:3">
      <c r="A229" s="225" t="s">
        <v>576</v>
      </c>
      <c r="B229" s="231" t="s">
        <v>577</v>
      </c>
      <c r="C229" s="667" t="s">
        <v>578</v>
      </c>
    </row>
    <row r="230" spans="1:3">
      <c r="A230" s="223" t="s">
        <v>579</v>
      </c>
      <c r="B230" s="255" t="s">
        <v>580</v>
      </c>
      <c r="C230" s="655"/>
    </row>
    <row r="231" spans="1:3">
      <c r="A231" s="223" t="s">
        <v>581</v>
      </c>
      <c r="B231" s="255" t="s">
        <v>582</v>
      </c>
      <c r="C231" s="655"/>
    </row>
    <row r="232" spans="1:3">
      <c r="A232" s="223" t="s">
        <v>583</v>
      </c>
      <c r="B232" s="255" t="s">
        <v>584</v>
      </c>
      <c r="C232" s="655"/>
    </row>
    <row r="233" spans="1:3">
      <c r="A233" s="223" t="s">
        <v>585</v>
      </c>
      <c r="B233" s="255" t="s">
        <v>586</v>
      </c>
      <c r="C233" s="655"/>
    </row>
    <row r="234" spans="1:3">
      <c r="A234" s="223" t="s">
        <v>587</v>
      </c>
      <c r="B234" s="255" t="s">
        <v>588</v>
      </c>
      <c r="C234" s="378" t="s">
        <v>589</v>
      </c>
    </row>
    <row r="235" spans="1:3" ht="22.5">
      <c r="A235" s="223" t="s">
        <v>590</v>
      </c>
      <c r="B235" s="255" t="s">
        <v>591</v>
      </c>
      <c r="C235" s="378" t="s">
        <v>592</v>
      </c>
    </row>
    <row r="236" spans="1:3">
      <c r="A236" s="223" t="s">
        <v>593</v>
      </c>
      <c r="B236" s="255" t="s">
        <v>594</v>
      </c>
      <c r="C236" s="378" t="s">
        <v>595</v>
      </c>
    </row>
    <row r="237" spans="1:3">
      <c r="A237" s="223" t="s">
        <v>596</v>
      </c>
      <c r="B237" s="255" t="s">
        <v>597</v>
      </c>
      <c r="C237" s="655" t="s">
        <v>598</v>
      </c>
    </row>
    <row r="238" spans="1:3">
      <c r="A238" s="223" t="s">
        <v>599</v>
      </c>
      <c r="B238" s="255" t="s">
        <v>600</v>
      </c>
      <c r="C238" s="655"/>
    </row>
    <row r="239" spans="1:3">
      <c r="A239" s="223" t="s">
        <v>601</v>
      </c>
      <c r="B239" s="255" t="s">
        <v>602</v>
      </c>
      <c r="C239" s="655"/>
    </row>
    <row r="240" spans="1:3">
      <c r="A240" s="223" t="s">
        <v>603</v>
      </c>
      <c r="B240" s="255" t="s">
        <v>604</v>
      </c>
      <c r="C240" s="655" t="s">
        <v>578</v>
      </c>
    </row>
    <row r="241" spans="1:3">
      <c r="A241" s="223" t="s">
        <v>605</v>
      </c>
      <c r="B241" s="255" t="s">
        <v>606</v>
      </c>
      <c r="C241" s="655"/>
    </row>
    <row r="242" spans="1:3">
      <c r="A242" s="223" t="s">
        <v>607</v>
      </c>
      <c r="B242" s="255" t="s">
        <v>608</v>
      </c>
      <c r="C242" s="655"/>
    </row>
    <row r="243" spans="1:3" s="224" customFormat="1">
      <c r="A243" s="223" t="s">
        <v>609</v>
      </c>
      <c r="B243" s="255" t="s">
        <v>610</v>
      </c>
      <c r="C243" s="655"/>
    </row>
    <row r="244" spans="1:3">
      <c r="A244" s="223" t="s">
        <v>611</v>
      </c>
      <c r="B244" s="255" t="s">
        <v>612</v>
      </c>
      <c r="C244" s="655"/>
    </row>
    <row r="245" spans="1:3">
      <c r="A245" s="223" t="s">
        <v>613</v>
      </c>
      <c r="B245" s="255" t="s">
        <v>614</v>
      </c>
      <c r="C245" s="655"/>
    </row>
    <row r="246" spans="1:3">
      <c r="A246" s="223" t="s">
        <v>615</v>
      </c>
      <c r="B246" s="255" t="s">
        <v>616</v>
      </c>
      <c r="C246" s="655"/>
    </row>
    <row r="247" spans="1:3">
      <c r="A247" s="223" t="s">
        <v>617</v>
      </c>
      <c r="B247" s="255" t="s">
        <v>618</v>
      </c>
      <c r="C247" s="655"/>
    </row>
    <row r="248" spans="1:3" s="224" customFormat="1" ht="12" thickBot="1">
      <c r="A248" s="644" t="s">
        <v>690</v>
      </c>
      <c r="B248" s="645"/>
      <c r="C248" s="646"/>
    </row>
    <row r="249" spans="1:3" ht="12.75" thickTop="1" thickBot="1">
      <c r="A249" s="661" t="s">
        <v>619</v>
      </c>
      <c r="B249" s="661"/>
      <c r="C249" s="661"/>
    </row>
    <row r="250" spans="1:3">
      <c r="A250" s="223">
        <v>13.1</v>
      </c>
      <c r="B250" s="662" t="s">
        <v>620</v>
      </c>
      <c r="C250" s="663"/>
    </row>
    <row r="251" spans="1:3" ht="33.75">
      <c r="A251" s="223" t="s">
        <v>621</v>
      </c>
      <c r="B251" s="230" t="s">
        <v>622</v>
      </c>
      <c r="C251" s="378" t="s">
        <v>623</v>
      </c>
    </row>
    <row r="252" spans="1:3" ht="101.25">
      <c r="A252" s="223" t="s">
        <v>624</v>
      </c>
      <c r="B252" s="230" t="s">
        <v>625</v>
      </c>
      <c r="C252" s="378" t="s">
        <v>626</v>
      </c>
    </row>
    <row r="253" spans="1:3" ht="12" thickBot="1">
      <c r="A253" s="644" t="s">
        <v>691</v>
      </c>
      <c r="B253" s="645"/>
      <c r="C253" s="646"/>
    </row>
    <row r="254" spans="1:3" ht="12.75" thickTop="1" thickBot="1">
      <c r="A254" s="661" t="s">
        <v>619</v>
      </c>
      <c r="B254" s="661"/>
      <c r="C254" s="661"/>
    </row>
    <row r="255" spans="1:3">
      <c r="A255" s="223">
        <v>14.1</v>
      </c>
      <c r="B255" s="662" t="s">
        <v>627</v>
      </c>
      <c r="C255" s="663"/>
    </row>
    <row r="256" spans="1:3" ht="22.5">
      <c r="A256" s="223" t="s">
        <v>628</v>
      </c>
      <c r="B256" s="230" t="s">
        <v>629</v>
      </c>
      <c r="C256" s="378" t="s">
        <v>630</v>
      </c>
    </row>
    <row r="257" spans="1:3" ht="45">
      <c r="A257" s="223" t="s">
        <v>631</v>
      </c>
      <c r="B257" s="230" t="s">
        <v>632</v>
      </c>
      <c r="C257" s="378" t="s">
        <v>633</v>
      </c>
    </row>
    <row r="258" spans="1:3" ht="12" customHeight="1">
      <c r="A258" s="223" t="s">
        <v>634</v>
      </c>
      <c r="B258" s="230" t="s">
        <v>635</v>
      </c>
      <c r="C258" s="378" t="s">
        <v>636</v>
      </c>
    </row>
    <row r="259" spans="1:3" ht="33.75">
      <c r="A259" s="223" t="s">
        <v>637</v>
      </c>
      <c r="B259" s="230" t="s">
        <v>638</v>
      </c>
      <c r="C259" s="378" t="s">
        <v>639</v>
      </c>
    </row>
    <row r="260" spans="1:3" ht="11.25" customHeight="1">
      <c r="A260" s="223" t="s">
        <v>640</v>
      </c>
      <c r="B260" s="230" t="s">
        <v>641</v>
      </c>
      <c r="C260" s="378" t="s">
        <v>642</v>
      </c>
    </row>
    <row r="261" spans="1:3" ht="56.25">
      <c r="A261" s="223" t="s">
        <v>643</v>
      </c>
      <c r="B261" s="230" t="s">
        <v>644</v>
      </c>
      <c r="C261" s="378" t="s">
        <v>645</v>
      </c>
    </row>
    <row r="262" spans="1:3">
      <c r="A262" s="219"/>
      <c r="B262" s="219"/>
      <c r="C262" s="219"/>
    </row>
    <row r="263" spans="1:3">
      <c r="A263" s="219"/>
      <c r="B263" s="219"/>
      <c r="C263" s="219"/>
    </row>
    <row r="264" spans="1:3">
      <c r="A264" s="219"/>
      <c r="B264" s="219"/>
      <c r="C264" s="219"/>
    </row>
    <row r="265" spans="1:3">
      <c r="A265" s="219"/>
      <c r="B265" s="219"/>
      <c r="C265" s="219"/>
    </row>
    <row r="266" spans="1:3">
      <c r="A266" s="219"/>
      <c r="B266" s="219"/>
      <c r="C266" s="219"/>
    </row>
  </sheetData>
  <mergeCells count="12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 ref="A107:C107"/>
    <mergeCell ref="A108:C108"/>
    <mergeCell ref="B109:C109"/>
    <mergeCell ref="B110:C110"/>
    <mergeCell ref="B111:C111"/>
    <mergeCell ref="B112:C112"/>
    <mergeCell ref="B113:C113"/>
    <mergeCell ref="A114:C114"/>
    <mergeCell ref="A115:C115"/>
    <mergeCell ref="B91:C91"/>
    <mergeCell ref="B92:C92"/>
    <mergeCell ref="B93:C93"/>
    <mergeCell ref="B94:C94"/>
    <mergeCell ref="B95:C95"/>
    <mergeCell ref="A96:C96"/>
    <mergeCell ref="A97:C97"/>
    <mergeCell ref="A105:C105"/>
    <mergeCell ref="B106:C106"/>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70:C70"/>
    <mergeCell ref="A76:C76"/>
    <mergeCell ref="B79:C79"/>
    <mergeCell ref="A80:C80"/>
    <mergeCell ref="B81:C81"/>
    <mergeCell ref="B84:C84"/>
    <mergeCell ref="B85:C85"/>
    <mergeCell ref="B64:C64"/>
    <mergeCell ref="B66:C66"/>
    <mergeCell ref="B69:C69"/>
    <mergeCell ref="B59:C59"/>
    <mergeCell ref="B60:C60"/>
    <mergeCell ref="B61:C61"/>
    <mergeCell ref="B62:C62"/>
    <mergeCell ref="B63:C63"/>
    <mergeCell ref="B58:C58"/>
    <mergeCell ref="A65:C65"/>
    <mergeCell ref="A67:C67"/>
    <mergeCell ref="B68:C68"/>
    <mergeCell ref="B52:C52"/>
    <mergeCell ref="B53:C53"/>
    <mergeCell ref="B54:C54"/>
    <mergeCell ref="B56:C56"/>
    <mergeCell ref="B57:C57"/>
    <mergeCell ref="B44:C44"/>
    <mergeCell ref="B45:C45"/>
    <mergeCell ref="A48:C48"/>
    <mergeCell ref="B49:C49"/>
    <mergeCell ref="B50:C50"/>
    <mergeCell ref="B51:C51"/>
    <mergeCell ref="A55:C55"/>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I41"/>
  <sheetViews>
    <sheetView tabSelected="1" zoomScaleNormal="100" workbookViewId="0">
      <pane xSplit="1" ySplit="5" topLeftCell="B6" activePane="bottomRight" state="frozen"/>
      <selection activeCell="K8" sqref="K8"/>
      <selection pane="topRight" activeCell="K8" sqref="K8"/>
      <selection pane="bottomLeft" activeCell="K8" sqref="K8"/>
      <selection pane="bottomRight" activeCell="B2" sqref="B2"/>
    </sheetView>
  </sheetViews>
  <sheetFormatPr defaultRowHeight="15.75"/>
  <cols>
    <col min="1" max="1" width="9.5703125" style="13" bestFit="1" customWidth="1"/>
    <col min="2" max="2" width="86" style="10" customWidth="1"/>
    <col min="3" max="3" width="12.7109375" style="10" customWidth="1"/>
    <col min="4" max="7" width="12.7109375" style="2" customWidth="1"/>
    <col min="8" max="8" width="6.7109375" customWidth="1"/>
    <col min="9" max="9" width="14.28515625" bestFit="1" customWidth="1"/>
    <col min="10" max="13" width="6.7109375" customWidth="1"/>
  </cols>
  <sheetData>
    <row r="1" spans="1:8">
      <c r="A1" s="11" t="s">
        <v>227</v>
      </c>
      <c r="B1" s="316" t="s">
        <v>751</v>
      </c>
    </row>
    <row r="2" spans="1:8">
      <c r="A2" s="11" t="s">
        <v>228</v>
      </c>
      <c r="B2" s="318">
        <v>44012</v>
      </c>
      <c r="C2" s="23"/>
      <c r="D2" s="12"/>
      <c r="E2" s="12"/>
      <c r="F2" s="12"/>
      <c r="G2" s="12"/>
      <c r="H2" s="1"/>
    </row>
    <row r="3" spans="1:8">
      <c r="A3" s="11"/>
      <c r="C3" s="23"/>
      <c r="D3" s="12"/>
      <c r="E3" s="12"/>
      <c r="F3" s="12"/>
      <c r="G3" s="12"/>
      <c r="H3" s="1"/>
    </row>
    <row r="4" spans="1:8" ht="16.5" thickBot="1">
      <c r="A4" s="68" t="s">
        <v>648</v>
      </c>
      <c r="B4" s="203" t="s">
        <v>262</v>
      </c>
      <c r="C4" s="204"/>
      <c r="D4" s="205"/>
      <c r="E4" s="205"/>
      <c r="F4" s="205"/>
      <c r="G4" s="205"/>
      <c r="H4" s="1"/>
    </row>
    <row r="5" spans="1:8" ht="15">
      <c r="A5" s="249" t="s">
        <v>27</v>
      </c>
      <c r="B5" s="250"/>
      <c r="C5" s="327" t="s">
        <v>956</v>
      </c>
      <c r="D5" s="177" t="s">
        <v>945</v>
      </c>
      <c r="E5" s="177" t="s">
        <v>944</v>
      </c>
      <c r="F5" s="177" t="s">
        <v>940</v>
      </c>
      <c r="G5" s="312" t="s">
        <v>936</v>
      </c>
    </row>
    <row r="6" spans="1:8" ht="15">
      <c r="A6" s="120"/>
      <c r="B6" s="534" t="s">
        <v>224</v>
      </c>
      <c r="C6" s="379"/>
      <c r="D6" s="379"/>
      <c r="E6" s="379"/>
      <c r="F6" s="379"/>
      <c r="G6" s="380"/>
    </row>
    <row r="7" spans="1:8" ht="15">
      <c r="A7" s="120"/>
      <c r="B7" s="535" t="s">
        <v>229</v>
      </c>
      <c r="C7" s="379"/>
      <c r="D7" s="379"/>
      <c r="E7" s="379"/>
      <c r="F7" s="379"/>
      <c r="G7" s="380"/>
    </row>
    <row r="8" spans="1:8" ht="15">
      <c r="A8" s="121">
        <v>1</v>
      </c>
      <c r="B8" s="536" t="s">
        <v>24</v>
      </c>
      <c r="C8" s="554">
        <v>167969628</v>
      </c>
      <c r="D8" s="258">
        <v>159299161</v>
      </c>
      <c r="E8" s="258">
        <v>199034952</v>
      </c>
      <c r="F8" s="258">
        <v>195242645</v>
      </c>
      <c r="G8" s="259">
        <v>187971414</v>
      </c>
    </row>
    <row r="9" spans="1:8" ht="15">
      <c r="A9" s="121">
        <v>2</v>
      </c>
      <c r="B9" s="536" t="s">
        <v>125</v>
      </c>
      <c r="C9" s="554">
        <v>189356028</v>
      </c>
      <c r="D9" s="258">
        <v>182290661</v>
      </c>
      <c r="E9" s="258">
        <v>219108852</v>
      </c>
      <c r="F9" s="258">
        <v>215929045</v>
      </c>
      <c r="G9" s="259">
        <v>208052314</v>
      </c>
    </row>
    <row r="10" spans="1:8" ht="15">
      <c r="A10" s="121">
        <v>3</v>
      </c>
      <c r="B10" s="536" t="s">
        <v>89</v>
      </c>
      <c r="C10" s="554">
        <v>411644701</v>
      </c>
      <c r="D10" s="258">
        <v>420404542</v>
      </c>
      <c r="E10" s="258">
        <v>427216297</v>
      </c>
      <c r="F10" s="258">
        <v>428170330</v>
      </c>
      <c r="G10" s="259">
        <v>413734563</v>
      </c>
    </row>
    <row r="11" spans="1:8" ht="15">
      <c r="A11" s="120"/>
      <c r="B11" s="534" t="s">
        <v>225</v>
      </c>
      <c r="C11" s="555"/>
      <c r="D11" s="379"/>
      <c r="E11" s="379"/>
      <c r="F11" s="379"/>
      <c r="G11" s="380"/>
    </row>
    <row r="12" spans="1:8" ht="15" customHeight="1">
      <c r="A12" s="121">
        <v>4</v>
      </c>
      <c r="B12" s="536" t="s">
        <v>671</v>
      </c>
      <c r="C12" s="556">
        <v>1418689194.4814458</v>
      </c>
      <c r="D12" s="258">
        <v>1511302849.3190932</v>
      </c>
      <c r="E12" s="258">
        <v>1439273401.5592277</v>
      </c>
      <c r="F12" s="258">
        <v>1430709273.5419717</v>
      </c>
      <c r="G12" s="259">
        <v>1392496942.6090484</v>
      </c>
    </row>
    <row r="13" spans="1:8" ht="15">
      <c r="A13" s="120"/>
      <c r="B13" s="534" t="s">
        <v>126</v>
      </c>
      <c r="C13" s="555"/>
      <c r="D13" s="379"/>
      <c r="E13" s="379"/>
      <c r="F13" s="379"/>
      <c r="G13" s="380"/>
    </row>
    <row r="14" spans="1:8" s="3" customFormat="1" ht="15">
      <c r="A14" s="121"/>
      <c r="B14" s="535" t="s">
        <v>952</v>
      </c>
      <c r="C14" s="555"/>
      <c r="D14" s="379"/>
      <c r="E14" s="379"/>
      <c r="F14" s="379"/>
      <c r="G14" s="380"/>
    </row>
    <row r="15" spans="1:8" ht="15">
      <c r="A15" s="119">
        <v>5</v>
      </c>
      <c r="B15" s="537" t="s">
        <v>953</v>
      </c>
      <c r="C15" s="557">
        <v>0.1183977636915714</v>
      </c>
      <c r="D15" s="330">
        <v>0.10540518802817787</v>
      </c>
      <c r="E15" s="330">
        <v>0.1382884945864884</v>
      </c>
      <c r="F15" s="330">
        <v>0.13646563184471616</v>
      </c>
      <c r="G15" s="331">
        <v>0.13498874449792891</v>
      </c>
    </row>
    <row r="16" spans="1:8" ht="15" customHeight="1">
      <c r="A16" s="119">
        <v>6</v>
      </c>
      <c r="B16" s="537" t="s">
        <v>954</v>
      </c>
      <c r="C16" s="557">
        <v>0.1334725243108747</v>
      </c>
      <c r="D16" s="330">
        <v>0.12061822094898436</v>
      </c>
      <c r="E16" s="330">
        <v>0.15223574045252961</v>
      </c>
      <c r="F16" s="330">
        <v>0.1509244743101649</v>
      </c>
      <c r="G16" s="331">
        <v>0.1494095301998892</v>
      </c>
    </row>
    <row r="17" spans="1:9" ht="15">
      <c r="A17" s="119">
        <v>7</v>
      </c>
      <c r="B17" s="537" t="s">
        <v>955</v>
      </c>
      <c r="C17" s="557">
        <v>0.29015848051938037</v>
      </c>
      <c r="D17" s="330">
        <v>0.27817359187102059</v>
      </c>
      <c r="E17" s="330">
        <v>0.29682775804595424</v>
      </c>
      <c r="F17" s="330">
        <v>0.29927137393887809</v>
      </c>
      <c r="G17" s="331">
        <v>0.29711703511880411</v>
      </c>
    </row>
    <row r="18" spans="1:9" ht="15">
      <c r="A18" s="120"/>
      <c r="B18" s="534" t="s">
        <v>6</v>
      </c>
      <c r="C18" s="555"/>
      <c r="D18" s="379"/>
      <c r="E18" s="379"/>
      <c r="F18" s="379"/>
      <c r="G18" s="380"/>
    </row>
    <row r="19" spans="1:9" ht="15" customHeight="1">
      <c r="A19" s="122">
        <v>8</v>
      </c>
      <c r="B19" s="538" t="s">
        <v>7</v>
      </c>
      <c r="C19" s="557">
        <v>5.4625367345239012E-2</v>
      </c>
      <c r="D19" s="330">
        <v>6.1053834010515812E-2</v>
      </c>
      <c r="E19" s="330">
        <v>7.1444795226382932E-2</v>
      </c>
      <c r="F19" s="330">
        <v>7.3728187483529037E-2</v>
      </c>
      <c r="G19" s="331">
        <v>5.252808083776199E-2</v>
      </c>
    </row>
    <row r="20" spans="1:9" ht="15">
      <c r="A20" s="122">
        <v>9</v>
      </c>
      <c r="B20" s="538" t="s">
        <v>8</v>
      </c>
      <c r="C20" s="557">
        <v>2.4816611277254756E-2</v>
      </c>
      <c r="D20" s="330">
        <v>2.3100862838908012E-2</v>
      </c>
      <c r="E20" s="330">
        <v>2.4386673796922328E-2</v>
      </c>
      <c r="F20" s="330">
        <v>2.4355998985960803E-2</v>
      </c>
      <c r="G20" s="331">
        <v>1.5772230148373926E-2</v>
      </c>
    </row>
    <row r="21" spans="1:9" ht="15">
      <c r="A21" s="122">
        <v>10</v>
      </c>
      <c r="B21" s="538" t="s">
        <v>9</v>
      </c>
      <c r="C21" s="557">
        <v>1.6478752011488611E-2</v>
      </c>
      <c r="D21" s="330">
        <v>2.705207760897814E-2</v>
      </c>
      <c r="E21" s="330">
        <v>2.6739989853771115E-2</v>
      </c>
      <c r="F21" s="330">
        <v>3.2647077704208952E-2</v>
      </c>
      <c r="G21" s="331">
        <v>2.4353158553452083E-2</v>
      </c>
      <c r="I21" s="350"/>
    </row>
    <row r="22" spans="1:9" ht="15">
      <c r="A22" s="122">
        <v>11</v>
      </c>
      <c r="B22" s="538" t="s">
        <v>263</v>
      </c>
      <c r="C22" s="557">
        <v>2.9808756067984256E-2</v>
      </c>
      <c r="D22" s="330">
        <v>3.7952971171607799E-2</v>
      </c>
      <c r="E22" s="330">
        <v>4.70581214294606E-2</v>
      </c>
      <c r="F22" s="330">
        <v>4.9372188497568234E-2</v>
      </c>
      <c r="G22" s="331">
        <v>3.6755850689388067E-2</v>
      </c>
    </row>
    <row r="23" spans="1:9" ht="15">
      <c r="A23" s="122">
        <v>12</v>
      </c>
      <c r="B23" s="538" t="s">
        <v>10</v>
      </c>
      <c r="C23" s="557">
        <v>-4.2533664394970722E-2</v>
      </c>
      <c r="D23" s="330">
        <v>-0.12896922677632647</v>
      </c>
      <c r="E23" s="330">
        <v>1.9122816784955005E-2</v>
      </c>
      <c r="F23" s="330">
        <v>2.1706907874925952E-2</v>
      </c>
      <c r="G23" s="331">
        <v>1.3941209248711816E-2</v>
      </c>
    </row>
    <row r="24" spans="1:9" ht="15">
      <c r="A24" s="122">
        <v>13</v>
      </c>
      <c r="B24" s="538" t="s">
        <v>11</v>
      </c>
      <c r="C24" s="557">
        <v>-0.28962992689378836</v>
      </c>
      <c r="D24" s="330">
        <v>-0.81729106984194966</v>
      </c>
      <c r="E24" s="330">
        <v>0.11078065808167323</v>
      </c>
      <c r="F24" s="330">
        <v>0.12463471600960843</v>
      </c>
      <c r="G24" s="331">
        <v>7.8071424090230171E-2</v>
      </c>
    </row>
    <row r="25" spans="1:9" ht="15">
      <c r="A25" s="120"/>
      <c r="B25" s="534" t="s">
        <v>12</v>
      </c>
      <c r="C25" s="555"/>
      <c r="D25" s="379"/>
      <c r="E25" s="379"/>
      <c r="F25" s="379"/>
      <c r="G25" s="380"/>
    </row>
    <row r="26" spans="1:9" ht="15">
      <c r="A26" s="122">
        <v>14</v>
      </c>
      <c r="B26" s="538" t="s">
        <v>13</v>
      </c>
      <c r="C26" s="557">
        <v>0.36456460284047221</v>
      </c>
      <c r="D26" s="330">
        <v>0.32063760838106115</v>
      </c>
      <c r="E26" s="330">
        <v>0.3282215859314217</v>
      </c>
      <c r="F26" s="330">
        <v>0.39475788980791926</v>
      </c>
      <c r="G26" s="331">
        <v>0.40771722359086521</v>
      </c>
    </row>
    <row r="27" spans="1:9" ht="15" customHeight="1">
      <c r="A27" s="122">
        <v>15</v>
      </c>
      <c r="B27" s="538" t="s">
        <v>14</v>
      </c>
      <c r="C27" s="557">
        <v>0.16971871851103956</v>
      </c>
      <c r="D27" s="330">
        <v>0.17585986955554778</v>
      </c>
      <c r="E27" s="330">
        <v>0.137339028760432</v>
      </c>
      <c r="F27" s="330">
        <v>0.15751668779353256</v>
      </c>
      <c r="G27" s="331">
        <v>0.16231154883304391</v>
      </c>
    </row>
    <row r="28" spans="1:9" ht="15">
      <c r="A28" s="122">
        <v>16</v>
      </c>
      <c r="B28" s="538" t="s">
        <v>15</v>
      </c>
      <c r="C28" s="557">
        <v>0.68376783921838447</v>
      </c>
      <c r="D28" s="330">
        <v>0.71526156266547436</v>
      </c>
      <c r="E28" s="330">
        <v>0.69036549122057411</v>
      </c>
      <c r="F28" s="330">
        <v>0.66327935401179372</v>
      </c>
      <c r="G28" s="331">
        <v>0.66909917097400295</v>
      </c>
    </row>
    <row r="29" spans="1:9" ht="15" customHeight="1">
      <c r="A29" s="122">
        <v>17</v>
      </c>
      <c r="B29" s="538" t="s">
        <v>16</v>
      </c>
      <c r="C29" s="557">
        <v>0.68099733447949529</v>
      </c>
      <c r="D29" s="330">
        <v>0.72110461914764334</v>
      </c>
      <c r="E29" s="330">
        <v>0.70553727894395701</v>
      </c>
      <c r="F29" s="330">
        <v>0.65691225808035747</v>
      </c>
      <c r="G29" s="331">
        <v>0.67542171742731194</v>
      </c>
    </row>
    <row r="30" spans="1:9" ht="15">
      <c r="A30" s="122">
        <v>18</v>
      </c>
      <c r="B30" s="538" t="s">
        <v>17</v>
      </c>
      <c r="C30" s="557">
        <v>8.5001158221147843E-2</v>
      </c>
      <c r="D30" s="330">
        <v>0.13092959709379248</v>
      </c>
      <c r="E30" s="330">
        <v>8.8391772975759508E-2</v>
      </c>
      <c r="F30" s="330">
        <v>2.2991226855333169E-2</v>
      </c>
      <c r="G30" s="331">
        <v>-1.9474945958888323E-2</v>
      </c>
    </row>
    <row r="31" spans="1:9" ht="15" customHeight="1">
      <c r="A31" s="120"/>
      <c r="B31" s="534" t="s">
        <v>18</v>
      </c>
      <c r="C31" s="555"/>
      <c r="D31" s="379"/>
      <c r="E31" s="379"/>
      <c r="F31" s="379"/>
      <c r="G31" s="380"/>
    </row>
    <row r="32" spans="1:9" ht="15">
      <c r="A32" s="122">
        <v>19</v>
      </c>
      <c r="B32" s="538" t="s">
        <v>19</v>
      </c>
      <c r="C32" s="557">
        <v>0.23563597768205205</v>
      </c>
      <c r="D32" s="330">
        <v>0.29656619117139454</v>
      </c>
      <c r="E32" s="330">
        <v>0.27252912180530919</v>
      </c>
      <c r="F32" s="330">
        <v>0.29719645385886262</v>
      </c>
      <c r="G32" s="331">
        <v>0.26561154695335804</v>
      </c>
    </row>
    <row r="33" spans="1:7" ht="15" customHeight="1">
      <c r="A33" s="122">
        <v>20</v>
      </c>
      <c r="B33" s="538" t="s">
        <v>20</v>
      </c>
      <c r="C33" s="557">
        <v>0.87773726841368005</v>
      </c>
      <c r="D33" s="330">
        <v>0.90733955948230816</v>
      </c>
      <c r="E33" s="330">
        <v>0.88672159464552902</v>
      </c>
      <c r="F33" s="330">
        <v>0.85315415753259805</v>
      </c>
      <c r="G33" s="331">
        <v>0.90275322902111055</v>
      </c>
    </row>
    <row r="34" spans="1:7" ht="15">
      <c r="A34" s="122">
        <v>21</v>
      </c>
      <c r="B34" s="539" t="s">
        <v>21</v>
      </c>
      <c r="C34" s="557">
        <v>0.34007535685738693</v>
      </c>
      <c r="D34" s="330">
        <v>0.38198219172940984</v>
      </c>
      <c r="E34" s="330">
        <v>0.35944048622117863</v>
      </c>
      <c r="F34" s="330">
        <v>0.34841415259494246</v>
      </c>
      <c r="G34" s="331">
        <v>0.31435631508389533</v>
      </c>
    </row>
    <row r="35" spans="1:7" ht="15" customHeight="1">
      <c r="A35" s="120"/>
      <c r="B35" s="534" t="s">
        <v>884</v>
      </c>
      <c r="C35" s="555"/>
      <c r="D35" s="379"/>
      <c r="E35" s="379"/>
      <c r="F35" s="379"/>
      <c r="G35" s="380"/>
    </row>
    <row r="36" spans="1:7" ht="15" customHeight="1">
      <c r="A36" s="122">
        <v>22</v>
      </c>
      <c r="B36" s="540" t="s">
        <v>803</v>
      </c>
      <c r="C36" s="381">
        <v>354174094.01967555</v>
      </c>
      <c r="D36" s="381">
        <v>327940947.81004167</v>
      </c>
      <c r="E36" s="381">
        <v>335125345.80480003</v>
      </c>
      <c r="F36" s="381">
        <v>340082465.02639312</v>
      </c>
      <c r="G36" s="384">
        <v>287529493.42388487</v>
      </c>
    </row>
    <row r="37" spans="1:7" ht="15">
      <c r="A37" s="122">
        <v>23</v>
      </c>
      <c r="B37" s="538" t="s">
        <v>804</v>
      </c>
      <c r="C37" s="381">
        <v>215853593.25725913</v>
      </c>
      <c r="D37" s="382">
        <v>161624105.84783745</v>
      </c>
      <c r="E37" s="382">
        <v>123566754.93715714</v>
      </c>
      <c r="F37" s="382">
        <v>126275517.96799789</v>
      </c>
      <c r="G37" s="383">
        <v>131191596.84480809</v>
      </c>
    </row>
    <row r="38" spans="1:7" thickBot="1">
      <c r="A38" s="123">
        <v>24</v>
      </c>
      <c r="B38" s="541" t="s">
        <v>805</v>
      </c>
      <c r="C38" s="558">
        <v>1.6408070334857152</v>
      </c>
      <c r="D38" s="461">
        <v>2.0290348775001719</v>
      </c>
      <c r="E38" s="461">
        <v>2.7120995932541576</v>
      </c>
      <c r="F38" s="461">
        <v>2.6931781433086694</v>
      </c>
      <c r="G38" s="462">
        <v>2.1916761464837973</v>
      </c>
    </row>
    <row r="39" spans="1:7">
      <c r="A39" s="14"/>
    </row>
    <row r="40" spans="1:7" ht="39.75">
      <c r="B40" s="482" t="s">
        <v>951</v>
      </c>
    </row>
    <row r="41" spans="1:7" ht="65.25">
      <c r="B41" s="385" t="s">
        <v>885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I43"/>
  <sheetViews>
    <sheetView workbookViewId="0">
      <pane ySplit="5" topLeftCell="A15" activePane="bottomLeft" state="frozen"/>
      <selection activeCell="B37" sqref="B37"/>
      <selection pane="bottomLeft" activeCell="B2" sqref="B2"/>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9" ht="15.75">
      <c r="A1" s="11" t="s">
        <v>227</v>
      </c>
      <c r="B1" s="316" t="s">
        <v>751</v>
      </c>
    </row>
    <row r="2" spans="1:9" ht="15.75">
      <c r="A2" s="11" t="s">
        <v>228</v>
      </c>
      <c r="B2" s="319">
        <f>'1. key ratios'!B2</f>
        <v>44012</v>
      </c>
    </row>
    <row r="3" spans="1:9" ht="15.75">
      <c r="A3" s="11"/>
      <c r="B3" s="319"/>
    </row>
    <row r="4" spans="1:9" ht="16.5" thickBot="1">
      <c r="A4" s="25" t="s">
        <v>649</v>
      </c>
      <c r="B4" s="69" t="s">
        <v>281</v>
      </c>
      <c r="C4" s="25"/>
      <c r="D4" s="26"/>
      <c r="E4" s="26"/>
      <c r="F4" s="27"/>
      <c r="G4" s="27"/>
      <c r="H4" s="28" t="s">
        <v>130</v>
      </c>
    </row>
    <row r="5" spans="1:9" ht="15.75">
      <c r="A5" s="29"/>
      <c r="B5" s="30"/>
      <c r="C5" s="561" t="s">
        <v>233</v>
      </c>
      <c r="D5" s="562"/>
      <c r="E5" s="563"/>
      <c r="F5" s="561" t="s">
        <v>234</v>
      </c>
      <c r="G5" s="562"/>
      <c r="H5" s="564"/>
    </row>
    <row r="6" spans="1:9" ht="15.75">
      <c r="A6" s="31" t="s">
        <v>27</v>
      </c>
      <c r="B6" s="32" t="s">
        <v>191</v>
      </c>
      <c r="C6" s="33" t="s">
        <v>28</v>
      </c>
      <c r="D6" s="33" t="s">
        <v>131</v>
      </c>
      <c r="E6" s="33" t="s">
        <v>69</v>
      </c>
      <c r="F6" s="33" t="s">
        <v>28</v>
      </c>
      <c r="G6" s="33" t="s">
        <v>131</v>
      </c>
      <c r="H6" s="34" t="s">
        <v>69</v>
      </c>
    </row>
    <row r="7" spans="1:9" ht="15.75">
      <c r="A7" s="31">
        <v>1</v>
      </c>
      <c r="B7" s="35" t="s">
        <v>192</v>
      </c>
      <c r="C7" s="260">
        <v>9339369</v>
      </c>
      <c r="D7" s="260">
        <v>9293726</v>
      </c>
      <c r="E7" s="261">
        <f>C7+D7</f>
        <v>18633095</v>
      </c>
      <c r="F7" s="262">
        <v>4556763</v>
      </c>
      <c r="G7" s="263">
        <v>27670521</v>
      </c>
      <c r="H7" s="264">
        <f>F7+G7</f>
        <v>32227284</v>
      </c>
      <c r="I7" s="326"/>
    </row>
    <row r="8" spans="1:9" ht="15.75">
      <c r="A8" s="31">
        <v>2</v>
      </c>
      <c r="B8" s="35" t="s">
        <v>193</v>
      </c>
      <c r="C8" s="260">
        <v>2405483</v>
      </c>
      <c r="D8" s="260">
        <v>176852413</v>
      </c>
      <c r="E8" s="261">
        <f t="shared" ref="E8:E20" si="0">C8+D8</f>
        <v>179257896</v>
      </c>
      <c r="F8" s="262">
        <v>1280908</v>
      </c>
      <c r="G8" s="263">
        <v>200504434</v>
      </c>
      <c r="H8" s="264">
        <f t="shared" ref="H8:H31" si="1">F8+G8</f>
        <v>201785342</v>
      </c>
      <c r="I8" s="326"/>
    </row>
    <row r="9" spans="1:9" ht="15.75">
      <c r="A9" s="31">
        <v>3</v>
      </c>
      <c r="B9" s="35" t="s">
        <v>194</v>
      </c>
      <c r="C9" s="260">
        <v>10451095</v>
      </c>
      <c r="D9" s="260">
        <v>98377238</v>
      </c>
      <c r="E9" s="261">
        <f t="shared" si="0"/>
        <v>108828333</v>
      </c>
      <c r="F9" s="262">
        <v>45910145</v>
      </c>
      <c r="G9" s="263">
        <v>69956970</v>
      </c>
      <c r="H9" s="264">
        <f t="shared" si="1"/>
        <v>115867115</v>
      </c>
      <c r="I9" s="326"/>
    </row>
    <row r="10" spans="1:9" ht="15.75">
      <c r="A10" s="31">
        <v>4</v>
      </c>
      <c r="B10" s="35" t="s">
        <v>223</v>
      </c>
      <c r="C10" s="260">
        <v>0</v>
      </c>
      <c r="D10" s="260">
        <v>0</v>
      </c>
      <c r="E10" s="261">
        <f t="shared" si="0"/>
        <v>0</v>
      </c>
      <c r="F10" s="262">
        <v>0</v>
      </c>
      <c r="G10" s="263">
        <v>0</v>
      </c>
      <c r="H10" s="264">
        <f t="shared" si="1"/>
        <v>0</v>
      </c>
      <c r="I10" s="326"/>
    </row>
    <row r="11" spans="1:9" ht="15.75">
      <c r="A11" s="31">
        <v>5</v>
      </c>
      <c r="B11" s="35" t="s">
        <v>195</v>
      </c>
      <c r="C11" s="260">
        <v>38067317</v>
      </c>
      <c r="D11" s="260">
        <v>14970480</v>
      </c>
      <c r="E11" s="261">
        <f t="shared" si="0"/>
        <v>53037797</v>
      </c>
      <c r="F11" s="262">
        <v>14316543</v>
      </c>
      <c r="G11" s="263">
        <v>14055590</v>
      </c>
      <c r="H11" s="264">
        <f t="shared" si="1"/>
        <v>28372133</v>
      </c>
      <c r="I11" s="326"/>
    </row>
    <row r="12" spans="1:9" ht="15.75">
      <c r="A12" s="31">
        <v>6.1</v>
      </c>
      <c r="B12" s="36" t="s">
        <v>196</v>
      </c>
      <c r="C12" s="260">
        <v>314905361</v>
      </c>
      <c r="D12" s="260">
        <v>680898988</v>
      </c>
      <c r="E12" s="261">
        <f t="shared" si="0"/>
        <v>995804349</v>
      </c>
      <c r="F12" s="262">
        <v>273599385</v>
      </c>
      <c r="G12" s="263">
        <v>553232587</v>
      </c>
      <c r="H12" s="264">
        <f t="shared" si="1"/>
        <v>826831972</v>
      </c>
      <c r="I12" s="326"/>
    </row>
    <row r="13" spans="1:9" ht="15.75">
      <c r="A13" s="31">
        <v>6.2</v>
      </c>
      <c r="B13" s="36" t="s">
        <v>197</v>
      </c>
      <c r="C13" s="260">
        <v>-50072490</v>
      </c>
      <c r="D13" s="260">
        <v>-118934148</v>
      </c>
      <c r="E13" s="261">
        <f t="shared" si="0"/>
        <v>-169006638</v>
      </c>
      <c r="F13" s="262">
        <v>-41200400</v>
      </c>
      <c r="G13" s="263">
        <v>-93003978</v>
      </c>
      <c r="H13" s="264">
        <f t="shared" si="1"/>
        <v>-134204378</v>
      </c>
      <c r="I13" s="522"/>
    </row>
    <row r="14" spans="1:9" ht="15.75">
      <c r="A14" s="31">
        <v>6</v>
      </c>
      <c r="B14" s="35" t="s">
        <v>198</v>
      </c>
      <c r="C14" s="261">
        <f>C12+C13</f>
        <v>264832871</v>
      </c>
      <c r="D14" s="261">
        <f>D12+D13</f>
        <v>561964840</v>
      </c>
      <c r="E14" s="261">
        <f t="shared" si="0"/>
        <v>826797711</v>
      </c>
      <c r="F14" s="261">
        <f>F12+F13</f>
        <v>232398985</v>
      </c>
      <c r="G14" s="261">
        <f>G12+G13</f>
        <v>460228609</v>
      </c>
      <c r="H14" s="264">
        <f t="shared" si="1"/>
        <v>692627594</v>
      </c>
      <c r="I14" s="326"/>
    </row>
    <row r="15" spans="1:9" ht="15.75">
      <c r="A15" s="31">
        <v>7</v>
      </c>
      <c r="B15" s="35" t="s">
        <v>199</v>
      </c>
      <c r="C15" s="260">
        <v>6439730</v>
      </c>
      <c r="D15" s="260">
        <v>7712772</v>
      </c>
      <c r="E15" s="261">
        <f t="shared" si="0"/>
        <v>14152502</v>
      </c>
      <c r="F15" s="262">
        <v>2649583</v>
      </c>
      <c r="G15" s="263">
        <v>3569542</v>
      </c>
      <c r="H15" s="264">
        <f t="shared" si="1"/>
        <v>6219125</v>
      </c>
      <c r="I15" s="326"/>
    </row>
    <row r="16" spans="1:9" ht="15.75">
      <c r="A16" s="31">
        <v>8</v>
      </c>
      <c r="B16" s="35" t="s">
        <v>200</v>
      </c>
      <c r="C16" s="260">
        <v>16601241</v>
      </c>
      <c r="D16" s="260" t="s">
        <v>755</v>
      </c>
      <c r="E16" s="261">
        <f>C16</f>
        <v>16601241</v>
      </c>
      <c r="F16" s="262">
        <v>24630937</v>
      </c>
      <c r="G16" s="263" t="s">
        <v>755</v>
      </c>
      <c r="H16" s="264">
        <f>F16</f>
        <v>24630937</v>
      </c>
      <c r="I16" s="326"/>
    </row>
    <row r="17" spans="1:9" ht="15.75">
      <c r="A17" s="31">
        <v>9</v>
      </c>
      <c r="B17" s="35" t="s">
        <v>201</v>
      </c>
      <c r="C17" s="260">
        <v>6442196</v>
      </c>
      <c r="D17" s="260">
        <v>0</v>
      </c>
      <c r="E17" s="261">
        <f t="shared" si="0"/>
        <v>6442196</v>
      </c>
      <c r="F17" s="262">
        <v>4883540</v>
      </c>
      <c r="G17" s="263">
        <v>0</v>
      </c>
      <c r="H17" s="264">
        <f t="shared" si="1"/>
        <v>4883540</v>
      </c>
      <c r="I17" s="326"/>
    </row>
    <row r="18" spans="1:9" ht="15.75">
      <c r="A18" s="31">
        <v>10</v>
      </c>
      <c r="B18" s="35" t="s">
        <v>202</v>
      </c>
      <c r="C18" s="260">
        <v>22304268</v>
      </c>
      <c r="D18" s="260" t="s">
        <v>755</v>
      </c>
      <c r="E18" s="261">
        <f>C18</f>
        <v>22304268</v>
      </c>
      <c r="F18" s="262">
        <v>17593376</v>
      </c>
      <c r="G18" s="263" t="s">
        <v>755</v>
      </c>
      <c r="H18" s="264">
        <f>F18</f>
        <v>17593376</v>
      </c>
      <c r="I18" s="326"/>
    </row>
    <row r="19" spans="1:9" ht="15.75">
      <c r="A19" s="31">
        <v>11</v>
      </c>
      <c r="B19" s="35" t="s">
        <v>203</v>
      </c>
      <c r="C19" s="260">
        <v>31626890.990000002</v>
      </c>
      <c r="D19" s="260">
        <v>2904426</v>
      </c>
      <c r="E19" s="261">
        <f t="shared" si="0"/>
        <v>34531316.990000002</v>
      </c>
      <c r="F19" s="262">
        <v>25144057</v>
      </c>
      <c r="G19" s="263">
        <v>957010</v>
      </c>
      <c r="H19" s="264">
        <f t="shared" si="1"/>
        <v>26101067</v>
      </c>
      <c r="I19" s="326"/>
    </row>
    <row r="20" spans="1:9" ht="15.75">
      <c r="A20" s="31">
        <v>12</v>
      </c>
      <c r="B20" s="37" t="s">
        <v>204</v>
      </c>
      <c r="C20" s="261">
        <f>SUM(C7:C11)+SUM(C14:C19)</f>
        <v>408510460.99000001</v>
      </c>
      <c r="D20" s="261">
        <f>SUM(D7:D11)+SUM(D14:D19)</f>
        <v>872075895</v>
      </c>
      <c r="E20" s="261">
        <f t="shared" si="0"/>
        <v>1280586355.99</v>
      </c>
      <c r="F20" s="261">
        <f>SUM(F7:F11)+SUM(F14:F19)</f>
        <v>373364837</v>
      </c>
      <c r="G20" s="261">
        <f>SUM(G7:G11)+SUM(G14:G19)</f>
        <v>776942676</v>
      </c>
      <c r="H20" s="264">
        <f t="shared" si="1"/>
        <v>1150307513</v>
      </c>
      <c r="I20" s="523"/>
    </row>
    <row r="21" spans="1:9" ht="15.75">
      <c r="A21" s="31"/>
      <c r="B21" s="32" t="s">
        <v>221</v>
      </c>
      <c r="C21" s="265" t="s">
        <v>764</v>
      </c>
      <c r="D21" s="265"/>
      <c r="E21" s="265"/>
      <c r="F21" s="266" t="s">
        <v>764</v>
      </c>
      <c r="G21" s="267"/>
      <c r="H21" s="268"/>
      <c r="I21" s="326"/>
    </row>
    <row r="22" spans="1:9" ht="15.75">
      <c r="A22" s="31">
        <v>13</v>
      </c>
      <c r="B22" s="35" t="s">
        <v>205</v>
      </c>
      <c r="C22" s="260">
        <v>50938</v>
      </c>
      <c r="D22" s="260">
        <v>103487</v>
      </c>
      <c r="E22" s="261">
        <f>C22+D22</f>
        <v>154425</v>
      </c>
      <c r="F22" s="262">
        <v>51970</v>
      </c>
      <c r="G22" s="263">
        <v>7275095</v>
      </c>
      <c r="H22" s="264">
        <f t="shared" si="1"/>
        <v>7327065</v>
      </c>
      <c r="I22" s="326"/>
    </row>
    <row r="23" spans="1:9" ht="15.75">
      <c r="A23" s="31">
        <v>14</v>
      </c>
      <c r="B23" s="35" t="s">
        <v>206</v>
      </c>
      <c r="C23" s="260">
        <v>53932728</v>
      </c>
      <c r="D23" s="260">
        <v>330754320</v>
      </c>
      <c r="E23" s="261">
        <f t="shared" ref="E23:E30" si="2">C23+D23</f>
        <v>384687048</v>
      </c>
      <c r="F23" s="262">
        <v>43182590</v>
      </c>
      <c r="G23" s="263">
        <v>269583485</v>
      </c>
      <c r="H23" s="264">
        <f t="shared" si="1"/>
        <v>312766075</v>
      </c>
      <c r="I23" s="326"/>
    </row>
    <row r="24" spans="1:9" ht="15.75">
      <c r="A24" s="31">
        <v>15</v>
      </c>
      <c r="B24" s="35" t="s">
        <v>207</v>
      </c>
      <c r="C24" s="260">
        <v>14806018</v>
      </c>
      <c r="D24" s="260">
        <v>36002796</v>
      </c>
      <c r="E24" s="261">
        <f t="shared" si="2"/>
        <v>50808814</v>
      </c>
      <c r="F24" s="262">
        <v>17346321</v>
      </c>
      <c r="G24" s="263">
        <v>31494035</v>
      </c>
      <c r="H24" s="264">
        <f t="shared" si="1"/>
        <v>48840356</v>
      </c>
      <c r="I24" s="326"/>
    </row>
    <row r="25" spans="1:9" ht="15.75">
      <c r="A25" s="31">
        <v>16</v>
      </c>
      <c r="B25" s="35" t="s">
        <v>208</v>
      </c>
      <c r="C25" s="260">
        <v>47065166</v>
      </c>
      <c r="D25" s="260">
        <v>356106352</v>
      </c>
      <c r="E25" s="261">
        <f t="shared" si="2"/>
        <v>403171518</v>
      </c>
      <c r="F25" s="262">
        <v>18093162</v>
      </c>
      <c r="G25" s="263">
        <v>321230882</v>
      </c>
      <c r="H25" s="264">
        <f t="shared" si="1"/>
        <v>339324044</v>
      </c>
      <c r="I25" s="326"/>
    </row>
    <row r="26" spans="1:9" ht="15.75">
      <c r="A26" s="31">
        <v>17</v>
      </c>
      <c r="B26" s="35" t="s">
        <v>209</v>
      </c>
      <c r="C26" s="265"/>
      <c r="D26" s="265"/>
      <c r="E26" s="261">
        <f t="shared" si="2"/>
        <v>0</v>
      </c>
      <c r="F26" s="266"/>
      <c r="G26" s="267"/>
      <c r="H26" s="264">
        <f t="shared" si="1"/>
        <v>0</v>
      </c>
      <c r="I26" s="326"/>
    </row>
    <row r="27" spans="1:9" ht="15.75">
      <c r="A27" s="31">
        <v>18</v>
      </c>
      <c r="B27" s="35" t="s">
        <v>210</v>
      </c>
      <c r="C27" s="260">
        <v>0</v>
      </c>
      <c r="D27" s="260">
        <v>0</v>
      </c>
      <c r="E27" s="261">
        <f t="shared" si="2"/>
        <v>0</v>
      </c>
      <c r="F27" s="262">
        <v>0</v>
      </c>
      <c r="G27" s="263">
        <v>0</v>
      </c>
      <c r="H27" s="264">
        <f t="shared" si="1"/>
        <v>0</v>
      </c>
      <c r="I27" s="326"/>
    </row>
    <row r="28" spans="1:9" ht="15.75">
      <c r="A28" s="31">
        <v>19</v>
      </c>
      <c r="B28" s="35" t="s">
        <v>211</v>
      </c>
      <c r="C28" s="260">
        <v>982994</v>
      </c>
      <c r="D28" s="260">
        <v>10141493</v>
      </c>
      <c r="E28" s="261">
        <f t="shared" si="2"/>
        <v>11124487</v>
      </c>
      <c r="F28" s="262">
        <v>331197</v>
      </c>
      <c r="G28" s="263">
        <v>13048284</v>
      </c>
      <c r="H28" s="264">
        <f t="shared" si="1"/>
        <v>13379481</v>
      </c>
      <c r="I28" s="326"/>
    </row>
    <row r="29" spans="1:9" ht="15.75">
      <c r="A29" s="31">
        <v>20</v>
      </c>
      <c r="B29" s="35" t="s">
        <v>133</v>
      </c>
      <c r="C29" s="260">
        <v>18080277.990000002</v>
      </c>
      <c r="D29" s="260">
        <v>4510106</v>
      </c>
      <c r="E29" s="261">
        <f t="shared" si="2"/>
        <v>22590383.990000002</v>
      </c>
      <c r="F29" s="262">
        <v>14043440</v>
      </c>
      <c r="G29" s="263">
        <v>4276355</v>
      </c>
      <c r="H29" s="264">
        <f t="shared" si="1"/>
        <v>18319795</v>
      </c>
      <c r="I29" s="326"/>
    </row>
    <row r="30" spans="1:9" ht="15.75">
      <c r="A30" s="31">
        <v>21</v>
      </c>
      <c r="B30" s="35" t="s">
        <v>212</v>
      </c>
      <c r="C30" s="260">
        <v>0</v>
      </c>
      <c r="D30" s="260">
        <v>230973120</v>
      </c>
      <c r="E30" s="261">
        <f t="shared" si="2"/>
        <v>230973120</v>
      </c>
      <c r="F30" s="262">
        <v>0</v>
      </c>
      <c r="G30" s="263">
        <v>216873720</v>
      </c>
      <c r="H30" s="264">
        <f t="shared" si="1"/>
        <v>216873720</v>
      </c>
      <c r="I30" s="326"/>
    </row>
    <row r="31" spans="1:9" ht="15.75">
      <c r="A31" s="31">
        <v>22</v>
      </c>
      <c r="B31" s="37" t="s">
        <v>213</v>
      </c>
      <c r="C31" s="261">
        <f>SUM(C22:C30)</f>
        <v>134918121.99000001</v>
      </c>
      <c r="D31" s="261">
        <f>SUM(D22:D30)</f>
        <v>968591674</v>
      </c>
      <c r="E31" s="261">
        <f>C31+D31</f>
        <v>1103509795.99</v>
      </c>
      <c r="F31" s="261">
        <f>SUM(F22:F30)</f>
        <v>93048680</v>
      </c>
      <c r="G31" s="261">
        <f>SUM(G22:G30)</f>
        <v>863781856</v>
      </c>
      <c r="H31" s="264">
        <f t="shared" si="1"/>
        <v>956830536</v>
      </c>
      <c r="I31" s="326"/>
    </row>
    <row r="32" spans="1:9" ht="15.75">
      <c r="A32" s="31"/>
      <c r="B32" s="32" t="s">
        <v>222</v>
      </c>
      <c r="C32" s="265"/>
      <c r="D32" s="265"/>
      <c r="E32" s="260"/>
      <c r="F32" s="266"/>
      <c r="G32" s="267"/>
      <c r="H32" s="268"/>
      <c r="I32" s="326"/>
    </row>
    <row r="33" spans="1:9" ht="15.75">
      <c r="A33" s="31">
        <v>23</v>
      </c>
      <c r="B33" s="35" t="s">
        <v>214</v>
      </c>
      <c r="C33" s="260">
        <v>114430000</v>
      </c>
      <c r="D33" s="265" t="s">
        <v>755</v>
      </c>
      <c r="E33" s="261">
        <f>C33</f>
        <v>114430000</v>
      </c>
      <c r="F33" s="262">
        <v>114430000</v>
      </c>
      <c r="G33" s="267" t="s">
        <v>755</v>
      </c>
      <c r="H33" s="264">
        <f>F33</f>
        <v>114430000</v>
      </c>
      <c r="I33" s="326"/>
    </row>
    <row r="34" spans="1:9" ht="15.75">
      <c r="A34" s="31">
        <v>24</v>
      </c>
      <c r="B34" s="35" t="s">
        <v>215</v>
      </c>
      <c r="C34" s="260">
        <v>0</v>
      </c>
      <c r="D34" s="265" t="s">
        <v>755</v>
      </c>
      <c r="E34" s="261">
        <f t="shared" ref="E34:E40" si="3">C34</f>
        <v>0</v>
      </c>
      <c r="F34" s="262">
        <v>0</v>
      </c>
      <c r="G34" s="267" t="s">
        <v>755</v>
      </c>
      <c r="H34" s="264">
        <f t="shared" ref="H34:H40" si="4">F34</f>
        <v>0</v>
      </c>
      <c r="I34" s="326"/>
    </row>
    <row r="35" spans="1:9" ht="15.75">
      <c r="A35" s="31">
        <v>25</v>
      </c>
      <c r="B35" s="36" t="s">
        <v>216</v>
      </c>
      <c r="C35" s="260">
        <v>0</v>
      </c>
      <c r="D35" s="265" t="s">
        <v>755</v>
      </c>
      <c r="E35" s="261">
        <f t="shared" si="3"/>
        <v>0</v>
      </c>
      <c r="F35" s="262">
        <v>0</v>
      </c>
      <c r="G35" s="267" t="s">
        <v>755</v>
      </c>
      <c r="H35" s="264">
        <f t="shared" si="4"/>
        <v>0</v>
      </c>
      <c r="I35" s="326"/>
    </row>
    <row r="36" spans="1:9" ht="15.75">
      <c r="A36" s="31">
        <v>26</v>
      </c>
      <c r="B36" s="35" t="s">
        <v>217</v>
      </c>
      <c r="C36" s="260">
        <v>0</v>
      </c>
      <c r="D36" s="265" t="s">
        <v>755</v>
      </c>
      <c r="E36" s="261">
        <f t="shared" si="3"/>
        <v>0</v>
      </c>
      <c r="F36" s="262">
        <v>0</v>
      </c>
      <c r="G36" s="267" t="s">
        <v>755</v>
      </c>
      <c r="H36" s="264">
        <f t="shared" si="4"/>
        <v>0</v>
      </c>
      <c r="I36" s="326"/>
    </row>
    <row r="37" spans="1:9" ht="15.75">
      <c r="A37" s="31">
        <v>27</v>
      </c>
      <c r="B37" s="35" t="s">
        <v>218</v>
      </c>
      <c r="C37" s="260">
        <v>7438034</v>
      </c>
      <c r="D37" s="265" t="s">
        <v>755</v>
      </c>
      <c r="E37" s="261">
        <f t="shared" si="3"/>
        <v>7438034</v>
      </c>
      <c r="F37" s="262">
        <v>7438034</v>
      </c>
      <c r="G37" s="267" t="s">
        <v>755</v>
      </c>
      <c r="H37" s="264">
        <f t="shared" si="4"/>
        <v>7438034</v>
      </c>
      <c r="I37" s="326"/>
    </row>
    <row r="38" spans="1:9" ht="15.75">
      <c r="A38" s="31">
        <v>28</v>
      </c>
      <c r="B38" s="35" t="s">
        <v>219</v>
      </c>
      <c r="C38" s="260">
        <v>55208526</v>
      </c>
      <c r="D38" s="265" t="s">
        <v>755</v>
      </c>
      <c r="E38" s="261">
        <f t="shared" si="3"/>
        <v>55208526</v>
      </c>
      <c r="F38" s="262">
        <v>71608943</v>
      </c>
      <c r="G38" s="267" t="s">
        <v>755</v>
      </c>
      <c r="H38" s="264">
        <f t="shared" si="4"/>
        <v>71608943</v>
      </c>
      <c r="I38" s="326"/>
    </row>
    <row r="39" spans="1:9" ht="15.75">
      <c r="A39" s="31">
        <v>29</v>
      </c>
      <c r="B39" s="35" t="s">
        <v>235</v>
      </c>
      <c r="C39" s="260">
        <v>0</v>
      </c>
      <c r="D39" s="265" t="s">
        <v>755</v>
      </c>
      <c r="E39" s="261">
        <f t="shared" si="3"/>
        <v>0</v>
      </c>
      <c r="F39" s="262">
        <v>0</v>
      </c>
      <c r="G39" s="267" t="s">
        <v>755</v>
      </c>
      <c r="H39" s="264">
        <f t="shared" si="4"/>
        <v>0</v>
      </c>
      <c r="I39" s="326"/>
    </row>
    <row r="40" spans="1:9" ht="15.75">
      <c r="A40" s="31">
        <v>30</v>
      </c>
      <c r="B40" s="37" t="s">
        <v>220</v>
      </c>
      <c r="C40" s="260">
        <f>SUM(C33:C39)</f>
        <v>177076560</v>
      </c>
      <c r="D40" s="265"/>
      <c r="E40" s="261">
        <f t="shared" si="3"/>
        <v>177076560</v>
      </c>
      <c r="F40" s="263">
        <f>SUM(F33:F39)</f>
        <v>193476977</v>
      </c>
      <c r="G40" s="267"/>
      <c r="H40" s="264">
        <f t="shared" si="4"/>
        <v>193476977</v>
      </c>
      <c r="I40" s="523"/>
    </row>
    <row r="41" spans="1:9" ht="16.5" thickBot="1">
      <c r="A41" s="38">
        <v>31</v>
      </c>
      <c r="B41" s="39" t="s">
        <v>236</v>
      </c>
      <c r="C41" s="269">
        <f>C31+C40</f>
        <v>311994681.99000001</v>
      </c>
      <c r="D41" s="269">
        <f>D31+D40</f>
        <v>968591674</v>
      </c>
      <c r="E41" s="269">
        <f>C41+D41</f>
        <v>1280586355.99</v>
      </c>
      <c r="F41" s="269">
        <f>F31+F40</f>
        <v>286525657</v>
      </c>
      <c r="G41" s="269">
        <f>G31+G40</f>
        <v>863781856</v>
      </c>
      <c r="H41" s="270">
        <f>F41+G41</f>
        <v>1150307513</v>
      </c>
      <c r="I41" s="326"/>
    </row>
    <row r="42" spans="1:9">
      <c r="E42" s="313">
        <f>E20-E41</f>
        <v>0</v>
      </c>
      <c r="H42" s="313">
        <f>H20-H41</f>
        <v>0</v>
      </c>
    </row>
    <row r="43" spans="1:9">
      <c r="B43" s="4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I67"/>
  <sheetViews>
    <sheetView workbookViewId="0">
      <pane xSplit="1" ySplit="6" topLeftCell="B40" activePane="bottomRight" state="frozen"/>
      <selection activeCell="B43" sqref="B43"/>
      <selection pane="topRight" activeCell="B43" sqref="B43"/>
      <selection pane="bottomLeft" activeCell="B43" sqref="B43"/>
      <selection pane="bottomRight" activeCell="B2" sqref="B2"/>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9" ht="15.75">
      <c r="A1" s="11" t="s">
        <v>227</v>
      </c>
      <c r="B1" s="316" t="s">
        <v>751</v>
      </c>
      <c r="C1" s="10"/>
    </row>
    <row r="2" spans="1:9" ht="15.75">
      <c r="A2" s="11" t="s">
        <v>228</v>
      </c>
      <c r="B2" s="319">
        <f>'1. key ratios'!B2</f>
        <v>44012</v>
      </c>
      <c r="C2" s="23"/>
      <c r="D2" s="12"/>
      <c r="E2" s="12"/>
      <c r="F2" s="12"/>
      <c r="G2" s="12"/>
      <c r="H2" s="12"/>
    </row>
    <row r="3" spans="1:9" ht="15.75">
      <c r="A3" s="11"/>
      <c r="B3" s="319"/>
      <c r="C3" s="23"/>
      <c r="D3" s="12"/>
      <c r="E3" s="12"/>
      <c r="F3" s="12"/>
      <c r="G3" s="12"/>
      <c r="H3" s="12"/>
    </row>
    <row r="4" spans="1:9" ht="16.5" thickBot="1">
      <c r="A4" s="41" t="s">
        <v>650</v>
      </c>
      <c r="B4" s="24" t="s">
        <v>261</v>
      </c>
      <c r="C4" s="27"/>
      <c r="D4" s="27"/>
      <c r="E4" s="27"/>
      <c r="F4" s="41"/>
      <c r="G4" s="41"/>
      <c r="H4" s="42" t="s">
        <v>130</v>
      </c>
    </row>
    <row r="5" spans="1:9" ht="15.75">
      <c r="A5" s="124"/>
      <c r="B5" s="125"/>
      <c r="C5" s="561" t="s">
        <v>233</v>
      </c>
      <c r="D5" s="562"/>
      <c r="E5" s="563"/>
      <c r="F5" s="561" t="s">
        <v>234</v>
      </c>
      <c r="G5" s="562"/>
      <c r="H5" s="564"/>
    </row>
    <row r="6" spans="1:9">
      <c r="A6" s="126" t="s">
        <v>27</v>
      </c>
      <c r="B6" s="43"/>
      <c r="C6" s="44" t="s">
        <v>28</v>
      </c>
      <c r="D6" s="44" t="s">
        <v>134</v>
      </c>
      <c r="E6" s="44" t="s">
        <v>69</v>
      </c>
      <c r="F6" s="44" t="s">
        <v>28</v>
      </c>
      <c r="G6" s="44" t="s">
        <v>134</v>
      </c>
      <c r="H6" s="127" t="s">
        <v>69</v>
      </c>
    </row>
    <row r="7" spans="1:9">
      <c r="A7" s="128"/>
      <c r="B7" s="46" t="s">
        <v>129</v>
      </c>
      <c r="C7" s="47"/>
      <c r="D7" s="47"/>
      <c r="E7" s="47"/>
      <c r="F7" s="47"/>
      <c r="G7" s="47"/>
      <c r="H7" s="129"/>
      <c r="I7" s="326"/>
    </row>
    <row r="8" spans="1:9" ht="27">
      <c r="A8" s="128">
        <v>1</v>
      </c>
      <c r="B8" s="48" t="s">
        <v>135</v>
      </c>
      <c r="C8" s="271">
        <v>557191</v>
      </c>
      <c r="D8" s="271">
        <v>339232</v>
      </c>
      <c r="E8" s="261">
        <f>C8+D8</f>
        <v>896423</v>
      </c>
      <c r="F8" s="271">
        <v>1494374</v>
      </c>
      <c r="G8" s="271">
        <v>873755</v>
      </c>
      <c r="H8" s="272">
        <f>F8+G8</f>
        <v>2368129</v>
      </c>
      <c r="I8" s="326"/>
    </row>
    <row r="9" spans="1:9" ht="15.75">
      <c r="A9" s="128">
        <v>2</v>
      </c>
      <c r="B9" s="48" t="s">
        <v>136</v>
      </c>
      <c r="C9" s="273">
        <f>SUM(C10:C18)</f>
        <v>13033349</v>
      </c>
      <c r="D9" s="273">
        <f>SUM(D10:D18)</f>
        <v>19071250</v>
      </c>
      <c r="E9" s="261">
        <f t="shared" ref="E9:E67" si="0">C9+D9</f>
        <v>32104599</v>
      </c>
      <c r="F9" s="273">
        <f>SUM(F10:F18)</f>
        <v>12368666</v>
      </c>
      <c r="G9" s="273">
        <f>SUM(G10:G18)</f>
        <v>21281425</v>
      </c>
      <c r="H9" s="272">
        <f t="shared" ref="H9:H67" si="1">F9+G9</f>
        <v>33650091</v>
      </c>
      <c r="I9" s="326"/>
    </row>
    <row r="10" spans="1:9" ht="15.75">
      <c r="A10" s="128">
        <v>2.1</v>
      </c>
      <c r="B10" s="49" t="s">
        <v>137</v>
      </c>
      <c r="C10" s="271">
        <v>0</v>
      </c>
      <c r="D10" s="271">
        <v>0</v>
      </c>
      <c r="E10" s="261">
        <f t="shared" si="0"/>
        <v>0</v>
      </c>
      <c r="F10" s="271">
        <v>0</v>
      </c>
      <c r="G10" s="271">
        <v>0</v>
      </c>
      <c r="H10" s="272">
        <f t="shared" si="1"/>
        <v>0</v>
      </c>
      <c r="I10" s="326"/>
    </row>
    <row r="11" spans="1:9" ht="15.75">
      <c r="A11" s="128">
        <v>2.2000000000000002</v>
      </c>
      <c r="B11" s="49" t="s">
        <v>138</v>
      </c>
      <c r="C11" s="271">
        <v>5362870.6800000006</v>
      </c>
      <c r="D11" s="271">
        <v>6650054.8100000005</v>
      </c>
      <c r="E11" s="261">
        <f t="shared" si="0"/>
        <v>12012925.490000002</v>
      </c>
      <c r="F11" s="271">
        <v>5762663.9799999995</v>
      </c>
      <c r="G11" s="271">
        <v>8894179.4299999978</v>
      </c>
      <c r="H11" s="272">
        <f t="shared" si="1"/>
        <v>14656843.409999996</v>
      </c>
      <c r="I11" s="326"/>
    </row>
    <row r="12" spans="1:9" ht="15.75">
      <c r="A12" s="128">
        <v>2.2999999999999998</v>
      </c>
      <c r="B12" s="49" t="s">
        <v>139</v>
      </c>
      <c r="C12" s="271">
        <v>111.56</v>
      </c>
      <c r="D12" s="271">
        <v>563376.53999999992</v>
      </c>
      <c r="E12" s="261">
        <f t="shared" si="0"/>
        <v>563488.1</v>
      </c>
      <c r="F12" s="271">
        <v>577.45000000000005</v>
      </c>
      <c r="G12" s="271">
        <v>111280.24</v>
      </c>
      <c r="H12" s="272">
        <f t="shared" si="1"/>
        <v>111857.69</v>
      </c>
      <c r="I12" s="326"/>
    </row>
    <row r="13" spans="1:9" ht="15.75">
      <c r="A13" s="128">
        <v>2.4</v>
      </c>
      <c r="B13" s="49" t="s">
        <v>140</v>
      </c>
      <c r="C13" s="271">
        <v>954580.36</v>
      </c>
      <c r="D13" s="271">
        <v>786755.72</v>
      </c>
      <c r="E13" s="261">
        <f t="shared" si="0"/>
        <v>1741336.08</v>
      </c>
      <c r="F13" s="271">
        <v>886199.06</v>
      </c>
      <c r="G13" s="271">
        <v>2065880.33</v>
      </c>
      <c r="H13" s="272">
        <f t="shared" si="1"/>
        <v>2952079.39</v>
      </c>
      <c r="I13" s="326"/>
    </row>
    <row r="14" spans="1:9" ht="15.75">
      <c r="A14" s="128">
        <v>2.5</v>
      </c>
      <c r="B14" s="49" t="s">
        <v>141</v>
      </c>
      <c r="C14" s="271">
        <v>2166603.7300000004</v>
      </c>
      <c r="D14" s="271">
        <v>2767338.86</v>
      </c>
      <c r="E14" s="261">
        <f t="shared" si="0"/>
        <v>4933942.59</v>
      </c>
      <c r="F14" s="271">
        <v>2050357.12</v>
      </c>
      <c r="G14" s="271">
        <v>2315686.2399999998</v>
      </c>
      <c r="H14" s="272">
        <f t="shared" si="1"/>
        <v>4366043.3599999994</v>
      </c>
      <c r="I14" s="326"/>
    </row>
    <row r="15" spans="1:9" ht="27">
      <c r="A15" s="128">
        <v>2.6</v>
      </c>
      <c r="B15" s="49" t="s">
        <v>142</v>
      </c>
      <c r="C15" s="271">
        <v>2526366.3299999996</v>
      </c>
      <c r="D15" s="271">
        <v>1948146.75</v>
      </c>
      <c r="E15" s="261">
        <f t="shared" si="0"/>
        <v>4474513.08</v>
      </c>
      <c r="F15" s="271">
        <v>2128836.6299999994</v>
      </c>
      <c r="G15" s="271">
        <v>4225701.1999999993</v>
      </c>
      <c r="H15" s="272">
        <f t="shared" si="1"/>
        <v>6354537.8299999982</v>
      </c>
      <c r="I15" s="326"/>
    </row>
    <row r="16" spans="1:9" ht="15.75">
      <c r="A16" s="128">
        <v>2.7</v>
      </c>
      <c r="B16" s="49" t="s">
        <v>143</v>
      </c>
      <c r="C16" s="271">
        <v>4566.71</v>
      </c>
      <c r="D16" s="271">
        <v>5350.28</v>
      </c>
      <c r="E16" s="261">
        <f t="shared" si="0"/>
        <v>9916.99</v>
      </c>
      <c r="F16" s="271">
        <v>5287.52</v>
      </c>
      <c r="G16" s="271">
        <v>684324.16</v>
      </c>
      <c r="H16" s="272">
        <f t="shared" si="1"/>
        <v>689611.68</v>
      </c>
      <c r="I16" s="326"/>
    </row>
    <row r="17" spans="1:9" ht="15.75">
      <c r="A17" s="128">
        <v>2.8</v>
      </c>
      <c r="B17" s="49" t="s">
        <v>144</v>
      </c>
      <c r="C17" s="271">
        <v>446384</v>
      </c>
      <c r="D17" s="271">
        <v>1513829</v>
      </c>
      <c r="E17" s="261">
        <f t="shared" si="0"/>
        <v>1960213</v>
      </c>
      <c r="F17" s="271">
        <v>295633</v>
      </c>
      <c r="G17" s="271">
        <v>1609644</v>
      </c>
      <c r="H17" s="272">
        <f t="shared" si="1"/>
        <v>1905277</v>
      </c>
      <c r="I17" s="326"/>
    </row>
    <row r="18" spans="1:9" ht="15.75">
      <c r="A18" s="128">
        <v>2.9</v>
      </c>
      <c r="B18" s="49" t="s">
        <v>145</v>
      </c>
      <c r="C18" s="271">
        <v>1571865.6299999971</v>
      </c>
      <c r="D18" s="271">
        <v>4836398.040000001</v>
      </c>
      <c r="E18" s="261">
        <f t="shared" si="0"/>
        <v>6408263.6699999981</v>
      </c>
      <c r="F18" s="271">
        <v>1239111.2400000021</v>
      </c>
      <c r="G18" s="271">
        <v>1374729.4000000022</v>
      </c>
      <c r="H18" s="272">
        <f t="shared" si="1"/>
        <v>2613840.6400000043</v>
      </c>
      <c r="I18" s="326"/>
    </row>
    <row r="19" spans="1:9" ht="27">
      <c r="A19" s="128">
        <v>3</v>
      </c>
      <c r="B19" s="48" t="s">
        <v>146</v>
      </c>
      <c r="C19" s="271">
        <v>293726</v>
      </c>
      <c r="D19" s="271">
        <v>552660</v>
      </c>
      <c r="E19" s="261">
        <f t="shared" si="0"/>
        <v>846386</v>
      </c>
      <c r="F19" s="271">
        <v>1761498</v>
      </c>
      <c r="G19" s="271">
        <v>6591804</v>
      </c>
      <c r="H19" s="272">
        <f t="shared" si="1"/>
        <v>8353302</v>
      </c>
      <c r="I19" s="326"/>
    </row>
    <row r="20" spans="1:9" ht="15.75">
      <c r="A20" s="128">
        <v>4</v>
      </c>
      <c r="B20" s="48" t="s">
        <v>147</v>
      </c>
      <c r="C20" s="271">
        <v>724601</v>
      </c>
      <c r="D20" s="271">
        <v>0</v>
      </c>
      <c r="E20" s="261">
        <f t="shared" si="0"/>
        <v>724601</v>
      </c>
      <c r="F20" s="271">
        <v>489755</v>
      </c>
      <c r="G20" s="271">
        <v>0</v>
      </c>
      <c r="H20" s="272">
        <f t="shared" si="1"/>
        <v>489755</v>
      </c>
      <c r="I20" s="326"/>
    </row>
    <row r="21" spans="1:9" ht="15.75">
      <c r="A21" s="128">
        <v>5</v>
      </c>
      <c r="B21" s="48" t="s">
        <v>148</v>
      </c>
      <c r="C21" s="271">
        <v>0</v>
      </c>
      <c r="D21" s="271">
        <v>16718</v>
      </c>
      <c r="E21" s="261">
        <f t="shared" si="0"/>
        <v>16718</v>
      </c>
      <c r="F21" s="271">
        <v>0</v>
      </c>
      <c r="G21" s="271">
        <v>40941</v>
      </c>
      <c r="H21" s="272">
        <f>F21+G21</f>
        <v>40941</v>
      </c>
      <c r="I21" s="326"/>
    </row>
    <row r="22" spans="1:9" ht="15.75">
      <c r="A22" s="128">
        <v>6</v>
      </c>
      <c r="B22" s="50" t="s">
        <v>149</v>
      </c>
      <c r="C22" s="273">
        <f>C8+C9+C19+C20+C21</f>
        <v>14608867</v>
      </c>
      <c r="D22" s="273">
        <f>D8+D9+D19+D20+D21</f>
        <v>19979860</v>
      </c>
      <c r="E22" s="261">
        <f>C22+D22</f>
        <v>34588727</v>
      </c>
      <c r="F22" s="273">
        <f>F8+F9+F19+F20+F21</f>
        <v>16114293</v>
      </c>
      <c r="G22" s="273">
        <f>G8+G9+G19+G20+G21</f>
        <v>28787925</v>
      </c>
      <c r="H22" s="272">
        <f>F22+G22</f>
        <v>44902218</v>
      </c>
      <c r="I22" s="326"/>
    </row>
    <row r="23" spans="1:9" ht="15.75">
      <c r="A23" s="128"/>
      <c r="B23" s="46" t="s">
        <v>127</v>
      </c>
      <c r="C23" s="271"/>
      <c r="D23" s="271"/>
      <c r="E23" s="260"/>
      <c r="F23" s="271"/>
      <c r="G23" s="271"/>
      <c r="H23" s="274"/>
      <c r="I23" s="326"/>
    </row>
    <row r="24" spans="1:9" ht="15.75">
      <c r="A24" s="128">
        <v>7</v>
      </c>
      <c r="B24" s="48" t="s">
        <v>150</v>
      </c>
      <c r="C24" s="271">
        <v>567039</v>
      </c>
      <c r="D24" s="271">
        <v>476898</v>
      </c>
      <c r="E24" s="261">
        <f t="shared" si="0"/>
        <v>1043937</v>
      </c>
      <c r="F24" s="271">
        <v>1094175</v>
      </c>
      <c r="G24" s="271">
        <v>99273</v>
      </c>
      <c r="H24" s="272">
        <f t="shared" si="1"/>
        <v>1193448</v>
      </c>
      <c r="I24" s="326"/>
    </row>
    <row r="25" spans="1:9" ht="15.75">
      <c r="A25" s="128">
        <v>8</v>
      </c>
      <c r="B25" s="48" t="s">
        <v>151</v>
      </c>
      <c r="C25" s="271">
        <v>1341204</v>
      </c>
      <c r="D25" s="271">
        <v>7664191</v>
      </c>
      <c r="E25" s="261">
        <f t="shared" si="0"/>
        <v>9005395</v>
      </c>
      <c r="F25" s="271">
        <v>518205</v>
      </c>
      <c r="G25" s="271">
        <v>6845946</v>
      </c>
      <c r="H25" s="272">
        <f t="shared" si="1"/>
        <v>7364151</v>
      </c>
      <c r="I25" s="326"/>
    </row>
    <row r="26" spans="1:9" ht="15.75">
      <c r="A26" s="128">
        <v>9</v>
      </c>
      <c r="B26" s="48" t="s">
        <v>152</v>
      </c>
      <c r="C26" s="271">
        <v>50822</v>
      </c>
      <c r="D26" s="271">
        <v>238</v>
      </c>
      <c r="E26" s="261">
        <f t="shared" si="0"/>
        <v>51060</v>
      </c>
      <c r="F26" s="271">
        <v>12234</v>
      </c>
      <c r="G26" s="271">
        <v>356157</v>
      </c>
      <c r="H26" s="272">
        <f t="shared" si="1"/>
        <v>368391</v>
      </c>
      <c r="I26" s="326"/>
    </row>
    <row r="27" spans="1:9" ht="15.75">
      <c r="A27" s="128">
        <v>10</v>
      </c>
      <c r="B27" s="48" t="s">
        <v>153</v>
      </c>
      <c r="C27" s="271">
        <v>0</v>
      </c>
      <c r="D27" s="271">
        <v>0</v>
      </c>
      <c r="E27" s="261">
        <f t="shared" si="0"/>
        <v>0</v>
      </c>
      <c r="F27" s="271">
        <v>0</v>
      </c>
      <c r="G27" s="271">
        <v>0</v>
      </c>
      <c r="H27" s="272">
        <f t="shared" si="1"/>
        <v>0</v>
      </c>
      <c r="I27" s="326"/>
    </row>
    <row r="28" spans="1:9" ht="15.75">
      <c r="A28" s="128">
        <v>11</v>
      </c>
      <c r="B28" s="48" t="s">
        <v>154</v>
      </c>
      <c r="C28" s="271">
        <v>0</v>
      </c>
      <c r="D28" s="271">
        <v>5613461</v>
      </c>
      <c r="E28" s="261">
        <f t="shared" si="0"/>
        <v>5613461</v>
      </c>
      <c r="F28" s="271">
        <v>0</v>
      </c>
      <c r="G28" s="271">
        <v>4556477</v>
      </c>
      <c r="H28" s="272">
        <f t="shared" si="1"/>
        <v>4556477</v>
      </c>
      <c r="I28" s="326"/>
    </row>
    <row r="29" spans="1:9" ht="15.75">
      <c r="A29" s="128">
        <v>12</v>
      </c>
      <c r="B29" s="48" t="s">
        <v>155</v>
      </c>
      <c r="C29" s="271"/>
      <c r="D29" s="271"/>
      <c r="E29" s="261">
        <f t="shared" si="0"/>
        <v>0</v>
      </c>
      <c r="F29" s="271"/>
      <c r="G29" s="271"/>
      <c r="H29" s="272">
        <f t="shared" si="1"/>
        <v>0</v>
      </c>
      <c r="I29" s="326"/>
    </row>
    <row r="30" spans="1:9" ht="15.75">
      <c r="A30" s="128">
        <v>13</v>
      </c>
      <c r="B30" s="51" t="s">
        <v>156</v>
      </c>
      <c r="C30" s="273">
        <f>SUM(C24:C29)</f>
        <v>1959065</v>
      </c>
      <c r="D30" s="273">
        <f>SUM(D24:D29)</f>
        <v>13754788</v>
      </c>
      <c r="E30" s="261">
        <f t="shared" si="0"/>
        <v>15713853</v>
      </c>
      <c r="F30" s="273">
        <f>SUM(F24:F29)</f>
        <v>1624614</v>
      </c>
      <c r="G30" s="273">
        <f>SUM(G24:G29)</f>
        <v>11857853</v>
      </c>
      <c r="H30" s="272">
        <f t="shared" si="1"/>
        <v>13482467</v>
      </c>
      <c r="I30" s="326"/>
    </row>
    <row r="31" spans="1:9" ht="15.75">
      <c r="A31" s="128">
        <v>14</v>
      </c>
      <c r="B31" s="51" t="s">
        <v>157</v>
      </c>
      <c r="C31" s="273">
        <f>C22-C30</f>
        <v>12649802</v>
      </c>
      <c r="D31" s="273">
        <f>D22-D30</f>
        <v>6225072</v>
      </c>
      <c r="E31" s="261">
        <f t="shared" si="0"/>
        <v>18874874</v>
      </c>
      <c r="F31" s="273">
        <f>F22-F30</f>
        <v>14489679</v>
      </c>
      <c r="G31" s="273">
        <f>G22-G30</f>
        <v>16930072</v>
      </c>
      <c r="H31" s="272">
        <f t="shared" si="1"/>
        <v>31419751</v>
      </c>
      <c r="I31" s="326"/>
    </row>
    <row r="32" spans="1:9">
      <c r="A32" s="128"/>
      <c r="B32" s="46"/>
      <c r="C32" s="275"/>
      <c r="D32" s="275"/>
      <c r="E32" s="275"/>
      <c r="F32" s="275"/>
      <c r="G32" s="275"/>
      <c r="H32" s="276"/>
      <c r="I32" s="326"/>
    </row>
    <row r="33" spans="1:9" ht="15.75">
      <c r="A33" s="128"/>
      <c r="B33" s="46" t="s">
        <v>158</v>
      </c>
      <c r="C33" s="271"/>
      <c r="D33" s="271"/>
      <c r="E33" s="260"/>
      <c r="F33" s="271"/>
      <c r="G33" s="271"/>
      <c r="H33" s="274"/>
      <c r="I33" s="326"/>
    </row>
    <row r="34" spans="1:9" ht="15.75">
      <c r="A34" s="128">
        <v>15</v>
      </c>
      <c r="B34" s="45" t="s">
        <v>128</v>
      </c>
      <c r="C34" s="277">
        <f>C35-C36</f>
        <v>-230299</v>
      </c>
      <c r="D34" s="277">
        <f>D35-D36</f>
        <v>-2123337</v>
      </c>
      <c r="E34" s="261">
        <f t="shared" si="0"/>
        <v>-2353636</v>
      </c>
      <c r="F34" s="277">
        <f>F35-F36</f>
        <v>238742</v>
      </c>
      <c r="G34" s="277">
        <f>G35-G36</f>
        <v>-2823561</v>
      </c>
      <c r="H34" s="272">
        <f t="shared" si="1"/>
        <v>-2584819</v>
      </c>
      <c r="I34" s="326"/>
    </row>
    <row r="35" spans="1:9" ht="15.75">
      <c r="A35" s="128">
        <v>15.1</v>
      </c>
      <c r="B35" s="49" t="s">
        <v>159</v>
      </c>
      <c r="C35" s="271">
        <v>1140555</v>
      </c>
      <c r="D35" s="271">
        <v>897181</v>
      </c>
      <c r="E35" s="261">
        <f t="shared" si="0"/>
        <v>2037736</v>
      </c>
      <c r="F35" s="271">
        <v>1593916</v>
      </c>
      <c r="G35" s="271">
        <v>905200</v>
      </c>
      <c r="H35" s="272">
        <f t="shared" si="1"/>
        <v>2499116</v>
      </c>
      <c r="I35" s="326"/>
    </row>
    <row r="36" spans="1:9" ht="15.75">
      <c r="A36" s="128">
        <v>15.2</v>
      </c>
      <c r="B36" s="49" t="s">
        <v>160</v>
      </c>
      <c r="C36" s="271">
        <v>1370854</v>
      </c>
      <c r="D36" s="271">
        <v>3020518</v>
      </c>
      <c r="E36" s="261">
        <f t="shared" si="0"/>
        <v>4391372</v>
      </c>
      <c r="F36" s="271">
        <v>1355174</v>
      </c>
      <c r="G36" s="271">
        <v>3728761</v>
      </c>
      <c r="H36" s="272">
        <f t="shared" si="1"/>
        <v>5083935</v>
      </c>
      <c r="I36" s="326"/>
    </row>
    <row r="37" spans="1:9" ht="15.75">
      <c r="A37" s="128">
        <v>16</v>
      </c>
      <c r="B37" s="48" t="s">
        <v>161</v>
      </c>
      <c r="C37" s="271">
        <v>0</v>
      </c>
      <c r="D37" s="271">
        <v>0</v>
      </c>
      <c r="E37" s="261">
        <f t="shared" si="0"/>
        <v>0</v>
      </c>
      <c r="F37" s="271">
        <v>0</v>
      </c>
      <c r="G37" s="271">
        <v>0</v>
      </c>
      <c r="H37" s="272">
        <f t="shared" si="1"/>
        <v>0</v>
      </c>
      <c r="I37" s="326"/>
    </row>
    <row r="38" spans="1:9" ht="15.75">
      <c r="A38" s="128">
        <v>17</v>
      </c>
      <c r="B38" s="48" t="s">
        <v>162</v>
      </c>
      <c r="C38" s="271">
        <v>189428</v>
      </c>
      <c r="D38" s="271">
        <v>0</v>
      </c>
      <c r="E38" s="261">
        <f t="shared" si="0"/>
        <v>189428</v>
      </c>
      <c r="F38" s="271">
        <v>6809</v>
      </c>
      <c r="G38" s="271">
        <v>0</v>
      </c>
      <c r="H38" s="272">
        <f t="shared" si="1"/>
        <v>6809</v>
      </c>
      <c r="I38" s="326"/>
    </row>
    <row r="39" spans="1:9" ht="15.75">
      <c r="A39" s="128">
        <v>18</v>
      </c>
      <c r="B39" s="48" t="s">
        <v>163</v>
      </c>
      <c r="C39" s="271">
        <v>209905</v>
      </c>
      <c r="D39" s="271">
        <v>828668</v>
      </c>
      <c r="E39" s="261">
        <f t="shared" si="0"/>
        <v>1038573</v>
      </c>
      <c r="F39" s="271">
        <v>22393</v>
      </c>
      <c r="G39" s="271">
        <v>372609</v>
      </c>
      <c r="H39" s="272">
        <f t="shared" si="1"/>
        <v>395002</v>
      </c>
      <c r="I39" s="326"/>
    </row>
    <row r="40" spans="1:9" ht="15.75">
      <c r="A40" s="128">
        <v>19</v>
      </c>
      <c r="B40" s="48" t="s">
        <v>164</v>
      </c>
      <c r="C40" s="271">
        <v>3647702</v>
      </c>
      <c r="D40" s="271"/>
      <c r="E40" s="261">
        <f t="shared" si="0"/>
        <v>3647702</v>
      </c>
      <c r="F40" s="271">
        <v>2352560</v>
      </c>
      <c r="G40" s="271"/>
      <c r="H40" s="272">
        <f t="shared" si="1"/>
        <v>2352560</v>
      </c>
      <c r="I40" s="326"/>
    </row>
    <row r="41" spans="1:9" ht="15.75">
      <c r="A41" s="128">
        <v>20</v>
      </c>
      <c r="B41" s="48" t="s">
        <v>165</v>
      </c>
      <c r="C41" s="271">
        <v>-2290451</v>
      </c>
      <c r="D41" s="271"/>
      <c r="E41" s="261">
        <f t="shared" si="0"/>
        <v>-2290451</v>
      </c>
      <c r="F41" s="271">
        <v>-3559399</v>
      </c>
      <c r="G41" s="271"/>
      <c r="H41" s="272">
        <f t="shared" si="1"/>
        <v>-3559399</v>
      </c>
      <c r="I41" s="326"/>
    </row>
    <row r="42" spans="1:9" ht="15.75">
      <c r="A42" s="128">
        <v>21</v>
      </c>
      <c r="B42" s="48" t="s">
        <v>166</v>
      </c>
      <c r="C42" s="271">
        <v>10871</v>
      </c>
      <c r="D42" s="271">
        <v>0</v>
      </c>
      <c r="E42" s="261">
        <f t="shared" si="0"/>
        <v>10871</v>
      </c>
      <c r="F42" s="271">
        <v>37131</v>
      </c>
      <c r="G42" s="271">
        <v>0</v>
      </c>
      <c r="H42" s="272">
        <f t="shared" si="1"/>
        <v>37131</v>
      </c>
      <c r="I42" s="326"/>
    </row>
    <row r="43" spans="1:9" ht="15.75">
      <c r="A43" s="128">
        <v>22</v>
      </c>
      <c r="B43" s="48" t="s">
        <v>167</v>
      </c>
      <c r="C43" s="271">
        <v>703109</v>
      </c>
      <c r="D43" s="271">
        <v>152967</v>
      </c>
      <c r="E43" s="261">
        <f t="shared" si="0"/>
        <v>856076</v>
      </c>
      <c r="F43" s="271">
        <v>895069</v>
      </c>
      <c r="G43" s="271">
        <v>560146</v>
      </c>
      <c r="H43" s="272">
        <f t="shared" si="1"/>
        <v>1455215</v>
      </c>
      <c r="I43" s="326"/>
    </row>
    <row r="44" spans="1:9" ht="15.75">
      <c r="A44" s="128">
        <v>23</v>
      </c>
      <c r="B44" s="48" t="s">
        <v>168</v>
      </c>
      <c r="C44" s="271">
        <v>938224</v>
      </c>
      <c r="D44" s="271">
        <v>63330</v>
      </c>
      <c r="E44" s="261">
        <f t="shared" si="0"/>
        <v>1001554</v>
      </c>
      <c r="F44" s="271">
        <v>16724</v>
      </c>
      <c r="G44" s="271">
        <v>6023</v>
      </c>
      <c r="H44" s="272">
        <f t="shared" si="1"/>
        <v>22747</v>
      </c>
      <c r="I44" s="326"/>
    </row>
    <row r="45" spans="1:9" ht="15.75">
      <c r="A45" s="128">
        <v>24</v>
      </c>
      <c r="B45" s="51" t="s">
        <v>169</v>
      </c>
      <c r="C45" s="273">
        <f>C34+C37+C38+C39+C40+C41+C42+C43+C44</f>
        <v>3178489</v>
      </c>
      <c r="D45" s="273">
        <f>D34+D37+D38+D39+D40+D41+D42+D43+D44</f>
        <v>-1078372</v>
      </c>
      <c r="E45" s="261">
        <f t="shared" si="0"/>
        <v>2100117</v>
      </c>
      <c r="F45" s="273">
        <f>F34+F37+F38+F39+F40+F41+F42+F43+F44</f>
        <v>10029</v>
      </c>
      <c r="G45" s="273">
        <f>G34+G37+G38+G39+G40+G41+G42+G43+G44</f>
        <v>-1884783</v>
      </c>
      <c r="H45" s="272">
        <f t="shared" si="1"/>
        <v>-1874754</v>
      </c>
      <c r="I45" s="326"/>
    </row>
    <row r="46" spans="1:9">
      <c r="A46" s="128"/>
      <c r="B46" s="46" t="s">
        <v>170</v>
      </c>
      <c r="C46" s="271"/>
      <c r="D46" s="271"/>
      <c r="E46" s="271"/>
      <c r="F46" s="271"/>
      <c r="G46" s="271"/>
      <c r="H46" s="278"/>
      <c r="I46" s="326"/>
    </row>
    <row r="47" spans="1:9" ht="15.75">
      <c r="A47" s="128">
        <v>25</v>
      </c>
      <c r="B47" s="48" t="s">
        <v>171</v>
      </c>
      <c r="C47" s="271">
        <v>388203</v>
      </c>
      <c r="D47" s="271">
        <v>16279</v>
      </c>
      <c r="E47" s="261">
        <f t="shared" si="0"/>
        <v>404482</v>
      </c>
      <c r="F47" s="271">
        <v>451513</v>
      </c>
      <c r="G47" s="271">
        <v>113909</v>
      </c>
      <c r="H47" s="272">
        <f t="shared" si="1"/>
        <v>565422</v>
      </c>
      <c r="I47" s="326"/>
    </row>
    <row r="48" spans="1:9" ht="15.75">
      <c r="A48" s="128">
        <v>26</v>
      </c>
      <c r="B48" s="48" t="s">
        <v>172</v>
      </c>
      <c r="C48" s="271">
        <v>373793</v>
      </c>
      <c r="D48" s="271">
        <v>19021</v>
      </c>
      <c r="E48" s="261">
        <f t="shared" si="0"/>
        <v>392814</v>
      </c>
      <c r="F48" s="271">
        <v>341701</v>
      </c>
      <c r="G48" s="271">
        <v>74358</v>
      </c>
      <c r="H48" s="272">
        <f t="shared" si="1"/>
        <v>416059</v>
      </c>
      <c r="I48" s="326"/>
    </row>
    <row r="49" spans="1:9" ht="15.75">
      <c r="A49" s="128">
        <v>27</v>
      </c>
      <c r="B49" s="48" t="s">
        <v>173</v>
      </c>
      <c r="C49" s="271">
        <v>6358241</v>
      </c>
      <c r="D49" s="271"/>
      <c r="E49" s="261">
        <f t="shared" si="0"/>
        <v>6358241</v>
      </c>
      <c r="F49" s="271">
        <v>6137196</v>
      </c>
      <c r="G49" s="271"/>
      <c r="H49" s="272">
        <f t="shared" si="1"/>
        <v>6137196</v>
      </c>
      <c r="I49" s="326"/>
    </row>
    <row r="50" spans="1:9" ht="15.75">
      <c r="A50" s="128">
        <v>28</v>
      </c>
      <c r="B50" s="48" t="s">
        <v>310</v>
      </c>
      <c r="C50" s="271">
        <v>33069</v>
      </c>
      <c r="D50" s="271"/>
      <c r="E50" s="261">
        <f t="shared" si="0"/>
        <v>33069</v>
      </c>
      <c r="F50" s="271">
        <v>36893</v>
      </c>
      <c r="G50" s="271"/>
      <c r="H50" s="272">
        <f t="shared" si="1"/>
        <v>36893</v>
      </c>
      <c r="I50" s="326"/>
    </row>
    <row r="51" spans="1:9" ht="15.75">
      <c r="A51" s="128">
        <v>29</v>
      </c>
      <c r="B51" s="48" t="s">
        <v>174</v>
      </c>
      <c r="C51" s="271">
        <v>2133493</v>
      </c>
      <c r="D51" s="271"/>
      <c r="E51" s="261">
        <f t="shared" si="0"/>
        <v>2133493</v>
      </c>
      <c r="F51" s="271">
        <v>2015434</v>
      </c>
      <c r="G51" s="271"/>
      <c r="H51" s="272">
        <f t="shared" si="1"/>
        <v>2015434</v>
      </c>
      <c r="I51" s="326"/>
    </row>
    <row r="52" spans="1:9" ht="15.75">
      <c r="A52" s="128">
        <v>30</v>
      </c>
      <c r="B52" s="48" t="s">
        <v>175</v>
      </c>
      <c r="C52" s="271">
        <v>2150338</v>
      </c>
      <c r="D52" s="271">
        <v>119804</v>
      </c>
      <c r="E52" s="261">
        <f t="shared" si="0"/>
        <v>2270142</v>
      </c>
      <c r="F52" s="271">
        <v>2336285</v>
      </c>
      <c r="G52" s="271">
        <v>340522</v>
      </c>
      <c r="H52" s="272">
        <f t="shared" si="1"/>
        <v>2676807</v>
      </c>
      <c r="I52" s="326"/>
    </row>
    <row r="53" spans="1:9" ht="15.75">
      <c r="A53" s="128">
        <v>31</v>
      </c>
      <c r="B53" s="51" t="s">
        <v>176</v>
      </c>
      <c r="C53" s="273">
        <f>C47+C48+C49+C50+C51+C52</f>
        <v>11437137</v>
      </c>
      <c r="D53" s="273">
        <f>D47+D48+D49+D50+D51+D52</f>
        <v>155104</v>
      </c>
      <c r="E53" s="261">
        <f t="shared" si="0"/>
        <v>11592241</v>
      </c>
      <c r="F53" s="273">
        <f>F47+F48+F49+F50+F51+F52</f>
        <v>11319022</v>
      </c>
      <c r="G53" s="273">
        <f>G47+G48+G49+G50+G51+G52</f>
        <v>528789</v>
      </c>
      <c r="H53" s="272">
        <f t="shared" si="1"/>
        <v>11847811</v>
      </c>
      <c r="I53" s="350"/>
    </row>
    <row r="54" spans="1:9" ht="15.75">
      <c r="A54" s="128">
        <v>32</v>
      </c>
      <c r="B54" s="51" t="s">
        <v>177</v>
      </c>
      <c r="C54" s="273">
        <f>C45-C53</f>
        <v>-8258648</v>
      </c>
      <c r="D54" s="273">
        <f>D45-D53</f>
        <v>-1233476</v>
      </c>
      <c r="E54" s="261">
        <f t="shared" si="0"/>
        <v>-9492124</v>
      </c>
      <c r="F54" s="273">
        <f>F45-F53</f>
        <v>-11308993</v>
      </c>
      <c r="G54" s="273">
        <f>G45-G53</f>
        <v>-2413572</v>
      </c>
      <c r="H54" s="272">
        <f t="shared" si="1"/>
        <v>-13722565</v>
      </c>
      <c r="I54" s="326"/>
    </row>
    <row r="55" spans="1:9">
      <c r="A55" s="128"/>
      <c r="B55" s="46"/>
      <c r="C55" s="275"/>
      <c r="D55" s="275"/>
      <c r="E55" s="275"/>
      <c r="F55" s="275"/>
      <c r="G55" s="275"/>
      <c r="H55" s="276"/>
      <c r="I55" s="326"/>
    </row>
    <row r="56" spans="1:9" ht="15.75">
      <c r="A56" s="128">
        <v>33</v>
      </c>
      <c r="B56" s="51" t="s">
        <v>178</v>
      </c>
      <c r="C56" s="273">
        <f>C31+C54</f>
        <v>4391154</v>
      </c>
      <c r="D56" s="273">
        <f>D31+D54</f>
        <v>4991596</v>
      </c>
      <c r="E56" s="261">
        <f t="shared" si="0"/>
        <v>9382750</v>
      </c>
      <c r="F56" s="273">
        <f>F31+F54</f>
        <v>3180686</v>
      </c>
      <c r="G56" s="273">
        <f>G31+G54</f>
        <v>14516500</v>
      </c>
      <c r="H56" s="272">
        <f t="shared" si="1"/>
        <v>17697186</v>
      </c>
      <c r="I56" s="326"/>
    </row>
    <row r="57" spans="1:9">
      <c r="A57" s="128"/>
      <c r="B57" s="46"/>
      <c r="C57" s="275"/>
      <c r="D57" s="275"/>
      <c r="E57" s="275"/>
      <c r="F57" s="275"/>
      <c r="G57" s="275"/>
      <c r="H57" s="276"/>
      <c r="I57" s="326"/>
    </row>
    <row r="58" spans="1:9" ht="15.75">
      <c r="A58" s="128">
        <v>34</v>
      </c>
      <c r="B58" s="48" t="s">
        <v>179</v>
      </c>
      <c r="C58" s="271">
        <v>37592522</v>
      </c>
      <c r="D58" s="271"/>
      <c r="E58" s="261">
        <f>C58</f>
        <v>37592522</v>
      </c>
      <c r="F58" s="271">
        <v>-220879</v>
      </c>
      <c r="G58" s="271"/>
      <c r="H58" s="272">
        <f>F58</f>
        <v>-220879</v>
      </c>
      <c r="I58" s="326"/>
    </row>
    <row r="59" spans="1:9" s="202" customFormat="1" ht="27">
      <c r="A59" s="128">
        <v>35</v>
      </c>
      <c r="B59" s="48" t="s">
        <v>180</v>
      </c>
      <c r="C59" s="280">
        <v>18750</v>
      </c>
      <c r="D59" s="280"/>
      <c r="E59" s="279">
        <f>C59</f>
        <v>18750</v>
      </c>
      <c r="F59" s="280">
        <v>287910</v>
      </c>
      <c r="G59" s="280"/>
      <c r="H59" s="281">
        <f>F59</f>
        <v>287910</v>
      </c>
      <c r="I59" s="326"/>
    </row>
    <row r="60" spans="1:9" ht="15.75">
      <c r="A60" s="128">
        <v>36</v>
      </c>
      <c r="B60" s="48" t="s">
        <v>181</v>
      </c>
      <c r="C60" s="271">
        <v>3142737</v>
      </c>
      <c r="D60" s="271"/>
      <c r="E60" s="261">
        <f>C60</f>
        <v>3142737</v>
      </c>
      <c r="F60" s="271">
        <v>3160473</v>
      </c>
      <c r="G60" s="271"/>
      <c r="H60" s="272">
        <f>F60</f>
        <v>3160473</v>
      </c>
      <c r="I60" s="326"/>
    </row>
    <row r="61" spans="1:9" ht="15.75">
      <c r="A61" s="128">
        <v>37</v>
      </c>
      <c r="B61" s="51" t="s">
        <v>182</v>
      </c>
      <c r="C61" s="273">
        <f>C58+C59+C60</f>
        <v>40754009</v>
      </c>
      <c r="D61" s="273">
        <f>D58+D59+D60</f>
        <v>0</v>
      </c>
      <c r="E61" s="261">
        <f t="shared" si="0"/>
        <v>40754009</v>
      </c>
      <c r="F61" s="273">
        <f>F58+F59+F60</f>
        <v>3227504</v>
      </c>
      <c r="G61" s="273">
        <f>G58+G59+G60</f>
        <v>0</v>
      </c>
      <c r="H61" s="272">
        <f t="shared" si="1"/>
        <v>3227504</v>
      </c>
      <c r="I61" s="326"/>
    </row>
    <row r="62" spans="1:9">
      <c r="A62" s="128"/>
      <c r="B62" s="52"/>
      <c r="C62" s="271"/>
      <c r="D62" s="271"/>
      <c r="E62" s="271"/>
      <c r="F62" s="271"/>
      <c r="G62" s="271"/>
      <c r="H62" s="278"/>
      <c r="I62" s="326"/>
    </row>
    <row r="63" spans="1:9" ht="25.5">
      <c r="A63" s="128">
        <v>38</v>
      </c>
      <c r="B63" s="53" t="s">
        <v>311</v>
      </c>
      <c r="C63" s="273">
        <f>C56-C61</f>
        <v>-36362855</v>
      </c>
      <c r="D63" s="273">
        <f>D56-D61</f>
        <v>4991596</v>
      </c>
      <c r="E63" s="261">
        <f t="shared" si="0"/>
        <v>-31371259</v>
      </c>
      <c r="F63" s="273">
        <f>F56-F61</f>
        <v>-46818</v>
      </c>
      <c r="G63" s="273">
        <f>G56-G61</f>
        <v>14516500</v>
      </c>
      <c r="H63" s="272">
        <f t="shared" si="1"/>
        <v>14469682</v>
      </c>
      <c r="I63" s="326"/>
    </row>
    <row r="64" spans="1:9" ht="15.75">
      <c r="A64" s="126">
        <v>39</v>
      </c>
      <c r="B64" s="48" t="s">
        <v>183</v>
      </c>
      <c r="C64" s="282">
        <v>-4438986</v>
      </c>
      <c r="D64" s="282"/>
      <c r="E64" s="261">
        <f t="shared" si="0"/>
        <v>-4438986</v>
      </c>
      <c r="F64" s="282">
        <v>2552414</v>
      </c>
      <c r="G64" s="282"/>
      <c r="H64" s="272">
        <f t="shared" si="1"/>
        <v>2552414</v>
      </c>
      <c r="I64" s="326"/>
    </row>
    <row r="65" spans="1:9" ht="15.75">
      <c r="A65" s="128">
        <v>40</v>
      </c>
      <c r="B65" s="51" t="s">
        <v>184</v>
      </c>
      <c r="C65" s="273">
        <f>C63-C64</f>
        <v>-31923869</v>
      </c>
      <c r="D65" s="273">
        <f>D63-D64</f>
        <v>4991596</v>
      </c>
      <c r="E65" s="261">
        <f t="shared" si="0"/>
        <v>-26932273</v>
      </c>
      <c r="F65" s="273">
        <f>F63-F64</f>
        <v>-2599232</v>
      </c>
      <c r="G65" s="273">
        <f>G63-G64</f>
        <v>14516500</v>
      </c>
      <c r="H65" s="272">
        <f t="shared" si="1"/>
        <v>11917268</v>
      </c>
      <c r="I65" s="326"/>
    </row>
    <row r="66" spans="1:9" ht="15.75">
      <c r="A66" s="126">
        <v>41</v>
      </c>
      <c r="B66" s="48" t="s">
        <v>185</v>
      </c>
      <c r="C66" s="282">
        <v>0</v>
      </c>
      <c r="D66" s="282"/>
      <c r="E66" s="261">
        <f t="shared" si="0"/>
        <v>0</v>
      </c>
      <c r="F66" s="282">
        <v>0</v>
      </c>
      <c r="G66" s="282"/>
      <c r="H66" s="272">
        <f t="shared" si="1"/>
        <v>0</v>
      </c>
      <c r="I66" s="326"/>
    </row>
    <row r="67" spans="1:9" ht="16.5" thickBot="1">
      <c r="A67" s="130">
        <v>42</v>
      </c>
      <c r="B67" s="131" t="s">
        <v>186</v>
      </c>
      <c r="C67" s="283">
        <f>C65+C66</f>
        <v>-31923869</v>
      </c>
      <c r="D67" s="283">
        <f>D65+D66</f>
        <v>4991596</v>
      </c>
      <c r="E67" s="269">
        <f t="shared" si="0"/>
        <v>-26932273</v>
      </c>
      <c r="F67" s="283">
        <f>F65+F66</f>
        <v>-2599232</v>
      </c>
      <c r="G67" s="283">
        <f>G65+G66</f>
        <v>14516500</v>
      </c>
      <c r="H67" s="284">
        <f t="shared" si="1"/>
        <v>11917268</v>
      </c>
      <c r="I67" s="350"/>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64"/>
  <sheetViews>
    <sheetView zoomScaleNormal="100" workbookViewId="0">
      <pane ySplit="6" topLeftCell="A7" activePane="bottomLeft" state="frozen"/>
      <selection activeCell="K8" sqref="K8"/>
      <selection pane="bottomLeft" activeCell="B2" sqref="B2"/>
    </sheetView>
  </sheetViews>
  <sheetFormatPr defaultRowHeight="15"/>
  <cols>
    <col min="1" max="1" width="9.5703125" bestFit="1" customWidth="1"/>
    <col min="2" max="2" width="72.28515625" customWidth="1"/>
    <col min="3" max="3" width="14.85546875" customWidth="1"/>
    <col min="4" max="4" width="13.42578125" customWidth="1"/>
    <col min="5" max="8" width="12.7109375" customWidth="1"/>
  </cols>
  <sheetData>
    <row r="1" spans="1:8">
      <c r="A1" s="2" t="s">
        <v>227</v>
      </c>
      <c r="B1" s="316" t="s">
        <v>751</v>
      </c>
    </row>
    <row r="2" spans="1:8">
      <c r="A2" s="2" t="s">
        <v>228</v>
      </c>
      <c r="B2" s="319">
        <f>'1. key ratios'!B2</f>
        <v>44012</v>
      </c>
    </row>
    <row r="3" spans="1:8">
      <c r="A3" s="2"/>
      <c r="C3" s="319"/>
    </row>
    <row r="4" spans="1:8" ht="16.5" thickBot="1">
      <c r="A4" s="2" t="s">
        <v>651</v>
      </c>
      <c r="B4" s="2"/>
      <c r="C4" s="319"/>
      <c r="D4" s="209"/>
      <c r="E4" s="209"/>
      <c r="F4" s="210"/>
      <c r="G4" s="210"/>
      <c r="H4" s="211" t="s">
        <v>130</v>
      </c>
    </row>
    <row r="5" spans="1:8" ht="15.75">
      <c r="A5" s="565" t="s">
        <v>27</v>
      </c>
      <c r="B5" s="567" t="s">
        <v>282</v>
      </c>
      <c r="C5" s="569" t="s">
        <v>233</v>
      </c>
      <c r="D5" s="569"/>
      <c r="E5" s="569"/>
      <c r="F5" s="569" t="s">
        <v>234</v>
      </c>
      <c r="G5" s="569"/>
      <c r="H5" s="570"/>
    </row>
    <row r="6" spans="1:8">
      <c r="A6" s="566"/>
      <c r="B6" s="568"/>
      <c r="C6" s="33" t="s">
        <v>28</v>
      </c>
      <c r="D6" s="33" t="s">
        <v>131</v>
      </c>
      <c r="E6" s="33" t="s">
        <v>69</v>
      </c>
      <c r="F6" s="33" t="s">
        <v>28</v>
      </c>
      <c r="G6" s="33" t="s">
        <v>131</v>
      </c>
      <c r="H6" s="34" t="s">
        <v>69</v>
      </c>
    </row>
    <row r="7" spans="1:8" s="3" customFormat="1" ht="15.75">
      <c r="A7" s="212">
        <v>1</v>
      </c>
      <c r="B7" s="213" t="s">
        <v>132</v>
      </c>
      <c r="C7" s="263"/>
      <c r="D7" s="263"/>
      <c r="E7" s="285">
        <f>C7+D7</f>
        <v>0</v>
      </c>
      <c r="F7" s="263"/>
      <c r="G7" s="263"/>
      <c r="H7" s="264">
        <f t="shared" ref="H7:H53" si="0">F7+G7</f>
        <v>0</v>
      </c>
    </row>
    <row r="8" spans="1:8" s="3" customFormat="1" ht="15.75">
      <c r="A8" s="212">
        <v>1.1000000000000001</v>
      </c>
      <c r="B8" s="214" t="s">
        <v>315</v>
      </c>
      <c r="C8" s="263">
        <v>16760583</v>
      </c>
      <c r="D8" s="263">
        <v>9367073</v>
      </c>
      <c r="E8" s="285">
        <f>C8+D8</f>
        <v>26127656</v>
      </c>
      <c r="F8" s="263">
        <v>23106392</v>
      </c>
      <c r="G8" s="263">
        <v>30791795</v>
      </c>
      <c r="H8" s="264">
        <f t="shared" si="0"/>
        <v>53898187</v>
      </c>
    </row>
    <row r="9" spans="1:8" s="3" customFormat="1" ht="15.75">
      <c r="A9" s="212">
        <v>1.2</v>
      </c>
      <c r="B9" s="214" t="s">
        <v>316</v>
      </c>
      <c r="C9" s="263"/>
      <c r="D9" s="328"/>
      <c r="E9" s="285">
        <f t="shared" ref="E9:E53" si="1">C9+D9</f>
        <v>0</v>
      </c>
      <c r="F9" s="328"/>
      <c r="G9" s="328">
        <v>1490208</v>
      </c>
      <c r="H9" s="264">
        <f t="shared" si="0"/>
        <v>1490208</v>
      </c>
    </row>
    <row r="10" spans="1:8" s="3" customFormat="1" ht="15.75">
      <c r="A10" s="212">
        <v>1.3</v>
      </c>
      <c r="B10" s="214" t="s">
        <v>317</v>
      </c>
      <c r="C10" s="263">
        <v>16329258</v>
      </c>
      <c r="D10" s="263">
        <v>17737047</v>
      </c>
      <c r="E10" s="285">
        <f t="shared" si="1"/>
        <v>34066305</v>
      </c>
      <c r="F10" s="263">
        <v>9632568</v>
      </c>
      <c r="G10" s="263">
        <v>16416557</v>
      </c>
      <c r="H10" s="264">
        <f t="shared" si="0"/>
        <v>26049125</v>
      </c>
    </row>
    <row r="11" spans="1:8" s="3" customFormat="1" ht="15.75">
      <c r="A11" s="212">
        <v>1.4</v>
      </c>
      <c r="B11" s="214" t="s">
        <v>318</v>
      </c>
      <c r="C11" s="263">
        <v>20768</v>
      </c>
      <c r="D11" s="263">
        <v>0</v>
      </c>
      <c r="E11" s="285">
        <f t="shared" si="1"/>
        <v>20768</v>
      </c>
      <c r="F11" s="263">
        <v>10292</v>
      </c>
      <c r="G11" s="263">
        <v>0</v>
      </c>
      <c r="H11" s="264">
        <f t="shared" si="0"/>
        <v>10292</v>
      </c>
    </row>
    <row r="12" spans="1:8" s="3" customFormat="1" ht="29.25" customHeight="1">
      <c r="A12" s="212">
        <v>2</v>
      </c>
      <c r="B12" s="213" t="s">
        <v>319</v>
      </c>
      <c r="C12" s="263"/>
      <c r="D12" s="263"/>
      <c r="E12" s="285">
        <f t="shared" si="1"/>
        <v>0</v>
      </c>
      <c r="F12" s="263"/>
      <c r="G12" s="263"/>
      <c r="H12" s="264">
        <f t="shared" si="0"/>
        <v>0</v>
      </c>
    </row>
    <row r="13" spans="1:8" s="3" customFormat="1" ht="25.5">
      <c r="A13" s="212">
        <v>3</v>
      </c>
      <c r="B13" s="213" t="s">
        <v>320</v>
      </c>
      <c r="C13" s="263"/>
      <c r="D13" s="263"/>
      <c r="E13" s="285">
        <f t="shared" si="1"/>
        <v>0</v>
      </c>
      <c r="F13" s="263"/>
      <c r="G13" s="263"/>
      <c r="H13" s="264">
        <f t="shared" si="0"/>
        <v>0</v>
      </c>
    </row>
    <row r="14" spans="1:8" s="3" customFormat="1" ht="15.75">
      <c r="A14" s="212">
        <v>3.1</v>
      </c>
      <c r="B14" s="214" t="s">
        <v>321</v>
      </c>
      <c r="C14" s="263"/>
      <c r="D14" s="263"/>
      <c r="E14" s="285">
        <f t="shared" si="1"/>
        <v>0</v>
      </c>
      <c r="F14" s="263"/>
      <c r="G14" s="263"/>
      <c r="H14" s="264">
        <f t="shared" si="0"/>
        <v>0</v>
      </c>
    </row>
    <row r="15" spans="1:8" s="3" customFormat="1" ht="15.75">
      <c r="A15" s="212">
        <v>3.2</v>
      </c>
      <c r="B15" s="214" t="s">
        <v>322</v>
      </c>
      <c r="C15" s="263"/>
      <c r="D15" s="263"/>
      <c r="E15" s="285">
        <f t="shared" si="1"/>
        <v>0</v>
      </c>
      <c r="F15" s="263"/>
      <c r="G15" s="263"/>
      <c r="H15" s="264">
        <f t="shared" si="0"/>
        <v>0</v>
      </c>
    </row>
    <row r="16" spans="1:8" s="3" customFormat="1" ht="15.75">
      <c r="A16" s="212">
        <v>4</v>
      </c>
      <c r="B16" s="213" t="s">
        <v>323</v>
      </c>
      <c r="C16" s="263"/>
      <c r="D16" s="263"/>
      <c r="E16" s="285">
        <f t="shared" si="1"/>
        <v>0</v>
      </c>
      <c r="F16" s="263"/>
      <c r="G16" s="263"/>
      <c r="H16" s="264">
        <f t="shared" si="0"/>
        <v>0</v>
      </c>
    </row>
    <row r="17" spans="1:8" s="3" customFormat="1" ht="15.75">
      <c r="A17" s="212">
        <v>4.0999999999999996</v>
      </c>
      <c r="B17" s="214" t="s">
        <v>324</v>
      </c>
      <c r="C17" s="263">
        <v>8214825.5247005569</v>
      </c>
      <c r="D17" s="263">
        <v>6874679.1605091039</v>
      </c>
      <c r="E17" s="285">
        <f t="shared" si="1"/>
        <v>15089504.685209662</v>
      </c>
      <c r="F17" s="263">
        <v>5059750.2757910332</v>
      </c>
      <c r="G17" s="263">
        <v>11161021.531329179</v>
      </c>
      <c r="H17" s="264">
        <f t="shared" si="0"/>
        <v>16220771.807120211</v>
      </c>
    </row>
    <row r="18" spans="1:8" s="3" customFormat="1" ht="15.75">
      <c r="A18" s="212">
        <v>4.2</v>
      </c>
      <c r="B18" s="214" t="s">
        <v>325</v>
      </c>
      <c r="C18" s="263">
        <v>127195932.62294947</v>
      </c>
      <c r="D18" s="263">
        <v>375481367.5480485</v>
      </c>
      <c r="E18" s="285">
        <f t="shared" si="1"/>
        <v>502677300.17099798</v>
      </c>
      <c r="F18" s="263">
        <v>150463639.80996031</v>
      </c>
      <c r="G18" s="263">
        <v>290042117.96550715</v>
      </c>
      <c r="H18" s="264">
        <f t="shared" si="0"/>
        <v>440505757.77546746</v>
      </c>
    </row>
    <row r="19" spans="1:8" s="3" customFormat="1" ht="25.5">
      <c r="A19" s="212">
        <v>5</v>
      </c>
      <c r="B19" s="213" t="s">
        <v>326</v>
      </c>
      <c r="C19" s="263"/>
      <c r="D19" s="263"/>
      <c r="E19" s="285">
        <f t="shared" si="1"/>
        <v>0</v>
      </c>
      <c r="F19" s="263"/>
      <c r="G19" s="263"/>
      <c r="H19" s="264">
        <f t="shared" si="0"/>
        <v>0</v>
      </c>
    </row>
    <row r="20" spans="1:8" s="3" customFormat="1" ht="15.75">
      <c r="A20" s="212">
        <v>5.0999999999999996</v>
      </c>
      <c r="B20" s="214" t="s">
        <v>327</v>
      </c>
      <c r="C20" s="263">
        <v>558277.78</v>
      </c>
      <c r="D20" s="263">
        <v>27474538.210530002</v>
      </c>
      <c r="E20" s="285">
        <f t="shared" si="1"/>
        <v>28032815.990530003</v>
      </c>
      <c r="F20" s="263">
        <v>71222.210000000006</v>
      </c>
      <c r="G20" s="263">
        <v>14431521.932071004</v>
      </c>
      <c r="H20" s="264">
        <f t="shared" si="0"/>
        <v>14502744.142071005</v>
      </c>
    </row>
    <row r="21" spans="1:8" s="3" customFormat="1" ht="15.75">
      <c r="A21" s="212">
        <v>5.2</v>
      </c>
      <c r="B21" s="214" t="s">
        <v>328</v>
      </c>
      <c r="C21" s="263">
        <v>0</v>
      </c>
      <c r="D21" s="263">
        <v>0</v>
      </c>
      <c r="E21" s="285">
        <f t="shared" si="1"/>
        <v>0</v>
      </c>
      <c r="F21" s="263">
        <v>0</v>
      </c>
      <c r="G21" s="263">
        <v>0</v>
      </c>
      <c r="H21" s="264">
        <f t="shared" si="0"/>
        <v>0</v>
      </c>
    </row>
    <row r="22" spans="1:8" s="3" customFormat="1" ht="15.75">
      <c r="A22" s="212">
        <v>5.3</v>
      </c>
      <c r="B22" s="214" t="s">
        <v>329</v>
      </c>
      <c r="C22" s="263">
        <v>18187911.120000001</v>
      </c>
      <c r="D22" s="263">
        <v>1965002823.7406855</v>
      </c>
      <c r="E22" s="285">
        <f t="shared" si="1"/>
        <v>1983190734.8606853</v>
      </c>
      <c r="F22" s="263">
        <v>16608338.649999999</v>
      </c>
      <c r="G22" s="263">
        <v>1972016745.3230309</v>
      </c>
      <c r="H22" s="264">
        <f t="shared" si="0"/>
        <v>1988625083.973031</v>
      </c>
    </row>
    <row r="23" spans="1:8" s="3" customFormat="1" ht="15.75">
      <c r="A23" s="212" t="s">
        <v>330</v>
      </c>
      <c r="B23" s="215" t="s">
        <v>331</v>
      </c>
      <c r="C23" s="263">
        <v>339127.2</v>
      </c>
      <c r="D23" s="263">
        <v>175249761.44122654</v>
      </c>
      <c r="E23" s="285">
        <f t="shared" si="1"/>
        <v>175588888.64122653</v>
      </c>
      <c r="F23" s="263">
        <v>238102.09999999998</v>
      </c>
      <c r="G23" s="263">
        <v>157262394.76483005</v>
      </c>
      <c r="H23" s="264">
        <f t="shared" si="0"/>
        <v>157500496.86483005</v>
      </c>
    </row>
    <row r="24" spans="1:8" s="3" customFormat="1" ht="15.75">
      <c r="A24" s="212" t="s">
        <v>332</v>
      </c>
      <c r="B24" s="215" t="s">
        <v>333</v>
      </c>
      <c r="C24" s="263">
        <v>779076</v>
      </c>
      <c r="D24" s="263">
        <v>979799718.9824506</v>
      </c>
      <c r="E24" s="285">
        <f t="shared" si="1"/>
        <v>980578794.9824506</v>
      </c>
      <c r="F24" s="263">
        <v>817579.5</v>
      </c>
      <c r="G24" s="263">
        <v>915125053.36370099</v>
      </c>
      <c r="H24" s="264">
        <f t="shared" si="0"/>
        <v>915942632.86370099</v>
      </c>
    </row>
    <row r="25" spans="1:8" s="3" customFormat="1" ht="15.75">
      <c r="A25" s="212" t="s">
        <v>334</v>
      </c>
      <c r="B25" s="216" t="s">
        <v>335</v>
      </c>
      <c r="C25" s="263">
        <v>0</v>
      </c>
      <c r="D25" s="263">
        <v>186231962.72634593</v>
      </c>
      <c r="E25" s="285">
        <f t="shared" si="1"/>
        <v>186231962.72634593</v>
      </c>
      <c r="F25" s="263">
        <v>0</v>
      </c>
      <c r="G25" s="263">
        <v>186697873.30610001</v>
      </c>
      <c r="H25" s="264">
        <f t="shared" si="0"/>
        <v>186697873.30610001</v>
      </c>
    </row>
    <row r="26" spans="1:8" s="3" customFormat="1" ht="15.75">
      <c r="A26" s="212" t="s">
        <v>336</v>
      </c>
      <c r="B26" s="215" t="s">
        <v>337</v>
      </c>
      <c r="C26" s="263">
        <v>17069707.920000002</v>
      </c>
      <c r="D26" s="263">
        <v>509236651.142757</v>
      </c>
      <c r="E26" s="285">
        <f t="shared" si="1"/>
        <v>526306359.06275702</v>
      </c>
      <c r="F26" s="263">
        <v>15552657.049999999</v>
      </c>
      <c r="G26" s="263">
        <v>618684298.69970012</v>
      </c>
      <c r="H26" s="264">
        <f t="shared" si="0"/>
        <v>634236955.74970007</v>
      </c>
    </row>
    <row r="27" spans="1:8" s="3" customFormat="1" ht="15.75">
      <c r="A27" s="212" t="s">
        <v>338</v>
      </c>
      <c r="B27" s="215" t="s">
        <v>339</v>
      </c>
      <c r="C27" s="263">
        <v>0</v>
      </c>
      <c r="D27" s="263">
        <v>114484729.44790524</v>
      </c>
      <c r="E27" s="285">
        <f t="shared" si="1"/>
        <v>114484729.44790524</v>
      </c>
      <c r="F27" s="263">
        <v>0</v>
      </c>
      <c r="G27" s="263">
        <v>94247125.188699976</v>
      </c>
      <c r="H27" s="264">
        <f t="shared" si="0"/>
        <v>94247125.188699976</v>
      </c>
    </row>
    <row r="28" spans="1:8" s="3" customFormat="1" ht="15.75">
      <c r="A28" s="212">
        <v>5.4</v>
      </c>
      <c r="B28" s="214" t="s">
        <v>340</v>
      </c>
      <c r="C28" s="263">
        <v>162889678.8105565</v>
      </c>
      <c r="D28" s="263">
        <v>311377761.55634749</v>
      </c>
      <c r="E28" s="285">
        <f t="shared" si="1"/>
        <v>474267440.36690402</v>
      </c>
      <c r="F28" s="263">
        <v>216064226.60504097</v>
      </c>
      <c r="G28" s="263">
        <v>232327463.95909598</v>
      </c>
      <c r="H28" s="264">
        <f t="shared" si="0"/>
        <v>448391690.56413698</v>
      </c>
    </row>
    <row r="29" spans="1:8" s="3" customFormat="1" ht="15.75">
      <c r="A29" s="212">
        <v>5.5</v>
      </c>
      <c r="B29" s="214" t="s">
        <v>341</v>
      </c>
      <c r="C29" s="263">
        <v>12670043</v>
      </c>
      <c r="D29" s="263">
        <v>159343971.27600002</v>
      </c>
      <c r="E29" s="285">
        <f t="shared" si="1"/>
        <v>172014014.27600002</v>
      </c>
      <c r="F29" s="263">
        <v>12681043</v>
      </c>
      <c r="G29" s="263">
        <v>145600874.2374</v>
      </c>
      <c r="H29" s="264">
        <f t="shared" si="0"/>
        <v>158281917.2374</v>
      </c>
    </row>
    <row r="30" spans="1:8" s="3" customFormat="1" ht="15.75">
      <c r="A30" s="212">
        <v>5.6</v>
      </c>
      <c r="B30" s="214" t="s">
        <v>342</v>
      </c>
      <c r="C30" s="263">
        <v>0</v>
      </c>
      <c r="D30" s="263">
        <v>4735560</v>
      </c>
      <c r="E30" s="285">
        <f t="shared" si="1"/>
        <v>4735560</v>
      </c>
      <c r="F30" s="263">
        <v>3500000</v>
      </c>
      <c r="G30" s="263">
        <v>4446485</v>
      </c>
      <c r="H30" s="264">
        <f t="shared" si="0"/>
        <v>7946485</v>
      </c>
    </row>
    <row r="31" spans="1:8" s="3" customFormat="1" ht="15.75">
      <c r="A31" s="212">
        <v>5.7</v>
      </c>
      <c r="B31" s="214" t="s">
        <v>343</v>
      </c>
      <c r="C31" s="263">
        <v>23120083.710000001</v>
      </c>
      <c r="D31" s="263">
        <v>86518769.800799966</v>
      </c>
      <c r="E31" s="285">
        <f t="shared" si="1"/>
        <v>109638853.51079997</v>
      </c>
      <c r="F31" s="263">
        <v>3392801</v>
      </c>
      <c r="G31" s="263">
        <v>89352167.711600006</v>
      </c>
      <c r="H31" s="264">
        <f t="shared" si="0"/>
        <v>92744968.711600006</v>
      </c>
    </row>
    <row r="32" spans="1:8" s="3" customFormat="1" ht="15.75">
      <c r="A32" s="212">
        <v>6</v>
      </c>
      <c r="B32" s="213" t="s">
        <v>344</v>
      </c>
      <c r="C32" s="263"/>
      <c r="D32" s="263"/>
      <c r="E32" s="285">
        <f t="shared" si="1"/>
        <v>0</v>
      </c>
      <c r="F32" s="263"/>
      <c r="G32" s="263"/>
      <c r="H32" s="264">
        <f t="shared" si="0"/>
        <v>0</v>
      </c>
    </row>
    <row r="33" spans="1:8" s="3" customFormat="1" ht="25.5">
      <c r="A33" s="212">
        <v>6.1</v>
      </c>
      <c r="B33" s="214" t="s">
        <v>345</v>
      </c>
      <c r="C33" s="263"/>
      <c r="D33" s="263"/>
      <c r="E33" s="285">
        <f t="shared" si="1"/>
        <v>0</v>
      </c>
      <c r="F33" s="263"/>
      <c r="G33" s="263"/>
      <c r="H33" s="264">
        <f t="shared" si="0"/>
        <v>0</v>
      </c>
    </row>
    <row r="34" spans="1:8" s="3" customFormat="1" ht="25.5">
      <c r="A34" s="212">
        <v>6.2</v>
      </c>
      <c r="B34" s="214" t="s">
        <v>346</v>
      </c>
      <c r="C34" s="263"/>
      <c r="D34" s="263"/>
      <c r="E34" s="285">
        <f t="shared" si="1"/>
        <v>0</v>
      </c>
      <c r="F34" s="263"/>
      <c r="G34" s="263"/>
      <c r="H34" s="264">
        <f t="shared" si="0"/>
        <v>0</v>
      </c>
    </row>
    <row r="35" spans="1:8" s="3" customFormat="1" ht="25.5">
      <c r="A35" s="212">
        <v>6.3</v>
      </c>
      <c r="B35" s="214" t="s">
        <v>347</v>
      </c>
      <c r="C35" s="263"/>
      <c r="D35" s="263"/>
      <c r="E35" s="285">
        <f t="shared" si="1"/>
        <v>0</v>
      </c>
      <c r="F35" s="263"/>
      <c r="G35" s="263"/>
      <c r="H35" s="264">
        <f t="shared" si="0"/>
        <v>0</v>
      </c>
    </row>
    <row r="36" spans="1:8" s="3" customFormat="1" ht="15.75">
      <c r="A36" s="212">
        <v>6.4</v>
      </c>
      <c r="B36" s="214" t="s">
        <v>348</v>
      </c>
      <c r="C36" s="263"/>
      <c r="D36" s="263"/>
      <c r="E36" s="285">
        <f t="shared" si="1"/>
        <v>0</v>
      </c>
      <c r="F36" s="263"/>
      <c r="G36" s="263"/>
      <c r="H36" s="264">
        <f t="shared" si="0"/>
        <v>0</v>
      </c>
    </row>
    <row r="37" spans="1:8" s="3" customFormat="1" ht="15.75">
      <c r="A37" s="212">
        <v>6.5</v>
      </c>
      <c r="B37" s="214" t="s">
        <v>349</v>
      </c>
      <c r="C37" s="263"/>
      <c r="D37" s="263"/>
      <c r="E37" s="285">
        <f t="shared" si="1"/>
        <v>0</v>
      </c>
      <c r="F37" s="263"/>
      <c r="G37" s="263"/>
      <c r="H37" s="264">
        <f t="shared" si="0"/>
        <v>0</v>
      </c>
    </row>
    <row r="38" spans="1:8" s="3" customFormat="1" ht="25.5">
      <c r="A38" s="212">
        <v>6.6</v>
      </c>
      <c r="B38" s="214" t="s">
        <v>350</v>
      </c>
      <c r="C38" s="263"/>
      <c r="D38" s="263"/>
      <c r="E38" s="285">
        <f t="shared" si="1"/>
        <v>0</v>
      </c>
      <c r="F38" s="263"/>
      <c r="G38" s="263"/>
      <c r="H38" s="264">
        <f t="shared" si="0"/>
        <v>0</v>
      </c>
    </row>
    <row r="39" spans="1:8" s="3" customFormat="1" ht="25.5">
      <c r="A39" s="212">
        <v>6.7</v>
      </c>
      <c r="B39" s="214" t="s">
        <v>351</v>
      </c>
      <c r="C39" s="263"/>
      <c r="D39" s="263"/>
      <c r="E39" s="285">
        <f t="shared" si="1"/>
        <v>0</v>
      </c>
      <c r="F39" s="263"/>
      <c r="G39" s="263"/>
      <c r="H39" s="264">
        <f t="shared" si="0"/>
        <v>0</v>
      </c>
    </row>
    <row r="40" spans="1:8" s="3" customFormat="1" ht="15.75">
      <c r="A40" s="212">
        <v>7</v>
      </c>
      <c r="B40" s="213" t="s">
        <v>780</v>
      </c>
      <c r="C40" s="263"/>
      <c r="D40" s="263"/>
      <c r="E40" s="285">
        <f t="shared" si="1"/>
        <v>0</v>
      </c>
      <c r="F40" s="263"/>
      <c r="G40" s="263"/>
      <c r="H40" s="264">
        <f t="shared" si="0"/>
        <v>0</v>
      </c>
    </row>
    <row r="41" spans="1:8" s="3" customFormat="1" ht="25.5">
      <c r="A41" s="212">
        <v>7.1</v>
      </c>
      <c r="B41" s="214" t="s">
        <v>352</v>
      </c>
      <c r="C41" s="332">
        <v>34048.339999999997</v>
      </c>
      <c r="D41" s="332">
        <v>13931.04</v>
      </c>
      <c r="E41" s="285">
        <f t="shared" si="1"/>
        <v>47979.38</v>
      </c>
      <c r="F41" s="332">
        <v>558101.59000000008</v>
      </c>
      <c r="G41" s="332">
        <v>330762.32</v>
      </c>
      <c r="H41" s="264">
        <f t="shared" si="0"/>
        <v>888863.91000000015</v>
      </c>
    </row>
    <row r="42" spans="1:8" s="3" customFormat="1" ht="25.5">
      <c r="A42" s="212">
        <v>7.2</v>
      </c>
      <c r="B42" s="214" t="s">
        <v>353</v>
      </c>
      <c r="C42" s="263">
        <v>3702683.6100000152</v>
      </c>
      <c r="D42" s="263">
        <v>9144341.8899998963</v>
      </c>
      <c r="E42" s="285">
        <f t="shared" si="1"/>
        <v>12847025.499999911</v>
      </c>
      <c r="F42" s="263">
        <v>3606031.0800000266</v>
      </c>
      <c r="G42" s="263">
        <v>8122111.9799999734</v>
      </c>
      <c r="H42" s="264">
        <f t="shared" si="0"/>
        <v>11728143.060000001</v>
      </c>
    </row>
    <row r="43" spans="1:8" s="3" customFormat="1" ht="25.5">
      <c r="A43" s="212">
        <v>7.3</v>
      </c>
      <c r="B43" s="214" t="s">
        <v>354</v>
      </c>
      <c r="C43" s="332">
        <v>3304183.3599999994</v>
      </c>
      <c r="D43" s="332">
        <v>7211754.7399999993</v>
      </c>
      <c r="E43" s="285">
        <f t="shared" si="1"/>
        <v>10515938.099999998</v>
      </c>
      <c r="F43" s="332">
        <v>10993889.450000001</v>
      </c>
      <c r="G43" s="332">
        <v>6763713.1999999993</v>
      </c>
      <c r="H43" s="264">
        <f t="shared" si="0"/>
        <v>17757602.649999999</v>
      </c>
    </row>
    <row r="44" spans="1:8" s="3" customFormat="1" ht="25.5">
      <c r="A44" s="212">
        <v>7.4</v>
      </c>
      <c r="B44" s="214" t="s">
        <v>355</v>
      </c>
      <c r="C44" s="263">
        <v>60669819.239995733</v>
      </c>
      <c r="D44" s="263">
        <v>130153784.60000028</v>
      </c>
      <c r="E44" s="285">
        <f t="shared" si="1"/>
        <v>190823603.83999601</v>
      </c>
      <c r="F44" s="263">
        <v>58468663.919995323</v>
      </c>
      <c r="G44" s="263">
        <v>124381319.0099978</v>
      </c>
      <c r="H44" s="264">
        <f t="shared" si="0"/>
        <v>182849982.92999312</v>
      </c>
    </row>
    <row r="45" spans="1:8" s="3" customFormat="1" ht="15.75">
      <c r="A45" s="212">
        <v>8</v>
      </c>
      <c r="B45" s="213" t="s">
        <v>356</v>
      </c>
      <c r="C45" s="263">
        <v>1333986.0245120004</v>
      </c>
      <c r="D45" s="263">
        <v>0</v>
      </c>
      <c r="E45" s="285">
        <f>SUM(E46:E52)</f>
        <v>1333986.0245120004</v>
      </c>
      <c r="F45" s="263">
        <v>3061848.8124080002</v>
      </c>
      <c r="G45" s="263">
        <v>0</v>
      </c>
      <c r="H45" s="264">
        <f t="shared" si="0"/>
        <v>3061848.8124080002</v>
      </c>
    </row>
    <row r="46" spans="1:8" s="3" customFormat="1" ht="15.75">
      <c r="A46" s="212">
        <v>8.1</v>
      </c>
      <c r="B46" s="214" t="s">
        <v>357</v>
      </c>
      <c r="C46" s="263">
        <v>93973.632000000012</v>
      </c>
      <c r="D46" s="263">
        <v>0</v>
      </c>
      <c r="E46" s="285">
        <f t="shared" si="1"/>
        <v>93973.632000000012</v>
      </c>
      <c r="F46" s="263">
        <v>56176.661808000004</v>
      </c>
      <c r="G46" s="263">
        <v>0</v>
      </c>
      <c r="H46" s="264">
        <f t="shared" si="0"/>
        <v>56176.661808000004</v>
      </c>
    </row>
    <row r="47" spans="1:8" s="3" customFormat="1" ht="15.75">
      <c r="A47" s="212">
        <v>8.1999999999999993</v>
      </c>
      <c r="B47" s="214" t="s">
        <v>358</v>
      </c>
      <c r="C47" s="263">
        <v>1174671.6421120004</v>
      </c>
      <c r="D47" s="263">
        <v>0</v>
      </c>
      <c r="E47" s="285">
        <f t="shared" si="1"/>
        <v>1174671.6421120004</v>
      </c>
      <c r="F47" s="263">
        <v>1942522.8957999998</v>
      </c>
      <c r="G47" s="263">
        <v>0</v>
      </c>
      <c r="H47" s="264">
        <f t="shared" si="0"/>
        <v>1942522.8957999998</v>
      </c>
    </row>
    <row r="48" spans="1:8" s="3" customFormat="1" ht="15.75">
      <c r="A48" s="212">
        <v>8.3000000000000007</v>
      </c>
      <c r="B48" s="214" t="s">
        <v>359</v>
      </c>
      <c r="C48" s="263">
        <v>41383.750400000004</v>
      </c>
      <c r="D48" s="263">
        <v>0</v>
      </c>
      <c r="E48" s="285">
        <f t="shared" si="1"/>
        <v>41383.750400000004</v>
      </c>
      <c r="F48" s="263">
        <v>1063149.2548000002</v>
      </c>
      <c r="G48" s="263">
        <v>0</v>
      </c>
      <c r="H48" s="264">
        <f t="shared" si="0"/>
        <v>1063149.2548000002</v>
      </c>
    </row>
    <row r="49" spans="1:8" s="3" customFormat="1" ht="15.75">
      <c r="A49" s="212">
        <v>8.4</v>
      </c>
      <c r="B49" s="214" t="s">
        <v>360</v>
      </c>
      <c r="C49" s="263">
        <v>16257</v>
      </c>
      <c r="D49" s="263">
        <v>0</v>
      </c>
      <c r="E49" s="285">
        <f t="shared" si="1"/>
        <v>16257</v>
      </c>
      <c r="F49" s="263">
        <v>0</v>
      </c>
      <c r="G49" s="263">
        <v>0</v>
      </c>
      <c r="H49" s="264">
        <f t="shared" si="0"/>
        <v>0</v>
      </c>
    </row>
    <row r="50" spans="1:8" s="3" customFormat="1" ht="15.75">
      <c r="A50" s="212">
        <v>8.5</v>
      </c>
      <c r="B50" s="214" t="s">
        <v>361</v>
      </c>
      <c r="C50" s="263">
        <v>4200</v>
      </c>
      <c r="D50" s="263">
        <v>0</v>
      </c>
      <c r="E50" s="285">
        <f t="shared" si="1"/>
        <v>4200</v>
      </c>
      <c r="F50" s="263">
        <v>0</v>
      </c>
      <c r="G50" s="263">
        <v>0</v>
      </c>
      <c r="H50" s="264">
        <f t="shared" si="0"/>
        <v>0</v>
      </c>
    </row>
    <row r="51" spans="1:8" s="3" customFormat="1" ht="15.75">
      <c r="A51" s="212">
        <v>8.6</v>
      </c>
      <c r="B51" s="214" t="s">
        <v>362</v>
      </c>
      <c r="C51" s="263">
        <v>3500</v>
      </c>
      <c r="D51" s="263">
        <v>0</v>
      </c>
      <c r="E51" s="285">
        <f t="shared" si="1"/>
        <v>3500</v>
      </c>
      <c r="F51" s="263">
        <v>0</v>
      </c>
      <c r="G51" s="263">
        <v>0</v>
      </c>
      <c r="H51" s="264">
        <f t="shared" si="0"/>
        <v>0</v>
      </c>
    </row>
    <row r="52" spans="1:8" s="3" customFormat="1" ht="15.75">
      <c r="A52" s="212">
        <v>8.6999999999999993</v>
      </c>
      <c r="B52" s="214" t="s">
        <v>363</v>
      </c>
      <c r="C52" s="263">
        <v>0</v>
      </c>
      <c r="D52" s="263">
        <v>0</v>
      </c>
      <c r="E52" s="285">
        <f t="shared" si="1"/>
        <v>0</v>
      </c>
      <c r="F52" s="263">
        <v>0</v>
      </c>
      <c r="G52" s="263">
        <v>0</v>
      </c>
      <c r="H52" s="264">
        <f t="shared" si="0"/>
        <v>0</v>
      </c>
    </row>
    <row r="53" spans="1:8" s="3" customFormat="1" ht="26.25" thickBot="1">
      <c r="A53" s="217">
        <v>9</v>
      </c>
      <c r="B53" s="218" t="s">
        <v>364</v>
      </c>
      <c r="C53" s="286"/>
      <c r="D53" s="286"/>
      <c r="E53" s="287">
        <f t="shared" si="1"/>
        <v>0</v>
      </c>
      <c r="F53" s="286"/>
      <c r="G53" s="286"/>
      <c r="H53" s="270">
        <f t="shared" si="0"/>
        <v>0</v>
      </c>
    </row>
    <row r="55" spans="1:8" ht="25.5">
      <c r="B55" s="351" t="s">
        <v>939</v>
      </c>
      <c r="E55" s="483"/>
    </row>
    <row r="61" spans="1:8">
      <c r="C61" s="326"/>
      <c r="D61" s="326"/>
      <c r="E61" s="326"/>
      <c r="F61" s="326"/>
      <c r="G61" s="326"/>
      <c r="H61" s="326"/>
    </row>
    <row r="62" spans="1:8">
      <c r="C62" s="326"/>
      <c r="D62" s="326"/>
      <c r="E62" s="326"/>
      <c r="F62" s="326"/>
      <c r="G62" s="326"/>
      <c r="H62" s="326"/>
    </row>
    <row r="63" spans="1:8">
      <c r="C63" s="326"/>
      <c r="D63" s="326"/>
      <c r="E63" s="326"/>
      <c r="F63" s="326"/>
      <c r="G63" s="326"/>
      <c r="H63" s="326"/>
    </row>
    <row r="64" spans="1:8">
      <c r="C64" s="326"/>
      <c r="D64" s="326"/>
      <c r="E64" s="326"/>
      <c r="F64" s="326"/>
      <c r="G64" s="326"/>
      <c r="H64" s="32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C14" sqref="C14"/>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227</v>
      </c>
      <c r="B1" s="316" t="s">
        <v>751</v>
      </c>
      <c r="C1" s="10"/>
    </row>
    <row r="2" spans="1:8" ht="15">
      <c r="A2" s="11" t="s">
        <v>228</v>
      </c>
      <c r="B2" s="319">
        <f>'1. key ratios'!B2</f>
        <v>44012</v>
      </c>
      <c r="C2" s="23"/>
      <c r="D2" s="12"/>
      <c r="E2" s="7"/>
      <c r="F2" s="7"/>
      <c r="G2" s="7"/>
      <c r="H2" s="7"/>
    </row>
    <row r="3" spans="1:8" ht="15">
      <c r="A3" s="11"/>
      <c r="B3" s="10"/>
      <c r="C3" s="23"/>
      <c r="D3" s="12"/>
      <c r="E3" s="7"/>
      <c r="F3" s="7"/>
      <c r="G3" s="7"/>
      <c r="H3" s="7"/>
    </row>
    <row r="4" spans="1:8" ht="15" customHeight="1" thickBot="1">
      <c r="A4" s="206" t="s">
        <v>652</v>
      </c>
      <c r="B4" s="207" t="s">
        <v>226</v>
      </c>
      <c r="C4" s="206"/>
      <c r="D4" s="208" t="s">
        <v>130</v>
      </c>
    </row>
    <row r="5" spans="1:8" ht="15" customHeight="1">
      <c r="A5" s="463" t="s">
        <v>27</v>
      </c>
      <c r="B5" s="464"/>
      <c r="C5" s="465" t="s">
        <v>956</v>
      </c>
      <c r="D5" s="466" t="s">
        <v>945</v>
      </c>
    </row>
    <row r="6" spans="1:8" ht="15" customHeight="1">
      <c r="A6" s="467">
        <v>1</v>
      </c>
      <c r="B6" s="468" t="s">
        <v>231</v>
      </c>
      <c r="C6" s="469">
        <f>C7+C9+C10</f>
        <v>1239000992.5752771</v>
      </c>
      <c r="D6" s="470">
        <f>D7+D9+D10</f>
        <v>1337104299.7327666</v>
      </c>
    </row>
    <row r="7" spans="1:8" ht="15" customHeight="1">
      <c r="A7" s="467">
        <v>1.1000000000000001</v>
      </c>
      <c r="B7" s="460" t="s">
        <v>22</v>
      </c>
      <c r="C7" s="471">
        <v>1208525105.8663049</v>
      </c>
      <c r="D7" s="472">
        <v>1309575371.1115899</v>
      </c>
    </row>
    <row r="8" spans="1:8" ht="25.5">
      <c r="A8" s="467" t="s">
        <v>288</v>
      </c>
      <c r="B8" s="473" t="s">
        <v>646</v>
      </c>
      <c r="C8" s="474">
        <v>32970025</v>
      </c>
      <c r="D8" s="475">
        <v>32970025</v>
      </c>
    </row>
    <row r="9" spans="1:8" ht="15" customHeight="1">
      <c r="A9" s="467">
        <v>1.2</v>
      </c>
      <c r="B9" s="460" t="s">
        <v>23</v>
      </c>
      <c r="C9" s="471">
        <v>29480606.70897219</v>
      </c>
      <c r="D9" s="472">
        <v>26801668.621176705</v>
      </c>
    </row>
    <row r="10" spans="1:8" ht="15" customHeight="1">
      <c r="A10" s="467">
        <v>1.4</v>
      </c>
      <c r="B10" s="476" t="s">
        <v>78</v>
      </c>
      <c r="C10" s="477">
        <v>995280</v>
      </c>
      <c r="D10" s="472">
        <v>727260</v>
      </c>
    </row>
    <row r="11" spans="1:8" ht="15" customHeight="1">
      <c r="A11" s="467">
        <v>2</v>
      </c>
      <c r="B11" s="468" t="s">
        <v>232</v>
      </c>
      <c r="C11" s="471">
        <v>50457199.406168602</v>
      </c>
      <c r="D11" s="472">
        <v>44967547.08632648</v>
      </c>
    </row>
    <row r="12" spans="1:8" ht="15" customHeight="1">
      <c r="A12" s="467">
        <v>3</v>
      </c>
      <c r="B12" s="468" t="s">
        <v>230</v>
      </c>
      <c r="C12" s="477">
        <v>129231002.49999999</v>
      </c>
      <c r="D12" s="472">
        <v>129231002.49999999</v>
      </c>
    </row>
    <row r="13" spans="1:8" ht="15" customHeight="1" thickBot="1">
      <c r="A13" s="133">
        <v>4</v>
      </c>
      <c r="B13" s="478" t="s">
        <v>289</v>
      </c>
      <c r="C13" s="479">
        <f>C6+C11+C12</f>
        <v>1418689194.4814458</v>
      </c>
      <c r="D13" s="480">
        <f>D6+D11+D12</f>
        <v>1511302849.3190932</v>
      </c>
    </row>
    <row r="14" spans="1:8" ht="15" customHeight="1">
      <c r="A14" s="55"/>
      <c r="B14" s="56"/>
      <c r="C14" s="485">
        <f>C13-'1. key ratios'!C12</f>
        <v>0</v>
      </c>
      <c r="D14" s="485">
        <f>D13-'1. key ratios'!D12</f>
        <v>0</v>
      </c>
    </row>
    <row r="15" spans="1:8" ht="25.5">
      <c r="B15" s="102" t="s">
        <v>946</v>
      </c>
    </row>
    <row r="16" spans="1:8">
      <c r="B16" s="102"/>
    </row>
    <row r="17" spans="2:2">
      <c r="B17" s="102"/>
    </row>
    <row r="18" spans="2:2">
      <c r="B18" s="102"/>
    </row>
    <row r="19" spans="2:2">
      <c r="B19" s="102"/>
    </row>
    <row r="20" spans="2:2">
      <c r="B20"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B43" sqref="B43"/>
      <selection pane="topRight" activeCell="B43" sqref="B43"/>
      <selection pane="bottomLeft" activeCell="B43" sqref="B43"/>
      <selection pane="bottomRight" activeCell="B2" sqref="B2"/>
    </sheetView>
  </sheetViews>
  <sheetFormatPr defaultRowHeight="15"/>
  <cols>
    <col min="1" max="1" width="10" style="2" customWidth="1"/>
    <col min="2" max="2" width="87.42578125" style="2" customWidth="1"/>
    <col min="3" max="3" width="9.140625" style="2"/>
  </cols>
  <sheetData>
    <row r="1" spans="1:8">
      <c r="A1" s="2" t="s">
        <v>227</v>
      </c>
      <c r="B1" s="316" t="s">
        <v>751</v>
      </c>
    </row>
    <row r="2" spans="1:8">
      <c r="A2" s="2" t="s">
        <v>228</v>
      </c>
      <c r="B2" s="319">
        <f>'1. key ratios'!B2</f>
        <v>44012</v>
      </c>
    </row>
    <row r="4" spans="1:8" ht="30.75" thickBot="1">
      <c r="A4" s="352" t="s">
        <v>653</v>
      </c>
      <c r="B4" s="57" t="s">
        <v>187</v>
      </c>
      <c r="C4" s="9"/>
    </row>
    <row r="5" spans="1:8" ht="15.75">
      <c r="A5" s="321"/>
      <c r="B5" s="571" t="s">
        <v>188</v>
      </c>
      <c r="C5" s="572"/>
    </row>
    <row r="6" spans="1:8">
      <c r="A6" s="322">
        <v>1</v>
      </c>
      <c r="B6" s="59" t="s">
        <v>756</v>
      </c>
      <c r="C6" s="60"/>
    </row>
    <row r="7" spans="1:8">
      <c r="A7" s="322">
        <v>2</v>
      </c>
      <c r="B7" s="59" t="s">
        <v>778</v>
      </c>
      <c r="C7" s="60"/>
    </row>
    <row r="8" spans="1:8">
      <c r="A8" s="322">
        <v>3</v>
      </c>
      <c r="B8" s="59" t="s">
        <v>943</v>
      </c>
      <c r="C8" s="60"/>
    </row>
    <row r="9" spans="1:8">
      <c r="A9" s="322">
        <v>4</v>
      </c>
      <c r="B9" s="59" t="s">
        <v>941</v>
      </c>
      <c r="C9" s="60"/>
    </row>
    <row r="10" spans="1:8">
      <c r="A10" s="322">
        <v>5</v>
      </c>
      <c r="B10" s="59" t="s">
        <v>942</v>
      </c>
      <c r="C10" s="60"/>
    </row>
    <row r="11" spans="1:8">
      <c r="A11" s="322">
        <v>6</v>
      </c>
      <c r="B11" s="59"/>
      <c r="C11" s="60"/>
    </row>
    <row r="12" spans="1:8">
      <c r="A12" s="322">
        <v>7</v>
      </c>
      <c r="B12" s="59"/>
      <c r="C12" s="60"/>
      <c r="H12" s="4"/>
    </row>
    <row r="13" spans="1:8">
      <c r="A13" s="322">
        <v>8</v>
      </c>
      <c r="B13" s="59"/>
      <c r="C13" s="60"/>
    </row>
    <row r="14" spans="1:8">
      <c r="A14" s="322">
        <v>9</v>
      </c>
      <c r="B14" s="59"/>
      <c r="C14" s="60"/>
    </row>
    <row r="15" spans="1:8">
      <c r="A15" s="322">
        <v>10</v>
      </c>
      <c r="B15" s="59"/>
      <c r="C15" s="60"/>
    </row>
    <row r="16" spans="1:8">
      <c r="A16" s="322"/>
      <c r="B16" s="573"/>
      <c r="C16" s="574"/>
    </row>
    <row r="17" spans="1:3" ht="15.75">
      <c r="A17" s="322"/>
      <c r="B17" s="575" t="s">
        <v>189</v>
      </c>
      <c r="C17" s="576"/>
    </row>
    <row r="18" spans="1:3" ht="15.75">
      <c r="A18" s="322">
        <v>1</v>
      </c>
      <c r="B18" s="21" t="s">
        <v>757</v>
      </c>
      <c r="C18" s="58"/>
    </row>
    <row r="19" spans="1:3" ht="15.75">
      <c r="A19" s="322">
        <v>2</v>
      </c>
      <c r="B19" s="21" t="s">
        <v>761</v>
      </c>
      <c r="C19" s="58"/>
    </row>
    <row r="20" spans="1:3" ht="15.75">
      <c r="A20" s="322">
        <v>3</v>
      </c>
      <c r="B20" s="21" t="s">
        <v>760</v>
      </c>
      <c r="C20" s="58"/>
    </row>
    <row r="21" spans="1:3" ht="15.75">
      <c r="A21" s="322">
        <v>4</v>
      </c>
      <c r="B21" s="21" t="s">
        <v>759</v>
      </c>
      <c r="C21" s="58"/>
    </row>
    <row r="22" spans="1:3" ht="15.75">
      <c r="A22" s="322">
        <v>5</v>
      </c>
      <c r="B22" s="21" t="s">
        <v>758</v>
      </c>
      <c r="C22" s="58"/>
    </row>
    <row r="23" spans="1:3" ht="15.75">
      <c r="A23" s="322">
        <v>6</v>
      </c>
      <c r="B23" s="21"/>
      <c r="C23" s="58"/>
    </row>
    <row r="24" spans="1:3" ht="15.75">
      <c r="A24" s="322">
        <v>7</v>
      </c>
      <c r="B24" s="21"/>
      <c r="C24" s="58"/>
    </row>
    <row r="25" spans="1:3" ht="15.75">
      <c r="A25" s="322">
        <v>8</v>
      </c>
      <c r="B25" s="21"/>
      <c r="C25" s="58"/>
    </row>
    <row r="26" spans="1:3" ht="15.75">
      <c r="A26" s="322">
        <v>9</v>
      </c>
      <c r="B26" s="21"/>
      <c r="C26" s="58"/>
    </row>
    <row r="27" spans="1:3" ht="15.75" customHeight="1">
      <c r="A27" s="322">
        <v>10</v>
      </c>
      <c r="B27" s="21"/>
      <c r="C27" s="22"/>
    </row>
    <row r="28" spans="1:3" ht="15.75" customHeight="1">
      <c r="A28" s="322"/>
      <c r="B28" s="21"/>
      <c r="C28" s="22"/>
    </row>
    <row r="29" spans="1:3" ht="30" customHeight="1">
      <c r="A29" s="322"/>
      <c r="B29" s="577" t="s">
        <v>190</v>
      </c>
      <c r="C29" s="578"/>
    </row>
    <row r="30" spans="1:3">
      <c r="A30" s="322">
        <v>1</v>
      </c>
      <c r="B30" s="59" t="s">
        <v>762</v>
      </c>
      <c r="C30" s="320">
        <v>1</v>
      </c>
    </row>
    <row r="31" spans="1:3" ht="15.75" customHeight="1">
      <c r="A31" s="322"/>
      <c r="B31" s="59"/>
      <c r="C31" s="60"/>
    </row>
    <row r="32" spans="1:3" ht="29.25" customHeight="1">
      <c r="A32" s="322"/>
      <c r="B32" s="577" t="s">
        <v>312</v>
      </c>
      <c r="C32" s="578"/>
    </row>
    <row r="33" spans="1:3">
      <c r="A33" s="322">
        <v>1</v>
      </c>
      <c r="B33" s="59" t="s">
        <v>763</v>
      </c>
      <c r="C33" s="320">
        <v>1</v>
      </c>
    </row>
    <row r="34" spans="1:3" ht="16.5" thickBot="1">
      <c r="A34" s="323"/>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F37"/>
  <sheetViews>
    <sheetView zoomScaleNormal="100" workbookViewId="0">
      <pane ySplit="7" topLeftCell="A8" activePane="bottomLeft" state="frozen"/>
      <selection activeCell="K8" sqref="K8"/>
      <selection pane="bottomLeft" activeCell="B2" sqref="B2"/>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 min="6" max="6" width="14.28515625" customWidth="1"/>
  </cols>
  <sheetData>
    <row r="1" spans="1:6" ht="15.75">
      <c r="A1" s="11" t="s">
        <v>227</v>
      </c>
      <c r="B1" s="316" t="s">
        <v>751</v>
      </c>
    </row>
    <row r="2" spans="1:6" s="15" customFormat="1" ht="15.75" customHeight="1">
      <c r="A2" s="15" t="s">
        <v>228</v>
      </c>
      <c r="B2" s="319">
        <f>'1. key ratios'!B2</f>
        <v>44012</v>
      </c>
    </row>
    <row r="3" spans="1:6" s="15" customFormat="1" ht="15.75" customHeight="1"/>
    <row r="4" spans="1:6" s="15" customFormat="1" ht="15.75" customHeight="1" thickBot="1">
      <c r="A4" s="241" t="s">
        <v>654</v>
      </c>
      <c r="B4" s="242" t="s">
        <v>299</v>
      </c>
      <c r="C4" s="187"/>
      <c r="D4" s="187"/>
      <c r="E4" s="188" t="s">
        <v>130</v>
      </c>
    </row>
    <row r="5" spans="1:6" s="117" customFormat="1" ht="17.45" customHeight="1">
      <c r="A5" s="333"/>
      <c r="B5" s="334"/>
      <c r="C5" s="186" t="s">
        <v>0</v>
      </c>
      <c r="D5" s="186" t="s">
        <v>1</v>
      </c>
      <c r="E5" s="248" t="s">
        <v>2</v>
      </c>
    </row>
    <row r="6" spans="1:6" s="156" customFormat="1" ht="14.45" customHeight="1">
      <c r="A6" s="335"/>
      <c r="B6" s="579" t="s">
        <v>270</v>
      </c>
      <c r="C6" s="579" t="s">
        <v>269</v>
      </c>
      <c r="D6" s="580" t="s">
        <v>268</v>
      </c>
      <c r="E6" s="581"/>
    </row>
    <row r="7" spans="1:6" s="156" customFormat="1" ht="99.6" customHeight="1">
      <c r="A7" s="335"/>
      <c r="B7" s="579"/>
      <c r="C7" s="579"/>
      <c r="D7" s="377" t="s">
        <v>267</v>
      </c>
      <c r="E7" s="376" t="s">
        <v>304</v>
      </c>
    </row>
    <row r="8" spans="1:6">
      <c r="A8" s="335"/>
      <c r="B8" s="239" t="s">
        <v>192</v>
      </c>
      <c r="C8" s="324">
        <v>18633095</v>
      </c>
      <c r="D8" s="324"/>
      <c r="E8" s="386">
        <f>C8-D8</f>
        <v>18633095</v>
      </c>
    </row>
    <row r="9" spans="1:6">
      <c r="A9" s="335"/>
      <c r="B9" s="239" t="s">
        <v>193</v>
      </c>
      <c r="C9" s="324">
        <v>179257896</v>
      </c>
      <c r="D9" s="324"/>
      <c r="E9" s="386">
        <f t="shared" ref="E9:E20" si="0">C9-D9</f>
        <v>179257896</v>
      </c>
    </row>
    <row r="10" spans="1:6">
      <c r="A10" s="335"/>
      <c r="B10" s="239" t="s">
        <v>266</v>
      </c>
      <c r="C10" s="324">
        <v>108828333</v>
      </c>
      <c r="D10" s="324"/>
      <c r="E10" s="386">
        <f t="shared" si="0"/>
        <v>108828333</v>
      </c>
    </row>
    <row r="11" spans="1:6" ht="25.5">
      <c r="A11" s="335"/>
      <c r="B11" s="239" t="s">
        <v>223</v>
      </c>
      <c r="C11" s="324">
        <v>0</v>
      </c>
      <c r="D11" s="324"/>
      <c r="E11" s="386">
        <f t="shared" si="0"/>
        <v>0</v>
      </c>
    </row>
    <row r="12" spans="1:6">
      <c r="A12" s="335"/>
      <c r="B12" s="239" t="s">
        <v>195</v>
      </c>
      <c r="C12" s="324">
        <v>53037797</v>
      </c>
      <c r="D12" s="324"/>
      <c r="E12" s="386">
        <f t="shared" si="0"/>
        <v>53037797</v>
      </c>
    </row>
    <row r="13" spans="1:6">
      <c r="A13" s="335"/>
      <c r="B13" s="239" t="s">
        <v>196</v>
      </c>
      <c r="C13" s="324">
        <v>995804349</v>
      </c>
      <c r="D13" s="324"/>
      <c r="E13" s="386">
        <f>C13-D13</f>
        <v>995804349</v>
      </c>
    </row>
    <row r="14" spans="1:6">
      <c r="A14" s="335"/>
      <c r="B14" s="240" t="s">
        <v>197</v>
      </c>
      <c r="C14" s="324">
        <v>-169006638</v>
      </c>
      <c r="D14" s="324"/>
      <c r="E14" s="386">
        <f>C14+F14</f>
        <v>-169006638</v>
      </c>
      <c r="F14" s="350"/>
    </row>
    <row r="15" spans="1:6">
      <c r="A15" s="335"/>
      <c r="B15" s="239" t="s">
        <v>265</v>
      </c>
      <c r="C15" s="324">
        <v>826797711</v>
      </c>
      <c r="D15" s="324"/>
      <c r="E15" s="386">
        <f>SUM(E13:E14)</f>
        <v>826797711</v>
      </c>
    </row>
    <row r="16" spans="1:6" ht="25.5">
      <c r="A16" s="335"/>
      <c r="B16" s="239" t="s">
        <v>199</v>
      </c>
      <c r="C16" s="324">
        <v>14152502</v>
      </c>
      <c r="D16" s="324"/>
      <c r="E16" s="386">
        <f t="shared" si="0"/>
        <v>14152502</v>
      </c>
    </row>
    <row r="17" spans="1:5">
      <c r="A17" s="335"/>
      <c r="B17" s="239" t="s">
        <v>200</v>
      </c>
      <c r="C17" s="324">
        <v>16601241</v>
      </c>
      <c r="D17" s="324"/>
      <c r="E17" s="386">
        <f t="shared" si="0"/>
        <v>16601241</v>
      </c>
    </row>
    <row r="18" spans="1:5">
      <c r="A18" s="335"/>
      <c r="B18" s="239" t="s">
        <v>201</v>
      </c>
      <c r="C18" s="324">
        <v>6442196</v>
      </c>
      <c r="D18" s="324"/>
      <c r="E18" s="386">
        <f t="shared" si="0"/>
        <v>6442196</v>
      </c>
    </row>
    <row r="19" spans="1:5" ht="25.5">
      <c r="A19" s="335"/>
      <c r="B19" s="239" t="s">
        <v>202</v>
      </c>
      <c r="C19" s="324">
        <v>22304268</v>
      </c>
      <c r="D19" s="324">
        <v>4067946</v>
      </c>
      <c r="E19" s="386">
        <f t="shared" si="0"/>
        <v>18236322</v>
      </c>
    </row>
    <row r="20" spans="1:5">
      <c r="A20" s="335"/>
      <c r="B20" s="239" t="s">
        <v>203</v>
      </c>
      <c r="C20" s="324">
        <v>34531316.990000002</v>
      </c>
      <c r="D20" s="324">
        <v>4438986</v>
      </c>
      <c r="E20" s="386">
        <f t="shared" si="0"/>
        <v>30092330.990000002</v>
      </c>
    </row>
    <row r="21" spans="1:5" ht="51.75" thickBot="1">
      <c r="A21" s="336"/>
      <c r="B21" s="243" t="s">
        <v>305</v>
      </c>
      <c r="C21" s="325">
        <f>SUM(C8:C12)+SUM(C15:C20)</f>
        <v>1280586355.99</v>
      </c>
      <c r="D21" s="325">
        <f>SUM(D8:D12)+SUM(D15:D20)</f>
        <v>8506932</v>
      </c>
      <c r="E21" s="337">
        <f>SUM(E8:E12)+SUM(E15:E20)</f>
        <v>1272079423.99</v>
      </c>
    </row>
    <row r="22" spans="1:5">
      <c r="A22"/>
      <c r="B22"/>
      <c r="C22" s="387"/>
      <c r="D22"/>
      <c r="E22" s="326"/>
    </row>
    <row r="23" spans="1:5">
      <c r="A23"/>
      <c r="B23"/>
      <c r="C23"/>
      <c r="D23" s="326"/>
      <c r="E23" s="329"/>
    </row>
    <row r="25" spans="1:5" s="2" customFormat="1">
      <c r="B25" s="64"/>
      <c r="E25" s="413"/>
    </row>
    <row r="26" spans="1:5" s="2" customFormat="1" ht="12.75">
      <c r="B26" s="65"/>
    </row>
    <row r="27" spans="1:5" s="2" customFormat="1">
      <c r="B27" s="64"/>
    </row>
    <row r="28" spans="1:5" s="2" customFormat="1">
      <c r="B28" s="64"/>
    </row>
    <row r="29" spans="1:5" s="2" customFormat="1">
      <c r="B29" s="64"/>
    </row>
    <row r="30" spans="1:5" s="2" customFormat="1">
      <c r="B30" s="64"/>
    </row>
    <row r="31" spans="1:5" s="2" customFormat="1">
      <c r="B31" s="64"/>
    </row>
    <row r="32" spans="1:5" s="2" customFormat="1" ht="12.75">
      <c r="B32" s="65"/>
    </row>
    <row r="33" spans="2:2" s="2" customFormat="1" ht="12.75">
      <c r="B33" s="65"/>
    </row>
    <row r="34" spans="2:2" s="2" customFormat="1" ht="12.75">
      <c r="B34" s="65"/>
    </row>
    <row r="35" spans="2:2" s="2" customFormat="1" ht="12.75">
      <c r="B35" s="65"/>
    </row>
    <row r="36" spans="2:2" s="2" customFormat="1" ht="12.75">
      <c r="B36" s="65"/>
    </row>
    <row r="37" spans="2:2" s="2" customFormat="1" ht="12.75">
      <c r="B37" s="65"/>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B5" sqref="B5"/>
    </sheetView>
  </sheetViews>
  <sheetFormatPr defaultRowHeight="15" outlineLevelRow="1"/>
  <cols>
    <col min="1" max="1" width="9.5703125" style="2" bestFit="1" customWidth="1"/>
    <col min="2" max="2" width="114.28515625" style="2" customWidth="1"/>
    <col min="3" max="3" width="16.7109375" customWidth="1"/>
    <col min="4" max="6" width="10.7109375" customWidth="1"/>
    <col min="7" max="7" width="10" bestFit="1" customWidth="1"/>
    <col min="8" max="8" width="12" bestFit="1" customWidth="1"/>
    <col min="9" max="9" width="12.5703125" bestFit="1" customWidth="1"/>
  </cols>
  <sheetData>
    <row r="1" spans="1:6" ht="15.75">
      <c r="A1" s="11" t="s">
        <v>227</v>
      </c>
      <c r="B1" s="316" t="s">
        <v>751</v>
      </c>
    </row>
    <row r="2" spans="1:6" s="15" customFormat="1" ht="15.75" customHeight="1">
      <c r="A2" s="15" t="s">
        <v>228</v>
      </c>
      <c r="B2" s="319">
        <f>'1. key ratios'!B2</f>
        <v>44012</v>
      </c>
      <c r="C2"/>
      <c r="D2"/>
      <c r="E2"/>
      <c r="F2"/>
    </row>
    <row r="3" spans="1:6" s="15" customFormat="1" ht="15.75" customHeight="1">
      <c r="C3"/>
      <c r="D3"/>
      <c r="E3"/>
      <c r="F3"/>
    </row>
    <row r="4" spans="1:6" s="15" customFormat="1" ht="26.25" thickBot="1">
      <c r="A4" s="15" t="s">
        <v>655</v>
      </c>
      <c r="B4" s="194" t="s">
        <v>303</v>
      </c>
      <c r="C4" s="188" t="s">
        <v>130</v>
      </c>
      <c r="D4"/>
      <c r="E4"/>
      <c r="F4"/>
    </row>
    <row r="5" spans="1:6" ht="26.25">
      <c r="A5" s="189">
        <v>1</v>
      </c>
      <c r="B5" s="190" t="s">
        <v>692</v>
      </c>
      <c r="C5" s="371">
        <f>'7. LI1'!E21</f>
        <v>1272079423.99</v>
      </c>
    </row>
    <row r="6" spans="1:6" s="179" customFormat="1">
      <c r="A6" s="116">
        <v>2.1</v>
      </c>
      <c r="B6" s="196" t="s">
        <v>306</v>
      </c>
      <c r="C6" s="372">
        <v>59326982.06883812</v>
      </c>
      <c r="D6" s="347"/>
    </row>
    <row r="7" spans="1:6" s="4" customFormat="1" ht="25.5" outlineLevel="1">
      <c r="A7" s="195">
        <v>2.2000000000000002</v>
      </c>
      <c r="B7" s="191" t="s">
        <v>307</v>
      </c>
      <c r="C7" s="373">
        <v>49764000</v>
      </c>
      <c r="D7" s="348"/>
    </row>
    <row r="8" spans="1:6" s="4" customFormat="1" ht="26.25">
      <c r="A8" s="195">
        <v>3</v>
      </c>
      <c r="B8" s="192" t="s">
        <v>693</v>
      </c>
      <c r="C8" s="374">
        <f>SUM(C5:C7)</f>
        <v>1381170406.0588381</v>
      </c>
      <c r="D8" s="348"/>
    </row>
    <row r="9" spans="1:6" s="179" customFormat="1">
      <c r="A9" s="116">
        <v>4</v>
      </c>
      <c r="B9" s="199" t="s">
        <v>300</v>
      </c>
      <c r="C9" s="542">
        <v>11718684</v>
      </c>
      <c r="D9" s="347"/>
    </row>
    <row r="10" spans="1:6" s="4" customFormat="1" ht="25.5" outlineLevel="1">
      <c r="A10" s="195">
        <v>5.0999999999999996</v>
      </c>
      <c r="B10" s="191" t="s">
        <v>313</v>
      </c>
      <c r="C10" s="543">
        <v>-28585667.001283064</v>
      </c>
      <c r="D10" s="525"/>
    </row>
    <row r="11" spans="1:6" s="4" customFormat="1" ht="25.5" outlineLevel="1">
      <c r="A11" s="195">
        <v>5.2</v>
      </c>
      <c r="B11" s="191" t="s">
        <v>314</v>
      </c>
      <c r="C11" s="543">
        <v>-48768720</v>
      </c>
    </row>
    <row r="12" spans="1:6" s="4" customFormat="1">
      <c r="A12" s="195">
        <v>6</v>
      </c>
      <c r="B12" s="197" t="s">
        <v>301</v>
      </c>
      <c r="C12" s="544">
        <v>6415855.0019232016</v>
      </c>
    </row>
    <row r="13" spans="1:6" s="4" customFormat="1" ht="15.75" thickBot="1">
      <c r="A13" s="198">
        <v>7</v>
      </c>
      <c r="B13" s="193" t="s">
        <v>302</v>
      </c>
      <c r="C13" s="375">
        <f>SUM(C8:C12)</f>
        <v>1321950558.059478</v>
      </c>
    </row>
    <row r="14" spans="1:6">
      <c r="C14" s="349"/>
    </row>
    <row r="15" spans="1:6" ht="26.25">
      <c r="B15" s="482" t="s">
        <v>947</v>
      </c>
    </row>
    <row r="16" spans="1:6">
      <c r="C16" s="329"/>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SjWS+jgkizKscZ7+INFN5HHZv6ao2ue22j5paFKg4Jg=</DigestValue>
    </Reference>
    <Reference Type="http://www.w3.org/2000/09/xmldsig#Object" URI="#idOfficeObject">
      <DigestMethod Algorithm="http://www.w3.org/2001/04/xmlenc#sha256"/>
      <DigestValue>xzV6B4s/48LHXuzqAPKVye8q5umWRCzR8rnpCHlgqCU=</DigestValue>
    </Reference>
    <Reference Type="http://uri.etsi.org/01903#SignedProperties" URI="#idSignedProperties">
      <Transforms>
        <Transform Algorithm="http://www.w3.org/TR/2001/REC-xml-c14n-20010315"/>
      </Transforms>
      <DigestMethod Algorithm="http://www.w3.org/2001/04/xmlenc#sha256"/>
      <DigestValue>9bqdNz8klttqxjrFBWDyM/Oe5AnPuscfCPOtCtLys10=</DigestValue>
    </Reference>
  </SignedInfo>
  <SignatureValue>B19goY48aDWbbKsh1T0KW8uTtEHsZI1wN73dCBAp1k+BP8l9sukXQb0Idgos9pFiO6EeK9ksYYtZ
8BG4Asft1kGuNwatGct85rAjF1XzHStO9JBSFfBK+MAarB+ldrebLxgL4NEG5Sk07MHzgFXvuldA
wHvTd2so8REFy1IiWvBoKrmytQG4AORxD8x2RXFg9yqwaOYW9xQ3rNyA77r6r5FMUUAzhvE2V/Xj
rWUH9ukx5M7e0X2YhyjLV04m8M6lvUAx5LiQs3/IpHzdiNkjXB8syzedwwz9VPfo0QunlN+BbLE1
3LLQuXeeVEArefBuAof4Yu9INrzuetIz5hyUgA==</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Xq3i3iqNHOYL212whLe86i4POn/pUHY64mSu7kkHcLY=</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comments3.xml?ContentType=application/vnd.openxmlformats-officedocument.spreadsheetml.comments+xml">
        <DigestMethod Algorithm="http://www.w3.org/2001/04/xmlenc#sha256"/>
        <DigestValue>McTcfAXXEgTGTSgA4YH2TmIVkJGrT0bybne/bf9jdEU=</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2Z89iyIFjsKLxLNS7QFbkbO2/SIbwy4o33bKV2Vt/co=</DigestValue>
      </Reference>
      <Reference URI="/xl/drawings/vmlDrawing2.vml?ContentType=application/vnd.openxmlformats-officedocument.vmlDrawing">
        <DigestMethod Algorithm="http://www.w3.org/2001/04/xmlenc#sha256"/>
        <DigestValue>E5yIz0Sjjl74v9ggyxLY2d/Pi5d+/t9DhMXMfy0ShN0=</DigestValue>
      </Reference>
      <Reference URI="/xl/drawings/vmlDrawing3.vml?ContentType=application/vnd.openxmlformats-officedocument.vmlDrawing">
        <DigestMethod Algorithm="http://www.w3.org/2001/04/xmlenc#sha256"/>
        <DigestValue>yNiD5e4VjT0qE2E0i5x5v+bARUVeSsxK5ry5Jf2dthY=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jMc/AHDKGt8l2k46J4MCeFPiyHP76w4/MkkNf89YO9c=</DigestValue>
      </Reference>
      <Reference URI="/xl/styles.xml?ContentType=application/vnd.openxmlformats-officedocument.spreadsheetml.styles+xml">
        <DigestMethod Algorithm="http://www.w3.org/2001/04/xmlenc#sha256"/>
        <DigestValue>54h1trIMYXzFeLw+zBr59HgITCYezF4JbXaLJVootUA=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JHGZbQWnllL+L+S0uzI2CxPmBPRRQvAWPuUIMhovGlA=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RXXLKTiFXMSKYXVhBCMM9UET0XuMzLiu4ew+TyiV164=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YRRDtTM4sSr4Hyg4uNjnYYHvgQ6eXue894jNclrp/gE=</DigestValue>
      </Reference>
      <Reference URI="/xl/worksheets/sheet10.xml?ContentType=application/vnd.openxmlformats-officedocument.spreadsheetml.worksheet+xml">
        <DigestMethod Algorithm="http://www.w3.org/2001/04/xmlenc#sha256"/>
        <DigestValue>ZbqopBPCD2jeVYfPfiCkC7C+Zjk5W3mCsNs1SSENjhU=</DigestValue>
      </Reference>
      <Reference URI="/xl/worksheets/sheet11.xml?ContentType=application/vnd.openxmlformats-officedocument.spreadsheetml.worksheet+xml">
        <DigestMethod Algorithm="http://www.w3.org/2001/04/xmlenc#sha256"/>
        <DigestValue>FRmj0aA05A1muFMcp5155mOKma9uv71kkLyCBIMWCGg=</DigestValue>
      </Reference>
      <Reference URI="/xl/worksheets/sheet12.xml?ContentType=application/vnd.openxmlformats-officedocument.spreadsheetml.worksheet+xml">
        <DigestMethod Algorithm="http://www.w3.org/2001/04/xmlenc#sha256"/>
        <DigestValue>RpPjTmi2vMSCwZisFGqDCiS/YBtepothDRoMPsJbBho=</DigestValue>
      </Reference>
      <Reference URI="/xl/worksheets/sheet13.xml?ContentType=application/vnd.openxmlformats-officedocument.spreadsheetml.worksheet+xml">
        <DigestMethod Algorithm="http://www.w3.org/2001/04/xmlenc#sha256"/>
        <DigestValue>J9qQfUxlqZqWB2ER/djQ2moiN99GJ8vlWQzSDLz0X0o=</DigestValue>
      </Reference>
      <Reference URI="/xl/worksheets/sheet14.xml?ContentType=application/vnd.openxmlformats-officedocument.spreadsheetml.worksheet+xml">
        <DigestMethod Algorithm="http://www.w3.org/2001/04/xmlenc#sha256"/>
        <DigestValue>y8ueMho+9QYeZarjftOCCrVHteWIQDj277JiR2yo3Wc=</DigestValue>
      </Reference>
      <Reference URI="/xl/worksheets/sheet15.xml?ContentType=application/vnd.openxmlformats-officedocument.spreadsheetml.worksheet+xml">
        <DigestMethod Algorithm="http://www.w3.org/2001/04/xmlenc#sha256"/>
        <DigestValue>KPRa3R/0ac9e1PBXRVgciiIDilDrMdGhYyP0wx3qv7s=</DigestValue>
      </Reference>
      <Reference URI="/xl/worksheets/sheet16.xml?ContentType=application/vnd.openxmlformats-officedocument.spreadsheetml.worksheet+xml">
        <DigestMethod Algorithm="http://www.w3.org/2001/04/xmlenc#sha256"/>
        <DigestValue>ZWmeDR9pWzCp0OcsqJlFqJP5VtSmzsRgYBJ755yLO6M=</DigestValue>
      </Reference>
      <Reference URI="/xl/worksheets/sheet17.xml?ContentType=application/vnd.openxmlformats-officedocument.spreadsheetml.worksheet+xml">
        <DigestMethod Algorithm="http://www.w3.org/2001/04/xmlenc#sha256"/>
        <DigestValue>XrSQehPA3iW19JZ+B8MPVRFHtWinu4p9y19roN6wSkg=</DigestValue>
      </Reference>
      <Reference URI="/xl/worksheets/sheet18.xml?ContentType=application/vnd.openxmlformats-officedocument.spreadsheetml.worksheet+xml">
        <DigestMethod Algorithm="http://www.w3.org/2001/04/xmlenc#sha256"/>
        <DigestValue>sKAXlSUv8HIjNPVD3FGExjHcpnUe+v1alnDar/tK7BY=</DigestValue>
      </Reference>
      <Reference URI="/xl/worksheets/sheet19.xml?ContentType=application/vnd.openxmlformats-officedocument.spreadsheetml.worksheet+xml">
        <DigestMethod Algorithm="http://www.w3.org/2001/04/xmlenc#sha256"/>
        <DigestValue>KBJVeAN4KiL7uf227TEyXxsRsjj5QK/R/UwTERdmEYM=</DigestValue>
      </Reference>
      <Reference URI="/xl/worksheets/sheet2.xml?ContentType=application/vnd.openxmlformats-officedocument.spreadsheetml.worksheet+xml">
        <DigestMethod Algorithm="http://www.w3.org/2001/04/xmlenc#sha256"/>
        <DigestValue>/y39dtNtGq2wxXFQ2zy2hCD+/H2QIvFQQ28HywKp7lo=</DigestValue>
      </Reference>
      <Reference URI="/xl/worksheets/sheet3.xml?ContentType=application/vnd.openxmlformats-officedocument.spreadsheetml.worksheet+xml">
        <DigestMethod Algorithm="http://www.w3.org/2001/04/xmlenc#sha256"/>
        <DigestValue>efBgAab79UQgjDif+rQKdP07ioTqxckjvUu+Uu2Ohgw=</DigestValue>
      </Reference>
      <Reference URI="/xl/worksheets/sheet4.xml?ContentType=application/vnd.openxmlformats-officedocument.spreadsheetml.worksheet+xml">
        <DigestMethod Algorithm="http://www.w3.org/2001/04/xmlenc#sha256"/>
        <DigestValue>upSCUGou/S/BuTthh09GJuuI0J/DbxAuUCUCaL8/LqI=</DigestValue>
      </Reference>
      <Reference URI="/xl/worksheets/sheet5.xml?ContentType=application/vnd.openxmlformats-officedocument.spreadsheetml.worksheet+xml">
        <DigestMethod Algorithm="http://www.w3.org/2001/04/xmlenc#sha256"/>
        <DigestValue>yCi8dNQ8VYMB0iYk32x58FZTaJMegXT78/apF+a84mI=</DigestValue>
      </Reference>
      <Reference URI="/xl/worksheets/sheet6.xml?ContentType=application/vnd.openxmlformats-officedocument.spreadsheetml.worksheet+xml">
        <DigestMethod Algorithm="http://www.w3.org/2001/04/xmlenc#sha256"/>
        <DigestValue>RxFBqXHwow9p7xwHyw0Ks861LDwBi7WBePCOeMfu1HI=</DigestValue>
      </Reference>
      <Reference URI="/xl/worksheets/sheet7.xml?ContentType=application/vnd.openxmlformats-officedocument.spreadsheetml.worksheet+xml">
        <DigestMethod Algorithm="http://www.w3.org/2001/04/xmlenc#sha256"/>
        <DigestValue>+aVuqRHWjUpH59zSpwWUzlwjDuPOq98TnOBOTNfN+1U=</DigestValue>
      </Reference>
      <Reference URI="/xl/worksheets/sheet8.xml?ContentType=application/vnd.openxmlformats-officedocument.spreadsheetml.worksheet+xml">
        <DigestMethod Algorithm="http://www.w3.org/2001/04/xmlenc#sha256"/>
        <DigestValue>GeKrcjxVqvLi5yZ1TQVEabZf+KAnXt51WRPJRZiuH/Y=</DigestValue>
      </Reference>
      <Reference URI="/xl/worksheets/sheet9.xml?ContentType=application/vnd.openxmlformats-officedocument.spreadsheetml.worksheet+xml">
        <DigestMethod Algorithm="http://www.w3.org/2001/04/xmlenc#sha256"/>
        <DigestValue>G15GE6vJENEKPZUhwJVY2imKnSZcsOE5tDjTuGivnQk=</DigestValue>
      </Reference>
    </Manifest>
    <SignatureProperties>
      <SignatureProperty Id="idSignatureTime" Target="#idPackageSignature">
        <mdssi:SignatureTime xmlns:mdssi="http://schemas.openxmlformats.org/package/2006/digital-signature">
          <mdssi:Format>YYYY-MM-DDThh:mm:ssTZD</mdssi:Format>
          <mdssi:Value>2020-07-30T06:52:41Z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16.0.13001/20</OfficeVersion>
          <ApplicationVersion>16.0.13001</ApplicationVersion>
          <Monitors>1</Monitors>
          <HorizontalResolution>3840</HorizontalResolution>
          <VerticalResolution>1600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2020-07-30T06:52:41Z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e/CFPJyWOjb+Il5Fm5hh4cwl1gcwHyGpXyNjmqNXuLI=</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cbbJn1MHqTKW/0UDUfu4nNlnQ90TDmR8rm9ZVLpmgeE=</DigestValue>
    </Reference>
  </SignedInfo>
  <SignatureValue>STKYLRIrP2FEJLqwWv3wNRfLA3eXodH71qMSLX+d90sUQld/bBZF2ppzSg+wkmctOR1qDXz5dQf/
aGS3XziGmdfW4206pdBuYPwoKdpHGekUuXH67TVQr3RVolsIhBMSHkJYrZV/ws44nGAJ0MyGI9NV
aZWfwIVlTNubgmehBWjAh5X3AhaLJr8rP/3T75tOD0GDA7sAQNM4xOW8Yq6oVp1Z+AL7KjwQs5JX
Gz9NREldJ8d4o8nB78hnJGlvxO0k6WrmMplJdJt9zenBPD2ZC/RRiEHFK0XC5D++2/4Zmh1ClQP0
DyMcsxpwY+QU9U7Ee45ouJ/Ft6DzE1WNrJMrKw==</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Xq3i3iqNHOYL212whLe86i4POn/pUHY64mSu7kkHcLY=</DigestValue>
      </Reference>
      <Reference URI="/xl/comments1.xml?ContentType=application/vnd.openxmlformats-officedocument.spreadsheetml.comments+xml">
        <DigestMethod Algorithm="http://www.w3.org/2001/04/xmlenc#sha256"/>
        <DigestValue>tJrdcrCeOp0+wb3YUHF606tnIG0dLMdqoKSubN0VYWY=</DigestValue>
      </Reference>
      <Reference URI="/xl/comments2.xml?ContentType=application/vnd.openxmlformats-officedocument.spreadsheetml.comments+xml">
        <DigestMethod Algorithm="http://www.w3.org/2001/04/xmlenc#sha256"/>
        <DigestValue>IfNJZBaUK5RoCBDRd7+Dc64rd6OwNyV6DeP2Km0c+4M=</DigestValue>
      </Reference>
      <Reference URI="/xl/comments3.xml?ContentType=application/vnd.openxmlformats-officedocument.spreadsheetml.comments+xml">
        <DigestMethod Algorithm="http://www.w3.org/2001/04/xmlenc#sha256"/>
        <DigestValue>McTcfAXXEgTGTSgA4YH2TmIVkJGrT0bybne/bf9jdEU=</DigestValue>
      </Reference>
      <Reference URI="/xl/drawings/drawing1.xml?ContentType=application/vnd.openxmlformats-officedocument.drawing+xml">
        <DigestMethod Algorithm="http://www.w3.org/2001/04/xmlenc#sha256"/>
        <DigestValue>fQ+6bLb185C5qbh32yGmnZFmI4NS3uMcQowPJr/bFfk=</DigestValue>
      </Reference>
      <Reference URI="/xl/drawings/vmlDrawing1.vml?ContentType=application/vnd.openxmlformats-officedocument.vmlDrawing">
        <DigestMethod Algorithm="http://www.w3.org/2001/04/xmlenc#sha256"/>
        <DigestValue>2Z89iyIFjsKLxLNS7QFbkbO2/SIbwy4o33bKV2Vt/co=</DigestValue>
      </Reference>
      <Reference URI="/xl/drawings/vmlDrawing2.vml?ContentType=application/vnd.openxmlformats-officedocument.vmlDrawing">
        <DigestMethod Algorithm="http://www.w3.org/2001/04/xmlenc#sha256"/>
        <DigestValue>E5yIz0Sjjl74v9ggyxLY2d/Pi5d+/t9DhMXMfy0ShN0=</DigestValue>
      </Reference>
      <Reference URI="/xl/drawings/vmlDrawing3.vml?ContentType=application/vnd.openxmlformats-officedocument.vmlDrawing">
        <DigestMethod Algorithm="http://www.w3.org/2001/04/xmlenc#sha256"/>
        <DigestValue>yNiD5e4VjT0qE2E0i5x5v+bARUVeSsxK5ry5Jf2dthY=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9VA/MHCXt9APIeJlV77yAeAJ4cl5XgZiGmw5J2+3L1A=</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jMc/AHDKGt8l2k46J4MCeFPiyHP76w4/MkkNf89YO9c=</DigestValue>
      </Reference>
      <Reference URI="/xl/styles.xml?ContentType=application/vnd.openxmlformats-officedocument.spreadsheetml.styles+xml">
        <DigestMethod Algorithm="http://www.w3.org/2001/04/xmlenc#sha256"/>
        <DigestValue>54h1trIMYXzFeLw+zBr59HgITCYezF4JbXaLJVootUA=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JHGZbQWnllL+L+S0uzI2CxPmBPRRQvAWPuUIMhovGlA=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U3cOtbDE0HCICsSyTJ8N+YvFbtXXhjQXS/LDkpowcgw=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RXXLKTiFXMSKYXVhBCMM9UET0XuMzLiu4ew+TyiV164=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YIxwrqwRlOHjVcJbfTY4xBXH1wGGSSPUujpjOULmjVY=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YRRDtTM4sSr4Hyg4uNjnYYHvgQ6eXue894jNclrp/gE=</DigestValue>
      </Reference>
      <Reference URI="/xl/worksheets/sheet10.xml?ContentType=application/vnd.openxmlformats-officedocument.spreadsheetml.worksheet+xml">
        <DigestMethod Algorithm="http://www.w3.org/2001/04/xmlenc#sha256"/>
        <DigestValue>ZbqopBPCD2jeVYfPfiCkC7C+Zjk5W3mCsNs1SSENjhU=</DigestValue>
      </Reference>
      <Reference URI="/xl/worksheets/sheet11.xml?ContentType=application/vnd.openxmlformats-officedocument.spreadsheetml.worksheet+xml">
        <DigestMethod Algorithm="http://www.w3.org/2001/04/xmlenc#sha256"/>
        <DigestValue>FRmj0aA05A1muFMcp5155mOKma9uv71kkLyCBIMWCGg=</DigestValue>
      </Reference>
      <Reference URI="/xl/worksheets/sheet12.xml?ContentType=application/vnd.openxmlformats-officedocument.spreadsheetml.worksheet+xml">
        <DigestMethod Algorithm="http://www.w3.org/2001/04/xmlenc#sha256"/>
        <DigestValue>RpPjTmi2vMSCwZisFGqDCiS/YBtepothDRoMPsJbBho=</DigestValue>
      </Reference>
      <Reference URI="/xl/worksheets/sheet13.xml?ContentType=application/vnd.openxmlformats-officedocument.spreadsheetml.worksheet+xml">
        <DigestMethod Algorithm="http://www.w3.org/2001/04/xmlenc#sha256"/>
        <DigestValue>J9qQfUxlqZqWB2ER/djQ2moiN99GJ8vlWQzSDLz0X0o=</DigestValue>
      </Reference>
      <Reference URI="/xl/worksheets/sheet14.xml?ContentType=application/vnd.openxmlformats-officedocument.spreadsheetml.worksheet+xml">
        <DigestMethod Algorithm="http://www.w3.org/2001/04/xmlenc#sha256"/>
        <DigestValue>y8ueMho+9QYeZarjftOCCrVHteWIQDj277JiR2yo3Wc=</DigestValue>
      </Reference>
      <Reference URI="/xl/worksheets/sheet15.xml?ContentType=application/vnd.openxmlformats-officedocument.spreadsheetml.worksheet+xml">
        <DigestMethod Algorithm="http://www.w3.org/2001/04/xmlenc#sha256"/>
        <DigestValue>KPRa3R/0ac9e1PBXRVgciiIDilDrMdGhYyP0wx3qv7s=</DigestValue>
      </Reference>
      <Reference URI="/xl/worksheets/sheet16.xml?ContentType=application/vnd.openxmlformats-officedocument.spreadsheetml.worksheet+xml">
        <DigestMethod Algorithm="http://www.w3.org/2001/04/xmlenc#sha256"/>
        <DigestValue>ZWmeDR9pWzCp0OcsqJlFqJP5VtSmzsRgYBJ755yLO6M=</DigestValue>
      </Reference>
      <Reference URI="/xl/worksheets/sheet17.xml?ContentType=application/vnd.openxmlformats-officedocument.spreadsheetml.worksheet+xml">
        <DigestMethod Algorithm="http://www.w3.org/2001/04/xmlenc#sha256"/>
        <DigestValue>XrSQehPA3iW19JZ+B8MPVRFHtWinu4p9y19roN6wSkg=</DigestValue>
      </Reference>
      <Reference URI="/xl/worksheets/sheet18.xml?ContentType=application/vnd.openxmlformats-officedocument.spreadsheetml.worksheet+xml">
        <DigestMethod Algorithm="http://www.w3.org/2001/04/xmlenc#sha256"/>
        <DigestValue>sKAXlSUv8HIjNPVD3FGExjHcpnUe+v1alnDar/tK7BY=</DigestValue>
      </Reference>
      <Reference URI="/xl/worksheets/sheet19.xml?ContentType=application/vnd.openxmlformats-officedocument.spreadsheetml.worksheet+xml">
        <DigestMethod Algorithm="http://www.w3.org/2001/04/xmlenc#sha256"/>
        <DigestValue>KBJVeAN4KiL7uf227TEyXxsRsjj5QK/R/UwTERdmEYM=</DigestValue>
      </Reference>
      <Reference URI="/xl/worksheets/sheet2.xml?ContentType=application/vnd.openxmlformats-officedocument.spreadsheetml.worksheet+xml">
        <DigestMethod Algorithm="http://www.w3.org/2001/04/xmlenc#sha256"/>
        <DigestValue>/y39dtNtGq2wxXFQ2zy2hCD+/H2QIvFQQ28HywKp7lo=</DigestValue>
      </Reference>
      <Reference URI="/xl/worksheets/sheet3.xml?ContentType=application/vnd.openxmlformats-officedocument.spreadsheetml.worksheet+xml">
        <DigestMethod Algorithm="http://www.w3.org/2001/04/xmlenc#sha256"/>
        <DigestValue>efBgAab79UQgjDif+rQKdP07ioTqxckjvUu+Uu2Ohgw=</DigestValue>
      </Reference>
      <Reference URI="/xl/worksheets/sheet4.xml?ContentType=application/vnd.openxmlformats-officedocument.spreadsheetml.worksheet+xml">
        <DigestMethod Algorithm="http://www.w3.org/2001/04/xmlenc#sha256"/>
        <DigestValue>upSCUGou/S/BuTthh09GJuuI0J/DbxAuUCUCaL8/LqI=</DigestValue>
      </Reference>
      <Reference URI="/xl/worksheets/sheet5.xml?ContentType=application/vnd.openxmlformats-officedocument.spreadsheetml.worksheet+xml">
        <DigestMethod Algorithm="http://www.w3.org/2001/04/xmlenc#sha256"/>
        <DigestValue>yCi8dNQ8VYMB0iYk32x58FZTaJMegXT78/apF+a84mI=</DigestValue>
      </Reference>
      <Reference URI="/xl/worksheets/sheet6.xml?ContentType=application/vnd.openxmlformats-officedocument.spreadsheetml.worksheet+xml">
        <DigestMethod Algorithm="http://www.w3.org/2001/04/xmlenc#sha256"/>
        <DigestValue>RxFBqXHwow9p7xwHyw0Ks861LDwBi7WBePCOeMfu1HI=</DigestValue>
      </Reference>
      <Reference URI="/xl/worksheets/sheet7.xml?ContentType=application/vnd.openxmlformats-officedocument.spreadsheetml.worksheet+xml">
        <DigestMethod Algorithm="http://www.w3.org/2001/04/xmlenc#sha256"/>
        <DigestValue>+aVuqRHWjUpH59zSpwWUzlwjDuPOq98TnOBOTNfN+1U=</DigestValue>
      </Reference>
      <Reference URI="/xl/worksheets/sheet8.xml?ContentType=application/vnd.openxmlformats-officedocument.spreadsheetml.worksheet+xml">
        <DigestMethod Algorithm="http://www.w3.org/2001/04/xmlenc#sha256"/>
        <DigestValue>GeKrcjxVqvLi5yZ1TQVEabZf+KAnXt51WRPJRZiuH/Y=</DigestValue>
      </Reference>
      <Reference URI="/xl/worksheets/sheet9.xml?ContentType=application/vnd.openxmlformats-officedocument.spreadsheetml.worksheet+xml">
        <DigestMethod Algorithm="http://www.w3.org/2001/04/xmlenc#sha256"/>
        <DigestValue>G15GE6vJENEKPZUhwJVY2imKnSZcsOE5tDjTuGivnQk=</DigestValue>
      </Reference>
    </Manifest>
    <SignatureProperties>
      <SignatureProperty Id="idSignatureTime" Target="#idPackageSignature">
        <mdssi:SignatureTime xmlns:mdssi="http://schemas.openxmlformats.org/package/2006/digital-signature">
          <mdssi:Format>YYYY-MM-DDThh:mm:ssTZD</mdssi:Format>
          <mdssi:Value>2020-07-30T07:11:10Z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2020-07-30T07:11:10Z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2020-07-30T06:46:41Z</dcterms:modified>
</cp:coreProperties>
</file>