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2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53" l="1"/>
  <c r="B2" i="75"/>
  <c r="B2" i="71"/>
  <c r="B2" i="52"/>
  <c r="B2" i="72"/>
  <c r="B2" i="73"/>
  <c r="B2" i="28"/>
  <c r="B2" i="77"/>
  <c r="B2" i="69"/>
  <c r="B2" i="35"/>
  <c r="B2" i="64"/>
  <c r="B2" i="74"/>
  <c r="B2" i="36"/>
  <c r="B2" i="37"/>
  <c r="B2" i="62"/>
  <c r="K8" i="37"/>
  <c r="C7" i="37"/>
  <c r="K25" i="36"/>
  <c r="J25" i="36"/>
  <c r="K24" i="36"/>
  <c r="J24" i="36"/>
  <c r="I24" i="36"/>
  <c r="H24" i="36"/>
  <c r="G24" i="36"/>
  <c r="F24" i="36"/>
  <c r="K23" i="36"/>
  <c r="J23" i="36"/>
  <c r="I23" i="36"/>
  <c r="I25" i="36" s="1"/>
  <c r="H23" i="36"/>
  <c r="H25" i="36" s="1"/>
  <c r="G23" i="36"/>
  <c r="G25" i="36" s="1"/>
  <c r="F23" i="36"/>
  <c r="F25" i="36" s="1"/>
  <c r="K21" i="36"/>
  <c r="J21" i="36"/>
  <c r="I21" i="36"/>
  <c r="H21" i="36"/>
  <c r="G21" i="36"/>
  <c r="F21" i="36"/>
  <c r="E21" i="36"/>
  <c r="D21" i="36"/>
  <c r="C21" i="36"/>
  <c r="K16" i="36"/>
  <c r="J16" i="36"/>
  <c r="I16" i="36"/>
  <c r="H16" i="36"/>
  <c r="G16" i="36"/>
  <c r="F16" i="36"/>
  <c r="E16" i="36"/>
  <c r="D16" i="36"/>
  <c r="C16" i="36"/>
  <c r="H9" i="74"/>
  <c r="H10" i="74"/>
  <c r="H11" i="74"/>
  <c r="H12" i="74"/>
  <c r="H13" i="74"/>
  <c r="H14" i="74"/>
  <c r="H15" i="74"/>
  <c r="H16" i="74"/>
  <c r="H17" i="74"/>
  <c r="H18" i="74"/>
  <c r="H19" i="74"/>
  <c r="H20" i="74"/>
  <c r="H21" i="74"/>
  <c r="H8" i="74"/>
  <c r="C22" i="74"/>
  <c r="C42" i="69"/>
  <c r="C43" i="69"/>
  <c r="C30" i="69"/>
  <c r="C20" i="69"/>
  <c r="C17" i="69"/>
  <c r="C12" i="69"/>
  <c r="C53" i="69" l="1"/>
  <c r="C31" i="69"/>
  <c r="C54" i="69" s="1"/>
  <c r="C52" i="28"/>
  <c r="C47" i="28"/>
  <c r="C43" i="28"/>
  <c r="C41" i="28"/>
  <c r="C35" i="28"/>
  <c r="C31" i="28"/>
  <c r="C30" i="28"/>
  <c r="C12" i="28"/>
  <c r="C21" i="72"/>
  <c r="C7" i="71"/>
  <c r="C6" i="71"/>
  <c r="C13" i="71" s="1"/>
  <c r="D6" i="71"/>
  <c r="D13" i="71" s="1"/>
  <c r="D21" i="72" l="1"/>
  <c r="E21" i="72"/>
  <c r="H53" i="75" l="1"/>
  <c r="E53" i="75"/>
  <c r="H52" i="75"/>
  <c r="E52" i="75"/>
  <c r="H51" i="75"/>
  <c r="E51" i="75"/>
  <c r="H50" i="75"/>
  <c r="E50" i="75"/>
  <c r="H49" i="75"/>
  <c r="E49" i="75"/>
  <c r="H48" i="75"/>
  <c r="E48" i="75"/>
  <c r="H47" i="75"/>
  <c r="E47" i="75"/>
  <c r="H46" i="75"/>
  <c r="E46" i="75"/>
  <c r="H45" i="75"/>
  <c r="G45" i="75"/>
  <c r="F45" i="75"/>
  <c r="D45" i="75"/>
  <c r="H43" i="75"/>
  <c r="E43" i="75"/>
  <c r="E42" i="75"/>
  <c r="H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E7" i="75"/>
  <c r="H7" i="75"/>
  <c r="H66" i="53"/>
  <c r="E66" i="53"/>
  <c r="H64" i="53"/>
  <c r="E64" i="53"/>
  <c r="G61" i="53"/>
  <c r="F61" i="53"/>
  <c r="H61" i="53" s="1"/>
  <c r="D61" i="53"/>
  <c r="C61" i="53"/>
  <c r="E61" i="53" s="1"/>
  <c r="H60" i="53"/>
  <c r="E60" i="53"/>
  <c r="H59" i="53"/>
  <c r="E59" i="53"/>
  <c r="H58" i="53"/>
  <c r="E58" i="53"/>
  <c r="G53" i="53"/>
  <c r="F53" i="53"/>
  <c r="H53" i="53" s="1"/>
  <c r="D53" i="53"/>
  <c r="C53" i="53"/>
  <c r="E53" i="53" s="1"/>
  <c r="H52" i="53"/>
  <c r="E52" i="53"/>
  <c r="H51" i="53"/>
  <c r="E51" i="53"/>
  <c r="H50" i="53"/>
  <c r="E50" i="53"/>
  <c r="H49" i="53"/>
  <c r="E49" i="53"/>
  <c r="H48" i="53"/>
  <c r="E48" i="53"/>
  <c r="H47" i="53"/>
  <c r="E47" i="53"/>
  <c r="F45" i="53"/>
  <c r="F54" i="53" s="1"/>
  <c r="H44" i="53"/>
  <c r="E44" i="53"/>
  <c r="H43" i="53"/>
  <c r="E43" i="53"/>
  <c r="H42" i="53"/>
  <c r="E42" i="53"/>
  <c r="H41" i="53"/>
  <c r="E41" i="53"/>
  <c r="H40" i="53"/>
  <c r="E40" i="53"/>
  <c r="H39" i="53"/>
  <c r="E39" i="53"/>
  <c r="H38" i="53"/>
  <c r="E38" i="53"/>
  <c r="H37" i="53"/>
  <c r="E37" i="53"/>
  <c r="H36" i="53"/>
  <c r="E36" i="53"/>
  <c r="H35" i="53"/>
  <c r="E35" i="53"/>
  <c r="G34" i="53"/>
  <c r="H34" i="53" s="1"/>
  <c r="F34" i="53"/>
  <c r="D34" i="53"/>
  <c r="D45" i="53" s="1"/>
  <c r="D54" i="53" s="1"/>
  <c r="C34" i="53"/>
  <c r="C45" i="53" s="1"/>
  <c r="G30" i="53"/>
  <c r="F30" i="53"/>
  <c r="H30" i="53" s="1"/>
  <c r="D30" i="53"/>
  <c r="C30" i="53"/>
  <c r="E30" i="53" s="1"/>
  <c r="H29" i="53"/>
  <c r="E29" i="53"/>
  <c r="H28" i="53"/>
  <c r="E28" i="53"/>
  <c r="H27" i="53"/>
  <c r="E27" i="53"/>
  <c r="H26" i="53"/>
  <c r="E26" i="53"/>
  <c r="H25" i="53"/>
  <c r="E25" i="53"/>
  <c r="H24" i="53"/>
  <c r="E24" i="53"/>
  <c r="G22" i="53"/>
  <c r="G31" i="53" s="1"/>
  <c r="F22" i="53"/>
  <c r="F31"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F9" i="53"/>
  <c r="H9" i="53" s="1"/>
  <c r="D9" i="53"/>
  <c r="D22" i="53" s="1"/>
  <c r="D31" i="53" s="1"/>
  <c r="C9" i="53"/>
  <c r="E9" i="53" s="1"/>
  <c r="H8" i="53"/>
  <c r="E8" i="53"/>
  <c r="F40" i="62"/>
  <c r="H40" i="62" s="1"/>
  <c r="C40" i="62"/>
  <c r="E40" i="62" s="1"/>
  <c r="H39" i="62"/>
  <c r="E39" i="62"/>
  <c r="H38" i="62"/>
  <c r="E38" i="62"/>
  <c r="H37" i="62"/>
  <c r="E37" i="62"/>
  <c r="H36" i="62"/>
  <c r="E36" i="62"/>
  <c r="H35" i="62"/>
  <c r="E35" i="62"/>
  <c r="H34" i="62"/>
  <c r="E34" i="62"/>
  <c r="H33" i="62"/>
  <c r="E33" i="62"/>
  <c r="G31" i="62"/>
  <c r="H31" i="62" s="1"/>
  <c r="F31" i="62"/>
  <c r="F41" i="62" s="1"/>
  <c r="D31" i="62"/>
  <c r="E3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E14" i="62" s="1"/>
  <c r="C14" i="62"/>
  <c r="C20" i="62" s="1"/>
  <c r="H13" i="62"/>
  <c r="E13" i="62"/>
  <c r="H12" i="62"/>
  <c r="E12" i="62"/>
  <c r="H11" i="62"/>
  <c r="E11" i="62"/>
  <c r="H10" i="62"/>
  <c r="E10" i="62"/>
  <c r="H9" i="62"/>
  <c r="E9" i="62"/>
  <c r="H8" i="62"/>
  <c r="E8" i="62"/>
  <c r="H7" i="62"/>
  <c r="E7" i="62"/>
  <c r="H42" i="75" l="1"/>
  <c r="E44" i="75"/>
  <c r="H44" i="75"/>
  <c r="E45" i="75"/>
  <c r="E41" i="75"/>
  <c r="C45" i="75"/>
  <c r="G56" i="53"/>
  <c r="G63" i="53" s="1"/>
  <c r="G65" i="53" s="1"/>
  <c r="G67" i="53" s="1"/>
  <c r="D56" i="53"/>
  <c r="D63" i="53" s="1"/>
  <c r="D65" i="53" s="1"/>
  <c r="D67" i="53" s="1"/>
  <c r="E45" i="53"/>
  <c r="C54" i="53"/>
  <c r="E54" i="53" s="1"/>
  <c r="F56" i="53"/>
  <c r="H31" i="53"/>
  <c r="H22" i="53"/>
  <c r="C22" i="53"/>
  <c r="E34" i="53"/>
  <c r="G45" i="53"/>
  <c r="G54" i="53" s="1"/>
  <c r="H54" i="53" s="1"/>
  <c r="H45" i="53"/>
  <c r="H20" i="62"/>
  <c r="H41" i="62"/>
  <c r="G41" i="62"/>
  <c r="H14" i="62"/>
  <c r="D20" i="62"/>
  <c r="E20" i="62" s="1"/>
  <c r="D41" i="62"/>
  <c r="E41" i="62" s="1"/>
  <c r="F63" i="53" l="1"/>
  <c r="H56" i="53"/>
  <c r="E22" i="53"/>
  <c r="C31" i="53"/>
  <c r="H63" i="53" l="1"/>
  <c r="F65" i="53"/>
  <c r="E31" i="53"/>
  <c r="C56" i="53"/>
  <c r="C63" i="53" l="1"/>
  <c r="E56" i="53"/>
  <c r="H65" i="53"/>
  <c r="F67" i="53"/>
  <c r="H67" i="53" s="1"/>
  <c r="C65" i="53" l="1"/>
  <c r="E63" i="53"/>
  <c r="E65" i="53" l="1"/>
  <c r="C67" i="53"/>
  <c r="E67" i="53" s="1"/>
  <c r="C35" i="79" l="1"/>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8" i="79"/>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N14" i="37" l="1"/>
  <c r="E14" i="37"/>
  <c r="E7" i="37"/>
  <c r="C21" i="37"/>
  <c r="N8" i="37"/>
  <c r="E21" i="37" l="1"/>
  <c r="C12" i="79" s="1"/>
  <c r="C18" i="79" s="1"/>
  <c r="C36" i="79" s="1"/>
  <c r="C38" i="79" s="1"/>
  <c r="N7" i="37"/>
  <c r="N21" i="37" s="1"/>
  <c r="K7" i="37"/>
  <c r="K21" i="37" s="1"/>
  <c r="C5" i="73" l="1"/>
  <c r="C8" i="73" s="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C28" i="28" s="1"/>
</calcChain>
</file>

<file path=xl/sharedStrings.xml><?xml version="1.0" encoding="utf-8"?>
<sst xmlns="http://schemas.openxmlformats.org/spreadsheetml/2006/main" count="921" uniqueCount="654">
  <si>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</si>
  <si>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</si>
  <si>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</si>
  <si>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</si>
  <si>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</si>
  <si>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</si>
  <si>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</si>
  <si>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</si>
  <si>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</si>
  <si>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</si>
  <si>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</si>
  <si>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</si>
  <si>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</si>
  <si>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</si>
  <si>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</si>
  <si>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</si>
  <si>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</si>
  <si>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</si>
  <si>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</si>
  <si>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</si>
  <si>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</si>
  <si>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</si>
  <si>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</si>
  <si>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</si>
  <si>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</si>
  <si>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</si>
  <si>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</si>
  <si>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</si>
  <si>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</si>
  <si>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</si>
  <si>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</si>
  <si>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</si>
  <si>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</si>
  <si>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</si>
  <si>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</si>
  <si>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</si>
  <si>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</si>
  <si>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</si>
  <si>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</si>
  <si>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</si>
  <si>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</si>
  <si>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</si>
  <si>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</si>
  <si>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</si>
  <si>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</si>
  <si>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</si>
  <si>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</si>
  <si>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</si>
  <si>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</si>
  <si>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</si>
  <si>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</si>
  <si>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</si>
  <si>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</si>
  <si>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</si>
  <si>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</si>
  <si>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</si>
  <si>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</si>
  <si>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</si>
  <si>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</si>
  <si>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</si>
  <si>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</si>
  <si>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</si>
  <si>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</si>
  <si>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</si>
  <si>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</si>
  <si>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</si>
  <si>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</si>
  <si>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</si>
  <si>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</si>
  <si>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</si>
  <si>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</si>
  <si>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</si>
  <si>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</si>
  <si>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</si>
  <si>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</si>
  <si>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</si>
  <si>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</si>
  <si>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</si>
  <si>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</si>
  <si>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</si>
  <si>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</si>
  <si>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</si>
  <si>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</si>
  <si>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</si>
  <si>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</si>
  <si>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</si>
  <si>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</si>
  <si>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</si>
  <si>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</si>
  <si>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</si>
  <si>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</si>
  <si>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</si>
  <si>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</si>
  <si>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</si>
  <si>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</si>
  <si>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</si>
  <si>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</si>
  <si>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</si>
  <si>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</si>
  <si>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</si>
  <si>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</si>
  <si>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</si>
  <si>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</si>
  <si>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</si>
  <si>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</si>
  <si>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</si>
  <si>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</si>
  <si>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</si>
  <si>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</si>
  <si>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</si>
  <si>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</si>
  <si>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</si>
  <si>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</si>
  <si>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</si>
  <si>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</si>
  <si>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</si>
  <si>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</si>
  <si>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</si>
  <si>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</si>
  <si>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</si>
  <si>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</si>
  <si>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</si>
  <si>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</si>
  <si>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</si>
  <si>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</si>
  <si>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</si>
  <si>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</si>
  <si>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</si>
  <si>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</si>
  <si>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</si>
  <si>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</si>
  <si>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</si>
  <si>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</si>
  <si>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</si>
  <si>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</si>
  <si>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</si>
  <si>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</si>
  <si>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</si>
  <si>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</si>
  <si>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</si>
  <si>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</si>
  <si>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</si>
  <si>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</si>
  <si>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</si>
  <si>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</si>
  <si>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</si>
  <si>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</si>
  <si>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</si>
  <si>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</si>
  <si>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</si>
  <si>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</si>
  <si>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</si>
  <si>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</si>
  <si>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</si>
  <si>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</si>
  <si>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</si>
  <si>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</si>
  <si>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</si>
  <si>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</si>
  <si>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</si>
  <si>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</si>
  <si>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</si>
  <si>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</si>
  <si>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</si>
  <si>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</si>
  <si>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</si>
  <si>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</si>
  <si>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</si>
  <si>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</si>
  <si>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</si>
  <si>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</si>
  <si>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</si>
  <si>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</si>
  <si>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</si>
  <si>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</si>
  <si>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</si>
  <si>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</si>
  <si>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</si>
  <si>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</si>
  <si>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</si>
  <si>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</si>
  <si>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</si>
  <si>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</si>
  <si>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</si>
  <si>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</si>
  <si>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</si>
  <si>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</si>
  <si>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</si>
  <si>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</si>
  <si>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</si>
  <si>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</si>
  <si>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</si>
  <si>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</si>
  <si>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</si>
  <si>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</si>
  <si>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</si>
  <si>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</si>
  <si>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</si>
  <si>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</si>
  <si>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</si>
  <si>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</si>
  <si>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</si>
  <si>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</si>
  <si>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</si>
  <si>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</si>
  <si>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</si>
  <si>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</si>
  <si>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</si>
  <si>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</si>
  <si>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</si>
  <si>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</si>
  <si>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</si>
  <si>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</si>
  <si>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</si>
  <si>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</si>
  <si>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</si>
  <si>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</si>
  <si>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</si>
  <si>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</si>
  <si>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</si>
  <si>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</si>
  <si>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</si>
  <si>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</si>
  <si>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</si>
  <si>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</si>
  <si>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</si>
  <si>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</si>
  <si>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</si>
  <si>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</si>
  <si>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</si>
  <si>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</si>
  <si>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</si>
  <si>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</si>
  <si>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</si>
  <si>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</si>
  <si>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</si>
  <si>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</si>
  <si>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</si>
  <si>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</si>
  <si>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</si>
  <si>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</si>
  <si>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</si>
  <si>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</si>
  <si>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</si>
  <si>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</si>
  <si>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</si>
  <si>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</si>
  <si>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</si>
  <si>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</si>
  <si>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</si>
  <si>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</si>
  <si>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</si>
  <si>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</si>
  <si>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</si>
  <si>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</si>
  <si>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</si>
  <si>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</si>
  <si>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</si>
  <si>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</si>
  <si>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</si>
  <si>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</si>
  <si>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</si>
  <si>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</si>
  <si>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</si>
  <si>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</si>
  <si>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</si>
  <si>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</si>
  <si>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</si>
  <si>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</si>
  <si>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</si>
  <si>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</si>
  <si>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</si>
  <si>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</si>
  <si>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</si>
  <si>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</si>
  <si>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</si>
  <si>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</si>
  <si>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</si>
  <si>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</si>
  <si>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</si>
  <si>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</si>
  <si>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</si>
  <si>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</si>
  <si>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</si>
  <si>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</si>
  <si>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</si>
  <si>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</si>
  <si>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</si>
  <si>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</si>
  <si>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</si>
  <si>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</si>
  <si>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</si>
  <si>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</si>
  <si>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</si>
  <si>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</si>
  <si>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</si>
  <si>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</si>
  <si>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</si>
  <si>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</si>
  <si>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</si>
  <si>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</si>
  <si>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</si>
  <si>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</si>
  <si>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</si>
  <si>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</si>
  <si>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</si>
  <si>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</si>
  <si>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</si>
  <si>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</si>
  <si>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</si>
  <si>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</si>
  <si>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</si>
  <si>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</si>
  <si>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</si>
  <si>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</si>
  <si>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</si>
  <si>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</si>
  <si>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</si>
  <si>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</si>
  <si>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</si>
  <si>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</si>
  <si>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</si>
  <si>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</si>
  <si>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</si>
  <si>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</si>
  <si>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</si>
  <si>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</si>
  <si>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</si>
  <si>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</si>
  <si>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</si>
  <si>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</si>
  <si>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</si>
  <si>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</si>
  <si>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</si>
  <si>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</si>
  <si>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</si>
  <si>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</si>
  <si>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</si>
  <si>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</si>
  <si>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</si>
  <si>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</si>
  <si>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</si>
  <si>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</si>
  <si>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</si>
  <si>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</si>
  <si>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</si>
  <si>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</si>
  <si>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</si>
  <si>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</si>
  <si>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</si>
  <si>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</si>
  <si>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</si>
  <si>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</si>
  <si>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</si>
  <si>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</si>
  <si>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</si>
  <si>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</si>
  <si>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</si>
  <si>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</si>
  <si>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</si>
  <si>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</si>
  <si>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</si>
  <si>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</si>
  <si>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</si>
  <si>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</si>
  <si>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</si>
  <si>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</si>
  <si>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</si>
  <si>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</si>
  <si>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</si>
  <si>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</si>
  <si>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</si>
  <si>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</si>
  <si>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</si>
  <si>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</si>
  <si>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</si>
  <si>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</si>
  <si>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</si>
  <si>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</si>
  <si>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</si>
  <si>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</si>
  <si>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</si>
  <si>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</si>
  <si>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</si>
  <si>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</si>
  <si>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</si>
  <si>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</si>
  <si>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</si>
  <si>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</si>
  <si>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</si>
  <si>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</si>
  <si>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</si>
  <si>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</si>
  <si>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</si>
  <si>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</si>
  <si>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</si>
  <si>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</si>
  <si>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</si>
  <si>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</si>
  <si>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</si>
  <si>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</si>
  <si>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</si>
  <si>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</si>
  <si>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</si>
  <si>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</si>
  <si>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</si>
  <si>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</si>
  <si>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</si>
  <si>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</si>
  <si>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</si>
  <si>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</si>
  <si>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</si>
  <si>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</si>
  <si>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</si>
  <si>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</si>
  <si>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</si>
  <si>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</si>
  <si>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</si>
  <si>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</si>
  <si>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</si>
  <si>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</si>
  <si>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</si>
  <si>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</si>
  <si>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</si>
  <si>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</si>
  <si>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</si>
  <si>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</si>
  <si>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</si>
  <si>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</si>
  <si>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</si>
  <si>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</si>
  <si>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</si>
  <si>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</si>
  <si>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</si>
  <si>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</si>
  <si>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</si>
  <si>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</si>
  <si>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</si>
  <si>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</si>
  <si>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</si>
  <si>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</si>
  <si>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</si>
  <si>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</si>
  <si>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</si>
  <si>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</si>
  <si>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</si>
  <si>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</si>
  <si>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</si>
  <si>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</si>
  <si>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</si>
  <si>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</si>
  <si>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</si>
  <si>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</si>
  <si>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</si>
  <si>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</si>
  <si>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</si>
  <si>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</si>
  <si>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</si>
  <si>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</si>
  <si>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</si>
  <si>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</si>
  <si>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</si>
  <si>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</si>
  <si>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</si>
  <si>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</si>
  <si>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</si>
  <si>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</si>
  <si>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</si>
  <si>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</si>
  <si>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</si>
  <si>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</si>
  <si>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</si>
  <si>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</si>
  <si>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</si>
  <si>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</si>
  <si>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</si>
  <si>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</si>
  <si>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</si>
  <si>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</si>
  <si>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</si>
  <si>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</si>
  <si>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</si>
  <si>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</si>
  <si>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</si>
  <si>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</si>
  <si>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</si>
  <si>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</si>
  <si>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</si>
  <si>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</si>
  <si>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</si>
  <si>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</si>
  <si>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</si>
  <si>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</si>
  <si>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</si>
  <si>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</si>
  <si>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</si>
  <si>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</si>
  <si>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</si>
  <si>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</si>
  <si>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</si>
  <si>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</si>
  <si>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</si>
  <si>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</si>
  <si>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</si>
  <si>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</si>
  <si>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</si>
  <si>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</si>
  <si>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</si>
  <si>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</si>
  <si>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</si>
  <si>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</si>
  <si>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</si>
  <si>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</si>
  <si>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</si>
  <si>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</si>
  <si>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</si>
  <si>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</si>
  <si>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</si>
  <si>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</si>
  <si>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</si>
  <si>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</si>
  <si>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</si>
  <si>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</si>
  <si>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</si>
  <si>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</si>
  <si>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</si>
  <si>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</si>
  <si>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</si>
  <si>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</si>
  <si>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</si>
  <si>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</si>
  <si>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</si>
  <si>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</si>
  <si>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</si>
  <si>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</si>
  <si>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</si>
  <si>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</si>
  <si>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</si>
  <si>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</si>
  <si>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</si>
  <si>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</si>
  <si>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</si>
  <si>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</si>
  <si>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</si>
  <si>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</si>
  <si>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</si>
  <si>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</si>
  <si>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</si>
  <si>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</si>
  <si>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</si>
  <si>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</si>
  <si>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</si>
  <si>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</si>
  <si>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</si>
  <si>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</si>
  <si>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</si>
  <si>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</si>
  <si>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</si>
  <si>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</si>
  <si>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</si>
  <si>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</si>
  <si>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</si>
  <si>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</si>
  <si>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</si>
  <si>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</si>
  <si>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</si>
  <si>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</si>
  <si>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</si>
  <si>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</si>
  <si>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</si>
  <si>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</si>
  <si>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</si>
  <si>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</si>
  <si>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</si>
  <si>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</si>
  <si>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</si>
  <si>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</si>
  <si>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</si>
  <si>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</si>
  <si>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</si>
  <si>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</si>
  <si>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</si>
  <si>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</si>
  <si>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</si>
  <si>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</si>
  <si>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</si>
  <si>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</si>
  <si>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</si>
  <si>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</si>
  <si>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</si>
  <si>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</si>
  <si>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</si>
  <si>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</si>
  <si>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</si>
  <si>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</si>
  <si>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</si>
  <si>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</si>
  <si>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</si>
  <si>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</si>
  <si>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</si>
  <si>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</si>
  <si>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</si>
  <si>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</si>
  <si>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</si>
  <si>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</si>
  <si>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</si>
  <si>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</si>
  <si>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</si>
  <si>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</si>
  <si>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</si>
  <si>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</si>
  <si>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"ბანკი ქართუ"</t>
  </si>
  <si>
    <t>ნ. ჩხეტიანი</t>
  </si>
  <si>
    <t>ნ. ხაინდრავა</t>
  </si>
  <si>
    <t>www.cartubank.ge</t>
  </si>
  <si>
    <t>1Q 2019</t>
  </si>
  <si>
    <t>4Q 2019</t>
  </si>
  <si>
    <t>3Q 2019</t>
  </si>
  <si>
    <t>2Q 2019</t>
  </si>
  <si>
    <t>X</t>
  </si>
  <si>
    <t xml:space="preserve">  </t>
  </si>
  <si>
    <t>1Q 2020</t>
  </si>
  <si>
    <t>ნიკოლოზ ჩხეტიანი</t>
  </si>
  <si>
    <t xml:space="preserve">ბესიკ დემეტრაშვილი                                                                                  </t>
  </si>
  <si>
    <t>თემური კობახიძე</t>
  </si>
  <si>
    <t>ზაზა ვერძეული</t>
  </si>
  <si>
    <t>თეა ჯოხაძე</t>
  </si>
  <si>
    <t>ნატო ხაინდრავა</t>
  </si>
  <si>
    <t>გივი ლებანიძე</t>
  </si>
  <si>
    <t>დავით გალუაშვილი</t>
  </si>
  <si>
    <t>ზურაბ გოგუა</t>
  </si>
  <si>
    <t>ბექა კვარაცხელია</t>
  </si>
  <si>
    <t>სს "ჯგუფი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</si>
  <si>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</si>
  <si>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</si>
  <si>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</si>
  <si>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</si>
  <si>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მათ შორის საერთო რეზერვები</t>
  </si>
  <si>
    <t>წმინდა ინვესტიციები საწესდებო კაპიტალში</t>
  </si>
  <si>
    <t>მათ შორის მნიშვნელოვანი ინვესტიციები</t>
  </si>
  <si>
    <t>მინუს: მნიშვნელოვანი ინვესტიციების შესაძლო დანაკარგების რეზერვები</t>
  </si>
  <si>
    <t>მათ შორის 10%-ზე ნაკლები  წილობრივი მფლობელობა</t>
  </si>
  <si>
    <t>მინუს: ინვესტიციების შესაძლო დანაკარგების საეთო რეზერვები</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</si>
  <si>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</si>
  <si>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</si>
  <si>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</si>
  <si>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მათ შორის გარესაბალანსო ვალდებულებების საერთო რეზერვები</t>
  </si>
  <si>
    <t>ცხრილი 9 (Capital), N37</t>
  </si>
  <si>
    <t>ცხრილი 9 (Capital), N2</t>
  </si>
  <si>
    <t>მათ შორის სარეზერვო ფონდი</t>
  </si>
  <si>
    <t>ცხრილი 9 (Capital), N4</t>
  </si>
  <si>
    <t>მათ შორის მიზნობრივი ფონდი</t>
  </si>
  <si>
    <t>ცხრილი 9 (Capital), N6</t>
  </si>
  <si>
    <t>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</si>
</sst>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8" fontId="39"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8" fontId="39"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9" fontId="39"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8" fillId="9" borderId="35"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0" fontId="37"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168" fontId="39" fillId="64" borderId="42" applyNumberFormat="0" applyAlignment="0" applyProtection="0"/>
    <xf numFmtId="169" fontId="39" fillId="64" borderId="42" applyNumberFormat="0" applyAlignment="0" applyProtection="0"/>
    <xf numFmtId="168" fontId="39" fillId="64" borderId="42" applyNumberFormat="0" applyAlignment="0" applyProtection="0"/>
    <xf numFmtId="0" fontId="37" fillId="64" borderId="42" applyNumberFormat="0" applyAlignment="0" applyProtection="0"/>
    <xf numFmtId="0" fontId="40" fillId="65" borderId="43" applyNumberFormat="0" applyAlignment="0" applyProtection="0"/>
    <xf numFmtId="0" fontId="41" fillId="10" borderId="38"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0" fontId="40"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0" fontId="41" fillId="10" borderId="38"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169" fontId="42" fillId="65" borderId="43" applyNumberFormat="0" applyAlignment="0" applyProtection="0"/>
    <xf numFmtId="168" fontId="42" fillId="65" borderId="43" applyNumberFormat="0" applyAlignment="0" applyProtection="0"/>
    <xf numFmtId="0" fontId="40"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44">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4" applyNumberFormat="0" applyAlignment="0" applyProtection="0">
      <alignment horizontal="left" vertical="center"/>
    </xf>
    <xf numFmtId="0" fontId="53" fillId="0" borderId="34" applyNumberFormat="0" applyAlignment="0" applyProtection="0">
      <alignment horizontal="left" vertical="center"/>
    </xf>
    <xf numFmtId="168" fontId="53" fillId="0" borderId="34"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5" applyNumberFormat="0" applyFill="0" applyAlignment="0" applyProtection="0"/>
    <xf numFmtId="169" fontId="54" fillId="0" borderId="45" applyNumberFormat="0" applyFill="0" applyAlignment="0" applyProtection="0"/>
    <xf numFmtId="0"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4" fillId="0" borderId="45" applyNumberFormat="0" applyFill="0" applyAlignment="0" applyProtection="0"/>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8" fontId="67"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8" fontId="67"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9" fontId="67"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6" fillId="8" borderId="35"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0" fontId="65"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168" fontId="67" fillId="43" borderId="42" applyNumberFormat="0" applyAlignment="0" applyProtection="0"/>
    <xf numFmtId="169" fontId="67" fillId="43" borderId="42" applyNumberFormat="0" applyAlignment="0" applyProtection="0"/>
    <xf numFmtId="168" fontId="67" fillId="43" borderId="42" applyNumberFormat="0" applyAlignment="0" applyProtection="0"/>
    <xf numFmtId="0" fontId="65" fillId="43" borderId="42"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8" applyNumberFormat="0" applyFill="0" applyAlignment="0" applyProtection="0"/>
    <xf numFmtId="0" fontId="69" fillId="0" borderId="37"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0" fontId="68" fillId="0" borderId="48"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168" fontId="70" fillId="0" borderId="48" applyNumberFormat="0" applyFill="0" applyAlignment="0" applyProtection="0"/>
    <xf numFmtId="169" fontId="70" fillId="0" borderId="48" applyNumberFormat="0" applyFill="0" applyAlignment="0" applyProtection="0"/>
    <xf numFmtId="168" fontId="70" fillId="0" borderId="48" applyNumberFormat="0" applyFill="0" applyAlignment="0" applyProtection="0"/>
    <xf numFmtId="0" fontId="68"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9"/>
    <xf numFmtId="169" fontId="25" fillId="0" borderId="49"/>
    <xf numFmtId="168" fontId="25"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168" fontId="2" fillId="0" borderId="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6" fillId="74" borderId="50" applyNumberFormat="0" applyFont="0" applyAlignment="0" applyProtection="0"/>
    <xf numFmtId="168" fontId="2" fillId="0" borderId="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169" fontId="2" fillId="0" borderId="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 fillId="0" borderId="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7" fillId="11" borderId="39"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6"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8" fontId="84"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8" fontId="84"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9" fontId="84"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3" fillId="9" borderId="36"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0" fontId="82"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168" fontId="84" fillId="64" borderId="51" applyNumberFormat="0" applyAlignment="0" applyProtection="0"/>
    <xf numFmtId="169" fontId="84" fillId="64" borderId="51" applyNumberFormat="0" applyAlignment="0" applyProtection="0"/>
    <xf numFmtId="168" fontId="84" fillId="64" borderId="51" applyNumberFormat="0" applyAlignment="0" applyProtection="0"/>
    <xf numFmtId="0" fontId="82" fillId="64" borderId="51"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8" fontId="93"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8" fontId="93"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9" fontId="93"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 fillId="0" borderId="40"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0" fontId="46"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168" fontId="93" fillId="0" borderId="52" applyNumberFormat="0" applyFill="0" applyAlignment="0" applyProtection="0"/>
    <xf numFmtId="169" fontId="93" fillId="0" borderId="52" applyNumberFormat="0" applyFill="0" applyAlignment="0" applyProtection="0"/>
    <xf numFmtId="168" fontId="93" fillId="0" borderId="52" applyNumberFormat="0" applyFill="0" applyAlignment="0" applyProtection="0"/>
    <xf numFmtId="0" fontId="46" fillId="0" borderId="52" applyNumberFormat="0" applyFill="0" applyAlignment="0" applyProtection="0"/>
    <xf numFmtId="0" fontId="24" fillId="0" borderId="53"/>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11" applyNumberFormat="0" applyFill="0" applyAlignment="0" applyProtection="0"/>
    <xf numFmtId="168" fontId="93" fillId="0" borderId="111" applyNumberFormat="0" applyFill="0" applyAlignment="0" applyProtection="0"/>
    <xf numFmtId="169" fontId="93" fillId="0" borderId="111" applyNumberFormat="0" applyFill="0" applyAlignment="0" applyProtection="0"/>
    <xf numFmtId="168" fontId="93" fillId="0" borderId="111" applyNumberFormat="0" applyFill="0" applyAlignment="0" applyProtection="0"/>
    <xf numFmtId="168" fontId="93" fillId="0" borderId="111" applyNumberFormat="0" applyFill="0" applyAlignment="0" applyProtection="0"/>
    <xf numFmtId="169" fontId="93" fillId="0" borderId="111" applyNumberFormat="0" applyFill="0" applyAlignment="0" applyProtection="0"/>
    <xf numFmtId="168" fontId="93" fillId="0" borderId="111" applyNumberFormat="0" applyFill="0" applyAlignment="0" applyProtection="0"/>
    <xf numFmtId="168" fontId="93" fillId="0" borderId="111" applyNumberFormat="0" applyFill="0" applyAlignment="0" applyProtection="0"/>
    <xf numFmtId="169" fontId="93" fillId="0" borderId="111" applyNumberFormat="0" applyFill="0" applyAlignment="0" applyProtection="0"/>
    <xf numFmtId="168" fontId="93" fillId="0" borderId="111" applyNumberFormat="0" applyFill="0" applyAlignment="0" applyProtection="0"/>
    <xf numFmtId="168" fontId="93" fillId="0" borderId="111" applyNumberFormat="0" applyFill="0" applyAlignment="0" applyProtection="0"/>
    <xf numFmtId="169" fontId="93" fillId="0" borderId="111" applyNumberFormat="0" applyFill="0" applyAlignment="0" applyProtection="0"/>
    <xf numFmtId="168" fontId="93"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169" fontId="93"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168" fontId="93"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168" fontId="93"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0" fontId="46" fillId="0" borderId="111"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2" fillId="64" borderId="110" applyNumberFormat="0" applyAlignment="0" applyProtection="0"/>
    <xf numFmtId="168" fontId="84" fillId="64" borderId="110" applyNumberFormat="0" applyAlignment="0" applyProtection="0"/>
    <xf numFmtId="169" fontId="84" fillId="64" borderId="110" applyNumberFormat="0" applyAlignment="0" applyProtection="0"/>
    <xf numFmtId="168" fontId="84" fillId="64" borderId="110" applyNumberFormat="0" applyAlignment="0" applyProtection="0"/>
    <xf numFmtId="168" fontId="84" fillId="64" borderId="110" applyNumberFormat="0" applyAlignment="0" applyProtection="0"/>
    <xf numFmtId="169" fontId="84" fillId="64" borderId="110" applyNumberFormat="0" applyAlignment="0" applyProtection="0"/>
    <xf numFmtId="168" fontId="84" fillId="64" borderId="110" applyNumberFormat="0" applyAlignment="0" applyProtection="0"/>
    <xf numFmtId="168" fontId="84" fillId="64" borderId="110" applyNumberFormat="0" applyAlignment="0" applyProtection="0"/>
    <xf numFmtId="169" fontId="84" fillId="64" borderId="110" applyNumberFormat="0" applyAlignment="0" applyProtection="0"/>
    <xf numFmtId="168" fontId="84" fillId="64" borderId="110" applyNumberFormat="0" applyAlignment="0" applyProtection="0"/>
    <xf numFmtId="168" fontId="84" fillId="64" borderId="110" applyNumberFormat="0" applyAlignment="0" applyProtection="0"/>
    <xf numFmtId="169" fontId="84" fillId="64" borderId="110" applyNumberFormat="0" applyAlignment="0" applyProtection="0"/>
    <xf numFmtId="168" fontId="84"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169" fontId="84"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168" fontId="84"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168" fontId="84"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0" fontId="82" fillId="64" borderId="110" applyNumberFormat="0" applyAlignment="0" applyProtection="0"/>
    <xf numFmtId="3" fontId="2" fillId="75" borderId="105" applyFont="0">
      <alignment horizontal="right" vertical="center"/>
      <protection locked="0"/>
    </xf>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 fillId="74" borderId="109" applyNumberFormat="0" applyFont="0" applyAlignment="0" applyProtection="0"/>
    <xf numFmtId="0" fontId="26"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0" fontId="26" fillId="74" borderId="109" applyNumberFormat="0" applyFont="0" applyAlignment="0" applyProtection="0"/>
    <xf numFmtId="3" fontId="2" fillId="72" borderId="105" applyFont="0">
      <alignment horizontal="right" vertical="center"/>
      <protection locked="0"/>
    </xf>
    <xf numFmtId="0" fontId="65" fillId="43" borderId="108" applyNumberFormat="0" applyAlignment="0" applyProtection="0"/>
    <xf numFmtId="168" fontId="67" fillId="43" borderId="108" applyNumberFormat="0" applyAlignment="0" applyProtection="0"/>
    <xf numFmtId="169" fontId="67" fillId="43" borderId="108" applyNumberFormat="0" applyAlignment="0" applyProtection="0"/>
    <xf numFmtId="168" fontId="67" fillId="43" borderId="108" applyNumberFormat="0" applyAlignment="0" applyProtection="0"/>
    <xf numFmtId="168" fontId="67" fillId="43" borderId="108" applyNumberFormat="0" applyAlignment="0" applyProtection="0"/>
    <xf numFmtId="169" fontId="67" fillId="43" borderId="108" applyNumberFormat="0" applyAlignment="0" applyProtection="0"/>
    <xf numFmtId="168" fontId="67" fillId="43" borderId="108" applyNumberFormat="0" applyAlignment="0" applyProtection="0"/>
    <xf numFmtId="168" fontId="67" fillId="43" borderId="108" applyNumberFormat="0" applyAlignment="0" applyProtection="0"/>
    <xf numFmtId="169" fontId="67" fillId="43" borderId="108" applyNumberFormat="0" applyAlignment="0" applyProtection="0"/>
    <xf numFmtId="168" fontId="67" fillId="43" borderId="108" applyNumberFormat="0" applyAlignment="0" applyProtection="0"/>
    <xf numFmtId="168" fontId="67" fillId="43" borderId="108" applyNumberFormat="0" applyAlignment="0" applyProtection="0"/>
    <xf numFmtId="169" fontId="67" fillId="43" borderId="108" applyNumberFormat="0" applyAlignment="0" applyProtection="0"/>
    <xf numFmtId="168" fontId="67"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169" fontId="67"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168" fontId="67"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168" fontId="67"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65" fillId="43" borderId="108"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1" fillId="70" borderId="106" applyFont="0" applyBorder="0">
      <alignment horizontal="center" wrapText="1"/>
    </xf>
    <xf numFmtId="168" fontId="53" fillId="0" borderId="103">
      <alignment horizontal="left" vertical="center"/>
    </xf>
    <xf numFmtId="0" fontId="53" fillId="0" borderId="103">
      <alignment horizontal="left" vertical="center"/>
    </xf>
    <xf numFmtId="0" fontId="53" fillId="0" borderId="103">
      <alignment horizontal="left" vertical="center"/>
    </xf>
    <xf numFmtId="0" fontId="2" fillId="69" borderId="105" applyNumberFormat="0" applyFont="0" applyBorder="0" applyProtection="0">
      <alignment horizontal="center" vertical="center"/>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5" fillId="0" borderId="105" applyNumberFormat="0" applyAlignment="0">
      <alignment horizontal="right"/>
      <protection locked="0"/>
    </xf>
    <xf numFmtId="0" fontId="37" fillId="64" borderId="108" applyNumberFormat="0" applyAlignment="0" applyProtection="0"/>
    <xf numFmtId="168" fontId="39" fillId="64" borderId="108" applyNumberFormat="0" applyAlignment="0" applyProtection="0"/>
    <xf numFmtId="169" fontId="39" fillId="64" borderId="108" applyNumberFormat="0" applyAlignment="0" applyProtection="0"/>
    <xf numFmtId="168" fontId="39" fillId="64" borderId="108" applyNumberFormat="0" applyAlignment="0" applyProtection="0"/>
    <xf numFmtId="168" fontId="39" fillId="64" borderId="108" applyNumberFormat="0" applyAlignment="0" applyProtection="0"/>
    <xf numFmtId="169" fontId="39" fillId="64" borderId="108" applyNumberFormat="0" applyAlignment="0" applyProtection="0"/>
    <xf numFmtId="168" fontId="39" fillId="64" borderId="108" applyNumberFormat="0" applyAlignment="0" applyProtection="0"/>
    <xf numFmtId="168" fontId="39" fillId="64" borderId="108" applyNumberFormat="0" applyAlignment="0" applyProtection="0"/>
    <xf numFmtId="169" fontId="39" fillId="64" borderId="108" applyNumberFormat="0" applyAlignment="0" applyProtection="0"/>
    <xf numFmtId="168" fontId="39" fillId="64" borderId="108" applyNumberFormat="0" applyAlignment="0" applyProtection="0"/>
    <xf numFmtId="168" fontId="39" fillId="64" borderId="108" applyNumberFormat="0" applyAlignment="0" applyProtection="0"/>
    <xf numFmtId="169" fontId="39" fillId="64" borderId="108" applyNumberFormat="0" applyAlignment="0" applyProtection="0"/>
    <xf numFmtId="168" fontId="39"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169" fontId="39"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168" fontId="39"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168" fontId="39"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37" fillId="64" borderId="108" applyNumberFormat="0" applyAlignment="0" applyProtection="0"/>
    <xf numFmtId="0" fontId="1" fillId="0" borderId="0"/>
    <xf numFmtId="169" fontId="25" fillId="37" borderId="0"/>
    <xf numFmtId="0" fontId="2" fillId="0" borderId="0">
      <alignment vertical="center"/>
    </xf>
  </cellStyleXfs>
  <cellXfs count="612">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3" fillId="0" borderId="24" xfId="0" applyFont="1" applyBorder="1" applyAlignment="1"/>
    <xf numFmtId="0" fontId="11" fillId="0" borderId="28" xfId="0" applyFont="1" applyBorder="1" applyAlignment="1">
      <alignment wrapText="1"/>
    </xf>
    <xf numFmtId="0" fontId="3" fillId="0" borderId="41" xfId="0" applyFont="1" applyBorder="1" applyAlignment="1"/>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2"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7" fillId="0" borderId="19" xfId="0" applyFont="1" applyFill="1" applyBorder="1" applyAlignment="1">
      <alignment horizontal="left" vertical="center" indent="1"/>
    </xf>
    <xf numFmtId="0" fontId="17" fillId="0" borderId="20" xfId="0" applyFont="1" applyFill="1" applyBorder="1" applyAlignment="1">
      <alignment horizontal="left" vertical="center"/>
    </xf>
    <xf numFmtId="0" fontId="17" fillId="0" borderId="22" xfId="0" applyFont="1" applyFill="1" applyBorder="1" applyAlignment="1">
      <alignment horizontal="left" vertical="center" indent="1"/>
    </xf>
    <xf numFmtId="0" fontId="17" fillId="0" borderId="23" xfId="0" applyFont="1" applyFill="1" applyBorder="1" applyAlignment="1">
      <alignment horizontal="center" vertical="center" wrapText="1"/>
    </xf>
    <xf numFmtId="0" fontId="17" fillId="0" borderId="22" xfId="0" applyFont="1" applyFill="1" applyBorder="1" applyAlignment="1">
      <alignment horizontal="left" indent="1"/>
    </xf>
    <xf numFmtId="38" fontId="17" fillId="0" borderId="23" xfId="0" applyNumberFormat="1" applyFont="1" applyFill="1" applyBorder="1" applyAlignment="1" applyProtection="1">
      <alignment horizontal="right"/>
      <protection locked="0"/>
    </xf>
    <xf numFmtId="0" fontId="17" fillId="0" borderId="25" xfId="0" applyFont="1" applyFill="1" applyBorder="1" applyAlignment="1">
      <alignment horizontal="left" vertical="center" indent="1"/>
    </xf>
    <xf numFmtId="0" fontId="18" fillId="0" borderId="26" xfId="0" applyFont="1" applyFill="1" applyBorder="1" applyAlignment="1"/>
    <xf numFmtId="0" fontId="3" fillId="0" borderId="58" xfId="0" applyFont="1" applyBorder="1"/>
    <xf numFmtId="0" fontId="19" fillId="0" borderId="25" xfId="0" applyFont="1" applyBorder="1" applyAlignment="1">
      <alignment horizontal="center" vertical="center" wrapText="1"/>
    </xf>
    <xf numFmtId="0" fontId="19" fillId="0" borderId="26" xfId="0" applyFont="1" applyBorder="1" applyAlignment="1">
      <alignment vertical="center" wrapText="1"/>
    </xf>
    <xf numFmtId="0" fontId="3" fillId="0" borderId="59"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58" xfId="0" applyFont="1" applyBorder="1" applyAlignment="1">
      <alignment horizontal="center"/>
    </xf>
    <xf numFmtId="0" fontId="3" fillId="0" borderId="5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101"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5" xfId="0" applyFont="1" applyBorder="1" applyAlignment="1">
      <alignment vertical="center" wrapText="1"/>
    </xf>
    <xf numFmtId="0" fontId="4" fillId="0" borderId="7" xfId="0" applyFont="1" applyBorder="1" applyAlignment="1">
      <alignment vertical="center" wrapText="1"/>
    </xf>
    <xf numFmtId="0" fontId="19" fillId="0" borderId="7" xfId="0" applyFont="1" applyBorder="1" applyAlignment="1">
      <alignment horizontal="center" vertical="center" wrapText="1"/>
    </xf>
    <xf numFmtId="0" fontId="19" fillId="0" borderId="70"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5"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5" fillId="0" borderId="0" xfId="0" applyFont="1" applyFill="1" applyBorder="1" applyAlignment="1"/>
    <xf numFmtId="49" fontId="105" fillId="0" borderId="3" xfId="0" applyNumberFormat="1" applyFont="1" applyFill="1" applyBorder="1" applyAlignment="1">
      <alignment horizontal="right" vertical="center"/>
    </xf>
    <xf numFmtId="49" fontId="105" fillId="0" borderId="7" xfId="0" applyNumberFormat="1" applyFont="1" applyFill="1" applyBorder="1" applyAlignment="1">
      <alignment horizontal="right" vertical="center"/>
    </xf>
    <xf numFmtId="49" fontId="105" fillId="0" borderId="82" xfId="0" applyNumberFormat="1" applyFont="1" applyFill="1" applyBorder="1" applyAlignment="1">
      <alignment horizontal="right" vertical="center"/>
    </xf>
    <xf numFmtId="49" fontId="105" fillId="0" borderId="85" xfId="0" applyNumberFormat="1" applyFont="1" applyFill="1" applyBorder="1" applyAlignment="1">
      <alignment horizontal="right" vertical="center"/>
    </xf>
    <xf numFmtId="49" fontId="105" fillId="0" borderId="90"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0"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67" fontId="15" fillId="77" borderId="65" xfId="0" applyNumberFormat="1" applyFont="1" applyFill="1" applyBorder="1" applyAlignment="1">
      <alignment horizontal="center"/>
    </xf>
    <xf numFmtId="193" fontId="7" fillId="2" borderId="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7"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8" fillId="0" borderId="3" xfId="0" applyNumberFormat="1" applyFont="1" applyFill="1" applyBorder="1" applyAlignment="1">
      <alignment horizontal="center"/>
    </xf>
    <xf numFmtId="193" fontId="18" fillId="0" borderId="23" xfId="0" applyNumberFormat="1" applyFont="1" applyFill="1" applyBorder="1" applyAlignment="1">
      <alignment horizontal="center"/>
    </xf>
    <xf numFmtId="193" fontId="17" fillId="36" borderId="3" xfId="0" applyNumberFormat="1" applyFont="1" applyFill="1" applyBorder="1" applyAlignment="1" applyProtection="1">
      <alignment horizontal="right"/>
    </xf>
    <xf numFmtId="193" fontId="17" fillId="0" borderId="23" xfId="0" applyNumberFormat="1" applyFont="1" applyFill="1" applyBorder="1" applyAlignment="1" applyProtection="1">
      <alignment horizontal="right"/>
      <protection locked="0"/>
    </xf>
    <xf numFmtId="193" fontId="17"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7"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7" fillId="0" borderId="3" xfId="0" applyNumberFormat="1" applyFont="1" applyFill="1" applyBorder="1" applyAlignment="1" applyProtection="1">
      <alignment horizontal="right" vertical="center"/>
      <protection locked="0"/>
    </xf>
    <xf numFmtId="193" fontId="17"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0" fillId="36" borderId="26" xfId="0" applyNumberFormat="1" applyFont="1" applyFill="1" applyBorder="1" applyAlignment="1">
      <alignment vertical="center" wrapText="1"/>
    </xf>
    <xf numFmtId="3" fontId="20"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5"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6"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2"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6"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36" borderId="27" xfId="20961" applyFont="1" applyFill="1" applyBorder="1"/>
    <xf numFmtId="167" fontId="3" fillId="0" borderId="23" xfId="0" applyNumberFormat="1" applyFont="1" applyBorder="1" applyAlignment="1"/>
    <xf numFmtId="167" fontId="4" fillId="36" borderId="26"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169" fontId="25" fillId="37" borderId="0" xfId="20" applyBorder="1"/>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05" xfId="0" applyFont="1" applyFill="1" applyBorder="1" applyAlignment="1">
      <alignment vertical="center"/>
    </xf>
    <xf numFmtId="0" fontId="4" fillId="0" borderId="105" xfId="0" applyFont="1" applyFill="1" applyBorder="1" applyAlignment="1">
      <alignment vertical="center"/>
    </xf>
    <xf numFmtId="0" fontId="3" fillId="0" borderId="20" xfId="0" applyFont="1" applyFill="1" applyBorder="1" applyAlignment="1">
      <alignment vertical="center"/>
    </xf>
    <xf numFmtId="0" fontId="3" fillId="0" borderId="100" xfId="0" applyFont="1" applyFill="1" applyBorder="1" applyAlignment="1">
      <alignment vertical="center"/>
    </xf>
    <xf numFmtId="0" fontId="3" fillId="0" borderId="102" xfId="0" applyFont="1" applyFill="1" applyBorder="1" applyAlignment="1">
      <alignment vertical="center"/>
    </xf>
    <xf numFmtId="0" fontId="3" fillId="0" borderId="19"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5" xfId="0" applyFont="1" applyFill="1" applyBorder="1" applyAlignment="1">
      <alignment horizontal="center" vertical="center"/>
    </xf>
    <xf numFmtId="169" fontId="25" fillId="37" borderId="34" xfId="20" applyBorder="1"/>
    <xf numFmtId="169" fontId="25" fillId="37" borderId="117" xfId="20" applyBorder="1"/>
    <xf numFmtId="169" fontId="25" fillId="37" borderId="107" xfId="20" applyBorder="1"/>
    <xf numFmtId="169" fontId="25" fillId="37" borderId="59" xfId="20" applyBorder="1"/>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03" xfId="0" applyFont="1" applyFill="1" applyBorder="1" applyAlignment="1">
      <alignment vertical="center"/>
    </xf>
    <xf numFmtId="0" fontId="12" fillId="3" borderId="118" xfId="0" applyFont="1" applyFill="1" applyBorder="1" applyAlignment="1">
      <alignment horizontal="left"/>
    </xf>
    <xf numFmtId="0" fontId="12" fillId="3" borderId="119" xfId="0" applyFont="1" applyFill="1" applyBorder="1" applyAlignment="1">
      <alignment horizontal="left"/>
    </xf>
    <xf numFmtId="0" fontId="3" fillId="0" borderId="0" xfId="0" applyFont="1"/>
    <xf numFmtId="0" fontId="3" fillId="0" borderId="0" xfId="0" applyFont="1" applyFill="1"/>
    <xf numFmtId="0" fontId="3" fillId="0" borderId="105" xfId="0" applyFont="1" applyFill="1" applyBorder="1" applyAlignment="1">
      <alignment horizontal="center" vertical="center" wrapText="1"/>
    </xf>
    <xf numFmtId="0" fontId="105" fillId="78" borderId="92" xfId="0" applyFont="1" applyFill="1" applyBorder="1" applyAlignment="1">
      <alignment horizontal="left" vertical="center"/>
    </xf>
    <xf numFmtId="0" fontId="105" fillId="78" borderId="90" xfId="0" applyFont="1" applyFill="1" applyBorder="1" applyAlignment="1">
      <alignment vertical="center" wrapText="1"/>
    </xf>
    <xf numFmtId="0" fontId="105" fillId="78" borderId="90" xfId="0" applyFont="1" applyFill="1" applyBorder="1" applyAlignment="1">
      <alignment horizontal="left" vertical="center" wrapText="1"/>
    </xf>
    <xf numFmtId="0" fontId="105" fillId="0" borderId="92" xfId="0" applyFont="1" applyFill="1" applyBorder="1" applyAlignment="1">
      <alignment horizontal="right" vertical="center"/>
    </xf>
    <xf numFmtId="0" fontId="3" fillId="0" borderId="120" xfId="0" applyFont="1" applyFill="1" applyBorder="1" applyAlignment="1">
      <alignment horizontal="center" vertical="center" wrapText="1"/>
    </xf>
    <xf numFmtId="0" fontId="4" fillId="3" borderId="121" xfId="0" applyFont="1" applyFill="1" applyBorder="1" applyAlignment="1">
      <alignment vertical="center"/>
    </xf>
    <xf numFmtId="0" fontId="3" fillId="3" borderId="24" xfId="0" applyFont="1" applyFill="1" applyBorder="1" applyAlignment="1">
      <alignment vertical="center"/>
    </xf>
    <xf numFmtId="0" fontId="3" fillId="0" borderId="122" xfId="0" applyFont="1" applyFill="1" applyBorder="1" applyAlignment="1">
      <alignment horizontal="center" vertical="center"/>
    </xf>
    <xf numFmtId="0" fontId="4" fillId="0" borderId="26" xfId="0" applyFont="1" applyFill="1" applyBorder="1" applyAlignment="1">
      <alignment vertical="center"/>
    </xf>
    <xf numFmtId="169" fontId="25" fillId="37" borderId="28" xfId="20" applyBorder="1"/>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22" xfId="0" applyBorder="1"/>
    <xf numFmtId="0" fontId="0" fillId="0" borderId="122" xfId="0" applyBorder="1" applyAlignment="1">
      <alignment horizontal="center"/>
    </xf>
    <xf numFmtId="0" fontId="3" fillId="0" borderId="104" xfId="0" applyFont="1" applyBorder="1" applyAlignment="1">
      <alignment vertical="center" wrapText="1"/>
    </xf>
    <xf numFmtId="167" fontId="3" fillId="0" borderId="105" xfId="0" applyNumberFormat="1" applyFont="1" applyBorder="1" applyAlignment="1">
      <alignment horizontal="center" vertical="center"/>
    </xf>
    <xf numFmtId="167" fontId="3" fillId="0" borderId="120" xfId="0" applyNumberFormat="1" applyFont="1" applyBorder="1" applyAlignment="1">
      <alignment horizontal="center" vertical="center"/>
    </xf>
    <xf numFmtId="167" fontId="12" fillId="0" borderId="105" xfId="0" applyNumberFormat="1" applyFont="1" applyBorder="1" applyAlignment="1">
      <alignment horizontal="center" vertical="center"/>
    </xf>
    <xf numFmtId="0" fontId="12" fillId="0" borderId="104" xfId="0" applyFont="1" applyBorder="1" applyAlignment="1">
      <alignment vertical="center" wrapText="1"/>
    </xf>
    <xf numFmtId="0" fontId="0" fillId="0" borderId="25" xfId="0" applyBorder="1"/>
    <xf numFmtId="0" fontId="4" fillId="36" borderId="123"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22" xfId="0" applyFont="1" applyFill="1" applyBorder="1" applyAlignment="1">
      <alignment horizontal="left" vertical="center" wrapText="1"/>
    </xf>
    <xf numFmtId="0" fontId="4" fillId="36" borderId="105" xfId="0" applyFont="1" applyFill="1" applyBorder="1" applyAlignment="1">
      <alignment horizontal="left" vertical="center" wrapText="1"/>
    </xf>
    <xf numFmtId="0" fontId="4" fillId="36" borderId="120" xfId="0" applyFont="1" applyFill="1" applyBorder="1" applyAlignment="1">
      <alignment horizontal="left" vertical="center" wrapText="1"/>
    </xf>
    <xf numFmtId="0" fontId="3" fillId="0" borderId="122" xfId="0" applyFont="1" applyFill="1" applyBorder="1" applyAlignment="1">
      <alignment horizontal="right" vertical="center" wrapText="1"/>
    </xf>
    <xf numFmtId="0" fontId="3" fillId="0" borderId="105" xfId="0" applyFont="1" applyFill="1" applyBorder="1" applyAlignment="1">
      <alignment horizontal="left" vertical="center" wrapText="1"/>
    </xf>
    <xf numFmtId="0" fontId="108" fillId="0" borderId="122" xfId="0" applyFont="1" applyFill="1" applyBorder="1" applyAlignment="1">
      <alignment horizontal="right" vertical="center" wrapText="1"/>
    </xf>
    <xf numFmtId="0" fontId="108" fillId="0" borderId="105" xfId="0" applyFont="1" applyFill="1" applyBorder="1" applyAlignment="1">
      <alignment horizontal="left" vertical="center" wrapText="1"/>
    </xf>
    <xf numFmtId="0" fontId="4" fillId="0" borderId="122"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19" fillId="0" borderId="122" xfId="0" applyFont="1" applyBorder="1" applyAlignment="1">
      <alignment horizontal="center" vertical="center" wrapText="1"/>
    </xf>
    <xf numFmtId="0" fontId="19" fillId="0" borderId="105" xfId="0" applyFont="1" applyBorder="1" applyAlignment="1">
      <alignment vertical="center" wrapText="1"/>
    </xf>
    <xf numFmtId="3" fontId="20" fillId="36" borderId="105" xfId="0" applyNumberFormat="1" applyFont="1" applyFill="1" applyBorder="1" applyAlignment="1">
      <alignment vertical="center" wrapText="1"/>
    </xf>
    <xf numFmtId="3" fontId="20" fillId="36" borderId="120" xfId="0" applyNumberFormat="1" applyFont="1" applyFill="1" applyBorder="1" applyAlignment="1">
      <alignment vertical="center" wrapText="1"/>
    </xf>
    <xf numFmtId="14" fontId="5" fillId="3" borderId="105" xfId="8" quotePrefix="1" applyNumberFormat="1" applyFont="1" applyFill="1" applyBorder="1" applyAlignment="1" applyProtection="1">
      <alignment horizontal="left" vertical="center" wrapText="1" indent="2"/>
      <protection locked="0"/>
    </xf>
    <xf numFmtId="3" fontId="20" fillId="0" borderId="105" xfId="0" applyNumberFormat="1" applyFont="1" applyBorder="1" applyAlignment="1">
      <alignment vertical="center" wrapText="1"/>
    </xf>
    <xf numFmtId="3" fontId="20" fillId="0" borderId="120" xfId="0" applyNumberFormat="1" applyFont="1" applyBorder="1" applyAlignment="1">
      <alignment vertical="center" wrapText="1"/>
    </xf>
    <xf numFmtId="14" fontId="5" fillId="3" borderId="105" xfId="8" quotePrefix="1" applyNumberFormat="1" applyFont="1" applyFill="1" applyBorder="1" applyAlignment="1" applyProtection="1">
      <alignment horizontal="left" vertical="center" wrapText="1" indent="3"/>
      <protection locked="0"/>
    </xf>
    <xf numFmtId="3" fontId="20" fillId="0" borderId="105" xfId="0" applyNumberFormat="1" applyFont="1" applyFill="1" applyBorder="1" applyAlignment="1">
      <alignment vertical="center" wrapText="1"/>
    </xf>
    <xf numFmtId="0" fontId="19" fillId="0" borderId="105" xfId="0" applyFont="1" applyFill="1" applyBorder="1" applyAlignment="1">
      <alignment horizontal="left" vertical="center" wrapText="1" indent="2"/>
    </xf>
    <xf numFmtId="0" fontId="9" fillId="0" borderId="105" xfId="17" applyFill="1" applyBorder="1" applyAlignment="1" applyProtection="1"/>
    <xf numFmtId="49" fontId="108" fillId="0" borderId="122" xfId="0" applyNumberFormat="1" applyFont="1" applyFill="1" applyBorder="1" applyAlignment="1">
      <alignment horizontal="right" vertical="center" wrapText="1"/>
    </xf>
    <xf numFmtId="0" fontId="5" fillId="3" borderId="105" xfId="20960" applyFont="1" applyFill="1" applyBorder="1" applyAlignment="1" applyProtection="1"/>
    <xf numFmtId="0" fontId="102" fillId="0" borderId="105" xfId="20960" applyFont="1" applyFill="1" applyBorder="1" applyAlignment="1" applyProtection="1">
      <alignment horizontal="center" vertical="center"/>
    </xf>
    <xf numFmtId="0" fontId="3" fillId="0" borderId="105" xfId="0" applyFont="1" applyBorder="1"/>
    <xf numFmtId="0" fontId="9" fillId="0" borderId="105" xfId="17" applyFill="1" applyBorder="1" applyAlignment="1" applyProtection="1">
      <alignment horizontal="left" vertical="center" wrapText="1"/>
    </xf>
    <xf numFmtId="49" fontId="108" fillId="0" borderId="105" xfId="0" applyNumberFormat="1" applyFont="1" applyFill="1" applyBorder="1" applyAlignment="1">
      <alignment horizontal="right" vertical="center" wrapText="1"/>
    </xf>
    <xf numFmtId="0" fontId="9" fillId="0" borderId="105" xfId="17" applyFill="1" applyBorder="1" applyAlignment="1" applyProtection="1">
      <alignment horizontal="left" vertical="center"/>
    </xf>
    <xf numFmtId="0" fontId="9" fillId="0" borderId="105" xfId="17" applyBorder="1" applyAlignment="1" applyProtection="1"/>
    <xf numFmtId="0" fontId="3" fillId="0" borderId="105" xfId="0" applyFont="1" applyFill="1" applyBorder="1"/>
    <xf numFmtId="0" fontId="19" fillId="0" borderId="122" xfId="0" applyFont="1" applyFill="1" applyBorder="1" applyAlignment="1">
      <alignment horizontal="center" vertical="center" wrapText="1"/>
    </xf>
    <xf numFmtId="0" fontId="19" fillId="0" borderId="105" xfId="0" applyFont="1" applyFill="1" applyBorder="1" applyAlignment="1">
      <alignment vertical="center" wrapText="1"/>
    </xf>
    <xf numFmtId="3" fontId="20" fillId="0" borderId="120" xfId="0" applyNumberFormat="1" applyFont="1" applyFill="1" applyBorder="1" applyAlignment="1">
      <alignment vertical="center" wrapText="1"/>
    </xf>
    <xf numFmtId="0" fontId="111" fillId="79" borderId="106" xfId="21412" applyFont="1" applyFill="1" applyBorder="1" applyAlignment="1" applyProtection="1">
      <alignment vertical="center" wrapText="1"/>
      <protection locked="0"/>
    </xf>
    <xf numFmtId="0" fontId="112" fillId="70" borderId="100" xfId="21412" applyFont="1" applyFill="1" applyBorder="1" applyAlignment="1" applyProtection="1">
      <alignment horizontal="center" vertical="center"/>
      <protection locked="0"/>
    </xf>
    <xf numFmtId="0" fontId="111" fillId="80" borderId="105" xfId="21412" applyFont="1" applyFill="1" applyBorder="1" applyAlignment="1" applyProtection="1">
      <alignment horizontal="center" vertical="center"/>
      <protection locked="0"/>
    </xf>
    <xf numFmtId="0" fontId="111" fillId="79" borderId="106" xfId="21412" applyFont="1" applyFill="1" applyBorder="1" applyAlignment="1" applyProtection="1">
      <alignment vertical="center"/>
      <protection locked="0"/>
    </xf>
    <xf numFmtId="0" fontId="113" fillId="70" borderId="100" xfId="21412" applyFont="1" applyFill="1" applyBorder="1" applyAlignment="1" applyProtection="1">
      <alignment horizontal="center" vertical="center"/>
      <protection locked="0"/>
    </xf>
    <xf numFmtId="0" fontId="113" fillId="3" borderId="100" xfId="21412" applyFont="1" applyFill="1" applyBorder="1" applyAlignment="1" applyProtection="1">
      <alignment horizontal="center" vertical="center"/>
      <protection locked="0"/>
    </xf>
    <xf numFmtId="0" fontId="113" fillId="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1" fillId="79" borderId="106" xfId="21412" applyFont="1" applyFill="1" applyBorder="1" applyAlignment="1" applyProtection="1">
      <alignment horizontal="center" vertical="center"/>
      <protection locked="0"/>
    </xf>
    <xf numFmtId="0" fontId="61" fillId="79" borderId="106" xfId="21412" applyFont="1" applyFill="1" applyBorder="1" applyAlignment="1" applyProtection="1">
      <alignment vertical="center"/>
      <protection locked="0"/>
    </xf>
    <xf numFmtId="0" fontId="113" fillId="70" borderId="105" xfId="21412" applyFont="1" applyFill="1" applyBorder="1" applyAlignment="1" applyProtection="1">
      <alignment horizontal="center" vertical="center"/>
      <protection locked="0"/>
    </xf>
    <xf numFmtId="0" fontId="35" fillId="70" borderId="105" xfId="21412" applyFont="1" applyFill="1" applyBorder="1" applyAlignment="1" applyProtection="1">
      <alignment horizontal="center" vertical="center"/>
      <protection locked="0"/>
    </xf>
    <xf numFmtId="0" fontId="61" fillId="79" borderId="104" xfId="21412" applyFont="1" applyFill="1" applyBorder="1" applyAlignment="1" applyProtection="1">
      <alignment vertical="center"/>
      <protection locked="0"/>
    </xf>
    <xf numFmtId="0" fontId="112" fillId="0" borderId="104" xfId="21412" applyFont="1" applyFill="1" applyBorder="1" applyAlignment="1" applyProtection="1">
      <alignment horizontal="left" vertical="center" wrapText="1"/>
      <protection locked="0"/>
    </xf>
    <xf numFmtId="164" fontId="112" fillId="0" borderId="105" xfId="948" applyNumberFormat="1" applyFont="1" applyFill="1" applyBorder="1" applyAlignment="1" applyProtection="1">
      <alignment horizontal="right" vertical="center"/>
      <protection locked="0"/>
    </xf>
    <xf numFmtId="0" fontId="111" fillId="80" borderId="104" xfId="21412" applyFont="1" applyFill="1" applyBorder="1" applyAlignment="1" applyProtection="1">
      <alignment vertical="top" wrapText="1"/>
      <protection locked="0"/>
    </xf>
    <xf numFmtId="164" fontId="112" fillId="80" borderId="105" xfId="948" applyNumberFormat="1" applyFont="1" applyFill="1" applyBorder="1" applyAlignment="1" applyProtection="1">
      <alignment horizontal="right" vertical="center"/>
    </xf>
    <xf numFmtId="164" fontId="61" fillId="79" borderId="104" xfId="948" applyNumberFormat="1" applyFont="1" applyFill="1" applyBorder="1" applyAlignment="1" applyProtection="1">
      <alignment horizontal="right" vertical="center"/>
      <protection locked="0"/>
    </xf>
    <xf numFmtId="0" fontId="112" fillId="70" borderId="104" xfId="21412" applyFont="1" applyFill="1" applyBorder="1" applyAlignment="1" applyProtection="1">
      <alignment vertical="center" wrapText="1"/>
      <protection locked="0"/>
    </xf>
    <xf numFmtId="0" fontId="112" fillId="70" borderId="104" xfId="21412" applyFont="1" applyFill="1" applyBorder="1" applyAlignment="1" applyProtection="1">
      <alignment horizontal="left" vertical="center" wrapText="1"/>
      <protection locked="0"/>
    </xf>
    <xf numFmtId="0" fontId="112" fillId="0" borderId="104" xfId="21412" applyFont="1" applyFill="1" applyBorder="1" applyAlignment="1" applyProtection="1">
      <alignment vertical="center" wrapText="1"/>
      <protection locked="0"/>
    </xf>
    <xf numFmtId="0" fontId="112" fillId="3" borderId="104" xfId="21412" applyFont="1" applyFill="1" applyBorder="1" applyAlignment="1" applyProtection="1">
      <alignment horizontal="left" vertical="center" wrapText="1"/>
      <protection locked="0"/>
    </xf>
    <xf numFmtId="0" fontId="111" fillId="80" borderId="104" xfId="21412" applyFont="1" applyFill="1" applyBorder="1" applyAlignment="1" applyProtection="1">
      <alignment vertical="center" wrapText="1"/>
      <protection locked="0"/>
    </xf>
    <xf numFmtId="164" fontId="111" fillId="79" borderId="104" xfId="948" applyNumberFormat="1" applyFont="1" applyFill="1" applyBorder="1" applyAlignment="1" applyProtection="1">
      <alignment horizontal="right" vertical="center"/>
      <protection locked="0"/>
    </xf>
    <xf numFmtId="164" fontId="112" fillId="3" borderId="105" xfId="948" applyNumberFormat="1" applyFont="1" applyFill="1" applyBorder="1" applyAlignment="1" applyProtection="1">
      <alignment horizontal="right" vertical="center"/>
      <protection locked="0"/>
    </xf>
    <xf numFmtId="10" fontId="5" fillId="0" borderId="105" xfId="20961" applyNumberFormat="1" applyFont="1" applyFill="1" applyBorder="1" applyAlignment="1">
      <alignment horizontal="left" vertical="center" wrapText="1"/>
    </xf>
    <xf numFmtId="10" fontId="3" fillId="0" borderId="105" xfId="20961" applyNumberFormat="1" applyFont="1" applyFill="1" applyBorder="1" applyAlignment="1">
      <alignment horizontal="left" vertical="center" wrapText="1"/>
    </xf>
    <xf numFmtId="10" fontId="4" fillId="36" borderId="105" xfId="0" applyNumberFormat="1" applyFont="1" applyFill="1" applyBorder="1" applyAlignment="1">
      <alignment horizontal="left" vertical="center" wrapText="1"/>
    </xf>
    <xf numFmtId="10" fontId="108" fillId="0" borderId="105" xfId="20961" applyNumberFormat="1" applyFont="1" applyFill="1" applyBorder="1" applyAlignment="1">
      <alignment horizontal="left" vertical="center" wrapText="1"/>
    </xf>
    <xf numFmtId="10" fontId="4" fillId="36" borderId="105" xfId="20961" applyNumberFormat="1" applyFont="1" applyFill="1" applyBorder="1" applyAlignment="1">
      <alignment horizontal="left" vertical="center" wrapText="1"/>
    </xf>
    <xf numFmtId="10" fontId="4" fillId="36" borderId="105"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5" fillId="0" borderId="0" xfId="7" applyFont="1"/>
    <xf numFmtId="0" fontId="106" fillId="0" borderId="0" xfId="0" applyFont="1" applyAlignment="1">
      <alignment wrapText="1"/>
    </xf>
    <xf numFmtId="0" fontId="9" fillId="0" borderId="3" xfId="17" applyBorder="1" applyAlignment="1" applyProtection="1"/>
    <xf numFmtId="0" fontId="5" fillId="0" borderId="7" xfId="0" applyFont="1" applyFill="1" applyBorder="1" applyAlignment="1">
      <alignment horizontal="center" vertical="center" wrapText="1"/>
    </xf>
    <xf numFmtId="193" fontId="7" fillId="2" borderId="105" xfId="0" applyNumberFormat="1" applyFont="1" applyFill="1" applyBorder="1" applyAlignment="1" applyProtection="1">
      <alignment vertical="center"/>
      <protection locked="0"/>
    </xf>
    <xf numFmtId="193" fontId="7" fillId="2" borderId="120" xfId="0" applyNumberFormat="1" applyFont="1" applyFill="1" applyBorder="1" applyAlignment="1" applyProtection="1">
      <alignment vertical="center"/>
      <protection locked="0"/>
    </xf>
    <xf numFmtId="0" fontId="5" fillId="0" borderId="70" xfId="0" applyFont="1" applyFill="1" applyBorder="1" applyAlignment="1">
      <alignment horizontal="center" vertical="center" wrapText="1"/>
    </xf>
    <xf numFmtId="169" fontId="25" fillId="37" borderId="0" xfId="20" applyFont="1" applyBorder="1"/>
    <xf numFmtId="169" fontId="25" fillId="37" borderId="98" xfId="20" applyFont="1" applyBorder="1"/>
    <xf numFmtId="193" fontId="5" fillId="0" borderId="105" xfId="0" applyNumberFormat="1" applyFont="1" applyFill="1" applyBorder="1" applyAlignment="1" applyProtection="1">
      <alignment vertical="center" wrapText="1"/>
      <protection locked="0"/>
    </xf>
    <xf numFmtId="193" fontId="5" fillId="0" borderId="120" xfId="0" applyNumberFormat="1" applyFont="1" applyFill="1" applyBorder="1" applyAlignment="1" applyProtection="1">
      <alignment vertical="center" wrapText="1"/>
      <protection locked="0"/>
    </xf>
    <xf numFmtId="193" fontId="5" fillId="0" borderId="105" xfId="0" applyNumberFormat="1" applyFont="1" applyFill="1" applyBorder="1" applyAlignment="1" applyProtection="1">
      <alignment horizontal="center" vertical="center" wrapText="1"/>
      <protection locked="0"/>
    </xf>
    <xf numFmtId="10" fontId="5" fillId="0" borderId="105" xfId="20961" applyNumberFormat="1" applyFont="1" applyBorder="1" applyAlignment="1" applyProtection="1">
      <alignment vertical="center" wrapText="1"/>
      <protection locked="0"/>
    </xf>
    <xf numFmtId="10" fontId="7" fillId="2" borderId="120" xfId="20961" applyNumberFormat="1" applyFont="1" applyFill="1" applyBorder="1" applyAlignment="1" applyProtection="1">
      <alignment vertical="center"/>
      <protection locked="0"/>
    </xf>
    <xf numFmtId="9" fontId="7" fillId="2" borderId="26" xfId="20961" applyNumberFormat="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7" fillId="2" borderId="27" xfId="20961" applyFont="1" applyFill="1" applyBorder="1" applyAlignment="1" applyProtection="1">
      <alignment vertical="center"/>
      <protection locked="0"/>
    </xf>
    <xf numFmtId="0" fontId="11" fillId="0" borderId="106" xfId="0" applyFont="1" applyBorder="1" applyAlignment="1">
      <alignment wrapText="1"/>
    </xf>
    <xf numFmtId="0" fontId="7" fillId="0" borderId="106" xfId="0" applyFont="1" applyBorder="1" applyAlignment="1">
      <alignment wrapText="1"/>
    </xf>
    <xf numFmtId="9" fontId="3" fillId="0" borderId="24" xfId="20961" applyFont="1" applyBorder="1" applyAlignment="1"/>
    <xf numFmtId="164" fontId="3" fillId="0" borderId="120" xfId="7" applyNumberFormat="1" applyFont="1" applyFill="1" applyBorder="1" applyAlignment="1">
      <alignment horizontal="right" vertical="center" wrapText="1"/>
    </xf>
    <xf numFmtId="164" fontId="4" fillId="36" borderId="120" xfId="7" applyNumberFormat="1" applyFont="1" applyFill="1" applyBorder="1" applyAlignment="1">
      <alignment horizontal="right" vertical="center" wrapText="1"/>
    </xf>
    <xf numFmtId="164" fontId="108" fillId="0" borderId="120" xfId="7" applyNumberFormat="1" applyFont="1" applyFill="1" applyBorder="1" applyAlignment="1">
      <alignment horizontal="right" vertical="center" wrapText="1"/>
    </xf>
    <xf numFmtId="164" fontId="4" fillId="36" borderId="120"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3" fontId="7" fillId="0" borderId="126" xfId="0" applyNumberFormat="1" applyFont="1" applyBorder="1" applyAlignment="1">
      <alignment vertical="center"/>
    </xf>
    <xf numFmtId="0" fontId="7" fillId="0" borderId="122" xfId="0" applyFont="1" applyBorder="1" applyAlignment="1">
      <alignment horizontal="center"/>
    </xf>
    <xf numFmtId="0" fontId="7" fillId="0" borderId="125" xfId="0" applyFont="1" applyBorder="1" applyAlignment="1">
      <alignment wrapText="1"/>
    </xf>
    <xf numFmtId="193" fontId="7" fillId="0" borderId="126" xfId="0" applyNumberFormat="1" applyFont="1" applyBorder="1" applyAlignment="1">
      <alignment vertical="center"/>
    </xf>
    <xf numFmtId="167" fontId="7" fillId="0" borderId="127" xfId="0" applyNumberFormat="1" applyFont="1" applyBorder="1" applyAlignment="1">
      <alignment horizontal="center"/>
    </xf>
    <xf numFmtId="0" fontId="7" fillId="0" borderId="12" xfId="0" applyFont="1" applyBorder="1" applyAlignment="1">
      <alignment wrapText="1"/>
    </xf>
    <xf numFmtId="167" fontId="7" fillId="0" borderId="65" xfId="0" applyNumberFormat="1" applyFont="1" applyBorder="1" applyAlignment="1">
      <alignment horizontal="center"/>
    </xf>
    <xf numFmtId="0" fontId="15" fillId="0" borderId="12" xfId="0" applyFont="1" applyBorder="1" applyAlignment="1">
      <alignment horizontal="left" wrapText="1" indent="6"/>
    </xf>
    <xf numFmtId="0" fontId="15" fillId="0" borderId="12" xfId="0" applyFont="1" applyBorder="1" applyAlignment="1">
      <alignment horizontal="left" wrapText="1"/>
    </xf>
    <xf numFmtId="167" fontId="15" fillId="0" borderId="65" xfId="0" applyNumberFormat="1" applyFont="1" applyBorder="1" applyAlignment="1">
      <alignment horizontal="center"/>
    </xf>
    <xf numFmtId="0" fontId="15" fillId="0" borderId="12" xfId="0" applyFont="1" applyBorder="1" applyAlignment="1">
      <alignment wrapText="1"/>
    </xf>
    <xf numFmtId="0" fontId="15" fillId="0" borderId="12" xfId="0" applyFont="1" applyBorder="1" applyAlignment="1">
      <alignment horizontal="right" wrapText="1"/>
    </xf>
    <xf numFmtId="193" fontId="7" fillId="0" borderId="18" xfId="0" applyNumberFormat="1" applyFont="1" applyFill="1" applyBorder="1" applyAlignment="1">
      <alignment vertical="center"/>
    </xf>
    <xf numFmtId="193" fontId="7" fillId="0" borderId="14" xfId="0" applyNumberFormat="1" applyFont="1" applyBorder="1" applyAlignment="1">
      <alignment vertical="center"/>
    </xf>
    <xf numFmtId="193" fontId="7" fillId="36" borderId="14" xfId="0" applyNumberFormat="1" applyFont="1" applyFill="1" applyBorder="1" applyAlignment="1">
      <alignment vertical="center"/>
    </xf>
    <xf numFmtId="0" fontId="15" fillId="0" borderId="12" xfId="0" applyFont="1" applyBorder="1" applyAlignment="1">
      <alignment horizontal="left" wrapText="1" indent="4"/>
    </xf>
    <xf numFmtId="0" fontId="15" fillId="0" borderId="12" xfId="0" applyFont="1" applyBorder="1" applyAlignment="1">
      <alignment horizontal="left" wrapText="1" indent="5"/>
    </xf>
    <xf numFmtId="0" fontId="7" fillId="0" borderId="13" xfId="0" applyFont="1" applyBorder="1" applyAlignment="1">
      <alignment wrapText="1"/>
    </xf>
    <xf numFmtId="193" fontId="7" fillId="0" borderId="15" xfId="0" applyNumberFormat="1" applyFont="1" applyBorder="1" applyAlignment="1">
      <alignment vertical="center"/>
    </xf>
    <xf numFmtId="167" fontId="7" fillId="0" borderId="67" xfId="0" applyNumberFormat="1" applyFont="1" applyBorder="1" applyAlignment="1">
      <alignment horizontal="center"/>
    </xf>
    <xf numFmtId="193" fontId="7" fillId="0" borderId="128" xfId="0" applyNumberFormat="1" applyFont="1" applyBorder="1" applyAlignment="1">
      <alignment vertical="center"/>
    </xf>
    <xf numFmtId="167" fontId="7" fillId="0" borderId="68" xfId="0" applyNumberFormat="1" applyFont="1" applyBorder="1" applyAlignment="1">
      <alignment horizontal="center"/>
    </xf>
    <xf numFmtId="0" fontId="8" fillId="36" borderId="16" xfId="0" applyFont="1" applyFill="1" applyBorder="1" applyAlignment="1">
      <alignment wrapText="1"/>
    </xf>
    <xf numFmtId="193" fontId="8" fillId="36" borderId="17" xfId="0" applyNumberFormat="1" applyFont="1" applyFill="1" applyBorder="1" applyAlignment="1">
      <alignment vertical="center"/>
    </xf>
    <xf numFmtId="167" fontId="8" fillId="36" borderId="60" xfId="0" applyNumberFormat="1" applyFont="1" applyFill="1" applyBorder="1" applyAlignment="1">
      <alignment horizontal="center"/>
    </xf>
    <xf numFmtId="193" fontId="7" fillId="0" borderId="18" xfId="0" applyNumberFormat="1" applyFont="1" applyBorder="1" applyAlignment="1">
      <alignment vertical="center"/>
    </xf>
    <xf numFmtId="167" fontId="7" fillId="0" borderId="64" xfId="0" applyNumberFormat="1" applyFont="1" applyBorder="1" applyAlignment="1">
      <alignment horizontal="center"/>
    </xf>
    <xf numFmtId="0" fontId="15" fillId="0" borderId="13" xfId="0" applyFont="1" applyBorder="1" applyAlignment="1">
      <alignment horizontal="left" wrapText="1" indent="3"/>
    </xf>
    <xf numFmtId="0" fontId="15" fillId="0" borderId="13" xfId="0" applyFont="1" applyBorder="1" applyAlignment="1">
      <alignment horizontal="right" wrapText="1"/>
    </xf>
    <xf numFmtId="0" fontId="7" fillId="0" borderId="13" xfId="0" applyFont="1" applyBorder="1" applyAlignment="1">
      <alignment horizontal="left" wrapText="1" indent="2"/>
    </xf>
    <xf numFmtId="0" fontId="7" fillId="0" borderId="25" xfId="0" applyFont="1" applyBorder="1" applyAlignment="1">
      <alignment horizontal="center"/>
    </xf>
    <xf numFmtId="0" fontId="8" fillId="36" borderId="61" xfId="0" applyFont="1" applyFill="1" applyBorder="1" applyAlignment="1">
      <alignment wrapText="1"/>
    </xf>
    <xf numFmtId="193" fontId="8" fillId="36" borderId="62" xfId="0" applyNumberFormat="1" applyFont="1" applyFill="1" applyBorder="1" applyAlignment="1">
      <alignment vertical="center"/>
    </xf>
    <xf numFmtId="167" fontId="8" fillId="36" borderId="63" xfId="0" applyNumberFormat="1" applyFont="1" applyFill="1" applyBorder="1" applyAlignment="1">
      <alignment horizontal="center"/>
    </xf>
    <xf numFmtId="193" fontId="7" fillId="0" borderId="0" xfId="0" applyNumberFormat="1" applyFont="1"/>
    <xf numFmtId="164" fontId="3" fillId="36" borderId="27" xfId="7" applyNumberFormat="1" applyFont="1" applyFill="1" applyBorder="1"/>
    <xf numFmtId="9" fontId="3" fillId="0" borderId="120" xfId="20961" applyFont="1" applyBorder="1"/>
    <xf numFmtId="164" fontId="3" fillId="0" borderId="105" xfId="7" applyNumberFormat="1" applyFont="1" applyFill="1" applyBorder="1" applyAlignment="1">
      <alignment vertical="center"/>
    </xf>
    <xf numFmtId="164" fontId="3" fillId="0" borderId="106" xfId="7" applyNumberFormat="1" applyFont="1" applyFill="1" applyBorder="1" applyAlignment="1">
      <alignment vertical="center"/>
    </xf>
    <xf numFmtId="164" fontId="3" fillId="0" borderId="120"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01" xfId="7" applyNumberFormat="1" applyFont="1" applyFill="1" applyBorder="1" applyAlignment="1">
      <alignment vertical="center"/>
    </xf>
    <xf numFmtId="164" fontId="3" fillId="0" borderId="114" xfId="7" applyNumberFormat="1" applyFont="1" applyFill="1" applyBorder="1" applyAlignment="1">
      <alignment vertical="center"/>
    </xf>
    <xf numFmtId="10" fontId="3" fillId="0" borderId="99" xfId="20961" applyNumberFormat="1" applyFont="1" applyFill="1" applyBorder="1" applyAlignment="1">
      <alignment vertical="center"/>
    </xf>
    <xf numFmtId="10" fontId="3" fillId="0" borderId="116" xfId="20961" applyNumberFormat="1" applyFont="1" applyFill="1" applyBorder="1" applyAlignment="1">
      <alignment vertical="center"/>
    </xf>
    <xf numFmtId="10" fontId="112" fillId="80" borderId="105" xfId="20961" applyNumberFormat="1" applyFont="1" applyFill="1" applyBorder="1" applyAlignment="1" applyProtection="1">
      <alignment horizontal="right" vertical="center"/>
    </xf>
    <xf numFmtId="14" fontId="5" fillId="0" borderId="0" xfId="0" applyNumberFormat="1" applyFont="1" applyAlignment="1">
      <alignment horizontal="left"/>
    </xf>
    <xf numFmtId="14" fontId="3" fillId="0" borderId="0" xfId="0" applyNumberFormat="1" applyFont="1" applyAlignment="1">
      <alignment horizontal="left"/>
    </xf>
    <xf numFmtId="14" fontId="22" fillId="0" borderId="0" xfId="0" applyNumberFormat="1" applyFont="1" applyAlignment="1">
      <alignment horizontal="left"/>
    </xf>
    <xf numFmtId="14" fontId="3" fillId="0" borderId="0" xfId="0" applyNumberFormat="1" applyFont="1" applyFill="1" applyAlignment="1">
      <alignment horizontal="left"/>
    </xf>
    <xf numFmtId="14" fontId="7" fillId="0" borderId="0" xfId="11" applyNumberFormat="1" applyFont="1" applyFill="1" applyBorder="1" applyAlignment="1" applyProtection="1">
      <alignment horizontal="left"/>
    </xf>
    <xf numFmtId="14" fontId="0" fillId="0" borderId="0" xfId="0" applyNumberFormat="1" applyAlignment="1">
      <alignment horizontal="left"/>
    </xf>
    <xf numFmtId="0" fontId="103" fillId="0" borderId="72" xfId="0" applyFont="1" applyBorder="1" applyAlignment="1">
      <alignment horizontal="left" vertical="center" wrapText="1"/>
    </xf>
    <xf numFmtId="0" fontId="103" fillId="0" borderId="71"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105" xfId="0" applyFont="1" applyBorder="1" applyAlignment="1">
      <alignment wrapText="1"/>
    </xf>
    <xf numFmtId="0" fontId="3" fillId="0" borderId="120" xfId="0" applyFont="1" applyBorder="1" applyAlignment="1"/>
    <xf numFmtId="0" fontId="8" fillId="0" borderId="106" xfId="0" applyFont="1" applyBorder="1" applyAlignment="1">
      <alignment horizontal="center" wrapText="1"/>
    </xf>
    <xf numFmtId="0" fontId="7" fillId="0" borderId="24" xfId="0" applyFont="1" applyBorder="1" applyAlignment="1">
      <alignment horizontal="center"/>
    </xf>
    <xf numFmtId="0" fontId="8" fillId="0" borderId="106"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xf>
    <xf numFmtId="0" fontId="3" fillId="0" borderId="24" xfId="0" applyFont="1" applyFill="1" applyBorder="1" applyAlignment="1">
      <alignment horizontal="center"/>
    </xf>
    <xf numFmtId="0" fontId="4" fillId="36" borderId="124"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21" xfId="0" applyFont="1" applyFill="1" applyBorder="1" applyAlignment="1">
      <alignment horizontal="center" vertical="center" wrapText="1"/>
    </xf>
    <xf numFmtId="0" fontId="4" fillId="36" borderId="10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64" fontId="13" fillId="0" borderId="96" xfId="1" applyNumberFormat="1" applyFont="1" applyFill="1" applyBorder="1" applyAlignment="1" applyProtection="1">
      <alignment horizontal="center" vertical="center" wrapText="1"/>
      <protection locked="0"/>
    </xf>
    <xf numFmtId="164" fontId="13" fillId="0" borderId="9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12" fillId="0" borderId="58" xfId="0" applyFont="1" applyFill="1" applyBorder="1" applyAlignment="1">
      <alignment horizontal="left" vertical="center"/>
    </xf>
    <xf numFmtId="0" fontId="12" fillId="0" borderId="59" xfId="0" applyFont="1" applyFill="1" applyBorder="1" applyAlignment="1">
      <alignment horizontal="left" vertical="center"/>
    </xf>
    <xf numFmtId="0" fontId="105" fillId="0" borderId="8" xfId="0" applyFont="1" applyFill="1" applyBorder="1" applyAlignment="1">
      <alignment horizontal="left" vertical="center" wrapText="1"/>
    </xf>
    <xf numFmtId="0" fontId="105" fillId="0" borderId="10" xfId="0" applyFont="1" applyFill="1" applyBorder="1" applyAlignment="1">
      <alignment horizontal="left" vertical="center" wrapText="1"/>
    </xf>
    <xf numFmtId="0" fontId="105" fillId="0" borderId="3" xfId="0" applyFont="1" applyFill="1" applyBorder="1" applyAlignment="1">
      <alignment horizontal="left" vertical="center" wrapText="1"/>
    </xf>
    <xf numFmtId="0" fontId="104" fillId="76" borderId="79" xfId="0" applyFont="1" applyFill="1" applyBorder="1" applyAlignment="1">
      <alignment horizontal="center" vertical="center" wrapText="1"/>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5" fillId="3" borderId="8" xfId="0" applyFont="1" applyFill="1" applyBorder="1" applyAlignment="1">
      <alignment vertical="center" wrapText="1"/>
    </xf>
    <xf numFmtId="0" fontId="105" fillId="3" borderId="10" xfId="0" applyFont="1" applyFill="1" applyBorder="1" applyAlignment="1">
      <alignment vertical="center" wrapText="1"/>
    </xf>
    <xf numFmtId="0" fontId="105" fillId="0" borderId="8" xfId="0" applyFont="1" applyFill="1" applyBorder="1" applyAlignment="1">
      <alignment horizontal="left"/>
    </xf>
    <xf numFmtId="0" fontId="105" fillId="0" borderId="10" xfId="0" applyFont="1" applyFill="1" applyBorder="1" applyAlignment="1">
      <alignment horizontal="left"/>
    </xf>
    <xf numFmtId="0" fontId="104" fillId="0" borderId="76" xfId="0" applyFont="1" applyFill="1" applyBorder="1" applyAlignment="1">
      <alignment horizontal="center" vertical="center"/>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5" fillId="0" borderId="57"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57" xfId="0" applyFont="1" applyFill="1" applyBorder="1" applyAlignment="1">
      <alignment vertical="center" wrapText="1"/>
    </xf>
    <xf numFmtId="0" fontId="105" fillId="0" borderId="11" xfId="0" applyFont="1" applyFill="1" applyBorder="1" applyAlignment="1">
      <alignment vertical="center" wrapText="1"/>
    </xf>
    <xf numFmtId="0" fontId="105" fillId="0" borderId="8" xfId="0" applyFont="1" applyFill="1" applyBorder="1" applyAlignment="1">
      <alignment vertical="center" wrapText="1"/>
    </xf>
    <xf numFmtId="0" fontId="105" fillId="0" borderId="10" xfId="0" applyFont="1" applyFill="1" applyBorder="1" applyAlignment="1">
      <alignment vertical="center" wrapText="1"/>
    </xf>
    <xf numFmtId="0" fontId="105" fillId="3" borderId="83" xfId="0" applyFont="1" applyFill="1" applyBorder="1" applyAlignment="1">
      <alignment horizontal="left" vertical="center" wrapText="1"/>
    </xf>
    <xf numFmtId="0" fontId="105" fillId="3" borderId="84" xfId="0" applyFont="1" applyFill="1" applyBorder="1" applyAlignment="1">
      <alignment horizontal="left" vertical="center" wrapText="1"/>
    </xf>
    <xf numFmtId="0" fontId="105" fillId="0" borderId="86"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83" xfId="0" applyFont="1" applyFill="1" applyBorder="1" applyAlignment="1">
      <alignment vertical="center" wrapText="1"/>
    </xf>
    <xf numFmtId="0" fontId="105" fillId="0" borderId="84" xfId="0" applyFont="1" applyFill="1" applyBorder="1" applyAlignment="1">
      <alignment vertical="center" wrapText="1"/>
    </xf>
    <xf numFmtId="0" fontId="105" fillId="0" borderId="83"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4" fillId="76" borderId="88"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9" xfId="0" applyFont="1" applyFill="1" applyBorder="1" applyAlignment="1">
      <alignment horizontal="center" vertical="center" wrapText="1"/>
    </xf>
    <xf numFmtId="0" fontId="104" fillId="76" borderId="93" xfId="0" applyFont="1" applyFill="1" applyBorder="1" applyAlignment="1">
      <alignment horizontal="center" vertical="center"/>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xf numFmtId="0" fontId="105" fillId="0" borderId="106" xfId="0" applyFont="1" applyFill="1" applyBorder="1" applyAlignment="1">
      <alignment horizontal="left" vertical="center" wrapText="1"/>
    </xf>
    <xf numFmtId="0" fontId="105" fillId="0" borderId="104" xfId="0" applyFont="1" applyFill="1" applyBorder="1" applyAlignment="1">
      <alignment horizontal="left" vertical="center" wrapText="1"/>
    </xf>
    <xf numFmtId="0" fontId="104" fillId="0" borderId="91" xfId="0" applyFont="1" applyFill="1" applyBorder="1" applyAlignment="1">
      <alignment horizontal="center" vertical="center"/>
    </xf>
    <xf numFmtId="0" fontId="105" fillId="78" borderId="8" xfId="0" applyFont="1" applyFill="1" applyBorder="1" applyAlignment="1">
      <alignment vertical="center" wrapText="1"/>
    </xf>
    <xf numFmtId="0" fontId="105" fillId="78" borderId="10" xfId="0" applyFont="1" applyFill="1" applyBorder="1" applyAlignment="1">
      <alignment vertical="center" wrapText="1"/>
    </xf>
    <xf numFmtId="0" fontId="105" fillId="3" borderId="8" xfId="0" applyFont="1" applyFill="1" applyBorder="1" applyAlignment="1">
      <alignment horizontal="left" vertical="center" wrapText="1"/>
    </xf>
    <xf numFmtId="0" fontId="105"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Normal="100" workbookViewId="0">
      <pane xSplit="1" ySplit="7" topLeftCell="B8" activePane="bottomRight" state="frozen"/>
      <selection pane="topRight" activeCell="B1" sqref="B1"/>
      <selection pane="bottomLeft" activeCell="A8" sqref="A8"/>
      <selection pane="bottomRight" activeCell="B2" sqref="B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76" t="s">
        <v>253</v>
      </c>
      <c r="C1" s="88"/>
    </row>
    <row r="2" spans="1:3" s="173" customFormat="1" ht="15.75">
      <c r="A2" s="232">
        <v>1</v>
      </c>
      <c r="B2" s="174" t="s">
        <v>254</v>
      </c>
      <c r="C2" s="171" t="s">
        <v>611</v>
      </c>
    </row>
    <row r="3" spans="1:3" s="173" customFormat="1" ht="15.75">
      <c r="A3" s="232">
        <v>2</v>
      </c>
      <c r="B3" s="175" t="s">
        <v>255</v>
      </c>
      <c r="C3" s="171" t="s">
        <v>612</v>
      </c>
    </row>
    <row r="4" spans="1:3" s="173" customFormat="1" ht="15.75">
      <c r="A4" s="232">
        <v>3</v>
      </c>
      <c r="B4" s="175" t="s">
        <v>256</v>
      </c>
      <c r="C4" s="171" t="s">
        <v>613</v>
      </c>
    </row>
    <row r="5" spans="1:3" s="173" customFormat="1" ht="15.75">
      <c r="A5" s="233">
        <v>4</v>
      </c>
      <c r="B5" s="178" t="s">
        <v>257</v>
      </c>
      <c r="C5" s="441" t="s">
        <v>614</v>
      </c>
    </row>
    <row r="6" spans="1:3" s="177" customFormat="1" ht="65.25" customHeight="1">
      <c r="A6" s="521" t="s">
        <v>489</v>
      </c>
      <c r="B6" s="522"/>
      <c r="C6" s="522"/>
    </row>
    <row r="7" spans="1:3">
      <c r="A7" s="396" t="s">
        <v>403</v>
      </c>
      <c r="B7" s="397" t="s">
        <v>258</v>
      </c>
    </row>
    <row r="8" spans="1:3">
      <c r="A8" s="398">
        <v>1</v>
      </c>
      <c r="B8" s="394" t="s">
        <v>225</v>
      </c>
    </row>
    <row r="9" spans="1:3">
      <c r="A9" s="398">
        <v>2</v>
      </c>
      <c r="B9" s="394" t="s">
        <v>259</v>
      </c>
    </row>
    <row r="10" spans="1:3">
      <c r="A10" s="398">
        <v>3</v>
      </c>
      <c r="B10" s="394" t="s">
        <v>260</v>
      </c>
    </row>
    <row r="11" spans="1:3">
      <c r="A11" s="398">
        <v>4</v>
      </c>
      <c r="B11" s="394" t="s">
        <v>261</v>
      </c>
      <c r="C11" s="172"/>
    </row>
    <row r="12" spans="1:3">
      <c r="A12" s="398">
        <v>5</v>
      </c>
      <c r="B12" s="394" t="s">
        <v>189</v>
      </c>
    </row>
    <row r="13" spans="1:3">
      <c r="A13" s="398">
        <v>6</v>
      </c>
      <c r="B13" s="399" t="s">
        <v>150</v>
      </c>
    </row>
    <row r="14" spans="1:3">
      <c r="A14" s="398">
        <v>7</v>
      </c>
      <c r="B14" s="394" t="s">
        <v>262</v>
      </c>
    </row>
    <row r="15" spans="1:3">
      <c r="A15" s="398">
        <v>8</v>
      </c>
      <c r="B15" s="394" t="s">
        <v>265</v>
      </c>
    </row>
    <row r="16" spans="1:3">
      <c r="A16" s="398">
        <v>9</v>
      </c>
      <c r="B16" s="394" t="s">
        <v>88</v>
      </c>
    </row>
    <row r="17" spans="1:2">
      <c r="A17" s="400" t="s">
        <v>546</v>
      </c>
      <c r="B17" s="394" t="s">
        <v>526</v>
      </c>
    </row>
    <row r="18" spans="1:2">
      <c r="A18" s="398">
        <v>10</v>
      </c>
      <c r="B18" s="394" t="s">
        <v>268</v>
      </c>
    </row>
    <row r="19" spans="1:2">
      <c r="A19" s="398">
        <v>11</v>
      </c>
      <c r="B19" s="399" t="s">
        <v>249</v>
      </c>
    </row>
    <row r="20" spans="1:2">
      <c r="A20" s="398">
        <v>12</v>
      </c>
      <c r="B20" s="399" t="s">
        <v>246</v>
      </c>
    </row>
    <row r="21" spans="1:2">
      <c r="A21" s="398">
        <v>13</v>
      </c>
      <c r="B21" s="401" t="s">
        <v>461</v>
      </c>
    </row>
    <row r="22" spans="1:2">
      <c r="A22" s="398">
        <v>14</v>
      </c>
      <c r="B22" s="402" t="s">
        <v>519</v>
      </c>
    </row>
    <row r="23" spans="1:2">
      <c r="A23" s="403">
        <v>15</v>
      </c>
      <c r="B23" s="399" t="s">
        <v>77</v>
      </c>
    </row>
    <row r="24" spans="1:2">
      <c r="A24" s="403">
        <v>15.1</v>
      </c>
      <c r="B24" s="394" t="s">
        <v>555</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5" activePane="bottomRight" state="frozen"/>
      <selection activeCell="B2" sqref="B2"/>
      <selection pane="topRight" activeCell="B2" sqref="B2"/>
      <selection pane="bottomLeft" activeCell="B2" sqref="B2"/>
      <selection pane="bottomRight" activeCell="C52" sqref="C52"/>
    </sheetView>
  </sheetViews>
  <sheetFormatPr defaultRowHeight="15"/>
  <cols>
    <col min="1" max="1" width="9.5703125" style="5" bestFit="1" customWidth="1"/>
    <col min="2" max="2" width="132.42578125" style="2" customWidth="1"/>
    <col min="3" max="3" width="18.42578125" style="2" customWidth="1"/>
  </cols>
  <sheetData>
    <row r="1" spans="1:6" ht="15.75">
      <c r="A1" s="15" t="s">
        <v>190</v>
      </c>
      <c r="B1" s="14" t="str">
        <f>Info!C2</f>
        <v>სს "ბანკი ქართუ"</v>
      </c>
      <c r="D1" s="2"/>
      <c r="E1" s="2"/>
      <c r="F1" s="2"/>
    </row>
    <row r="2" spans="1:6" s="19" customFormat="1" ht="15.75" customHeight="1">
      <c r="A2" s="19" t="s">
        <v>191</v>
      </c>
      <c r="B2" s="519">
        <f>'1. key ratios'!B2</f>
        <v>43921</v>
      </c>
    </row>
    <row r="3" spans="1:6" s="19" customFormat="1" ht="15.75" customHeight="1"/>
    <row r="4" spans="1:6" ht="15.75" thickBot="1">
      <c r="A4" s="5" t="s">
        <v>412</v>
      </c>
      <c r="B4" s="61" t="s">
        <v>88</v>
      </c>
    </row>
    <row r="5" spans="1:6">
      <c r="A5" s="134" t="s">
        <v>26</v>
      </c>
      <c r="B5" s="135"/>
      <c r="C5" s="136" t="s">
        <v>27</v>
      </c>
    </row>
    <row r="6" spans="1:6">
      <c r="A6" s="137">
        <v>1</v>
      </c>
      <c r="B6" s="84" t="s">
        <v>28</v>
      </c>
      <c r="C6" s="274">
        <f>SUM(C7:C11)</f>
        <v>163409656</v>
      </c>
    </row>
    <row r="7" spans="1:6">
      <c r="A7" s="137">
        <v>2</v>
      </c>
      <c r="B7" s="81" t="s">
        <v>29</v>
      </c>
      <c r="C7" s="275">
        <v>114430000</v>
      </c>
    </row>
    <row r="8" spans="1:6">
      <c r="A8" s="137">
        <v>3</v>
      </c>
      <c r="B8" s="75" t="s">
        <v>30</v>
      </c>
      <c r="C8" s="275"/>
    </row>
    <row r="9" spans="1:6">
      <c r="A9" s="137">
        <v>4</v>
      </c>
      <c r="B9" s="75" t="s">
        <v>31</v>
      </c>
      <c r="C9" s="275"/>
    </row>
    <row r="10" spans="1:6">
      <c r="A10" s="137">
        <v>5</v>
      </c>
      <c r="B10" s="75" t="s">
        <v>32</v>
      </c>
      <c r="C10" s="275">
        <v>6838034</v>
      </c>
    </row>
    <row r="11" spans="1:6">
      <c r="A11" s="137">
        <v>6</v>
      </c>
      <c r="B11" s="82" t="s">
        <v>33</v>
      </c>
      <c r="C11" s="275">
        <v>42141622</v>
      </c>
    </row>
    <row r="12" spans="1:6" s="4" customFormat="1">
      <c r="A12" s="137">
        <v>7</v>
      </c>
      <c r="B12" s="84" t="s">
        <v>34</v>
      </c>
      <c r="C12" s="276">
        <f>SUM(C13:C27)</f>
        <v>4110495</v>
      </c>
    </row>
    <row r="13" spans="1:6" s="4" customFormat="1">
      <c r="A13" s="137">
        <v>8</v>
      </c>
      <c r="B13" s="83" t="s">
        <v>35</v>
      </c>
      <c r="C13" s="277"/>
    </row>
    <row r="14" spans="1:6" s="4" customFormat="1" ht="25.5">
      <c r="A14" s="137">
        <v>9</v>
      </c>
      <c r="B14" s="76" t="s">
        <v>36</v>
      </c>
      <c r="C14" s="277"/>
    </row>
    <row r="15" spans="1:6" s="4" customFormat="1">
      <c r="A15" s="137">
        <v>10</v>
      </c>
      <c r="B15" s="77" t="s">
        <v>37</v>
      </c>
      <c r="C15" s="277">
        <v>4110495</v>
      </c>
    </row>
    <row r="16" spans="1:6" s="4" customFormat="1">
      <c r="A16" s="137">
        <v>11</v>
      </c>
      <c r="B16" s="78" t="s">
        <v>38</v>
      </c>
      <c r="C16" s="277"/>
    </row>
    <row r="17" spans="1:3" s="4" customFormat="1">
      <c r="A17" s="137">
        <v>12</v>
      </c>
      <c r="B17" s="77" t="s">
        <v>39</v>
      </c>
      <c r="C17" s="277"/>
    </row>
    <row r="18" spans="1:3" s="4" customFormat="1">
      <c r="A18" s="137">
        <v>13</v>
      </c>
      <c r="B18" s="77" t="s">
        <v>40</v>
      </c>
      <c r="C18" s="277"/>
    </row>
    <row r="19" spans="1:3" s="4" customFormat="1">
      <c r="A19" s="137">
        <v>14</v>
      </c>
      <c r="B19" s="77" t="s">
        <v>41</v>
      </c>
      <c r="C19" s="277"/>
    </row>
    <row r="20" spans="1:3" s="4" customFormat="1" ht="25.5">
      <c r="A20" s="137">
        <v>15</v>
      </c>
      <c r="B20" s="77" t="s">
        <v>42</v>
      </c>
      <c r="C20" s="277"/>
    </row>
    <row r="21" spans="1:3" s="4" customFormat="1" ht="25.5">
      <c r="A21" s="137">
        <v>16</v>
      </c>
      <c r="B21" s="76" t="s">
        <v>43</v>
      </c>
      <c r="C21" s="277"/>
    </row>
    <row r="22" spans="1:3" s="4" customFormat="1">
      <c r="A22" s="137">
        <v>17</v>
      </c>
      <c r="B22" s="138" t="s">
        <v>44</v>
      </c>
      <c r="C22" s="277"/>
    </row>
    <row r="23" spans="1:3" s="4" customFormat="1" ht="25.5">
      <c r="A23" s="137">
        <v>18</v>
      </c>
      <c r="B23" s="76" t="s">
        <v>45</v>
      </c>
      <c r="C23" s="277"/>
    </row>
    <row r="24" spans="1:3" s="4" customFormat="1" ht="25.5">
      <c r="A24" s="137">
        <v>19</v>
      </c>
      <c r="B24" s="76" t="s">
        <v>46</v>
      </c>
      <c r="C24" s="277"/>
    </row>
    <row r="25" spans="1:3" s="4" customFormat="1" ht="25.5">
      <c r="A25" s="137">
        <v>20</v>
      </c>
      <c r="B25" s="79" t="s">
        <v>47</v>
      </c>
      <c r="C25" s="277"/>
    </row>
    <row r="26" spans="1:3" s="4" customFormat="1">
      <c r="A26" s="137">
        <v>21</v>
      </c>
      <c r="B26" s="79" t="s">
        <v>48</v>
      </c>
      <c r="C26" s="277"/>
    </row>
    <row r="27" spans="1:3" s="4" customFormat="1" ht="25.5">
      <c r="A27" s="137">
        <v>22</v>
      </c>
      <c r="B27" s="79" t="s">
        <v>49</v>
      </c>
      <c r="C27" s="277"/>
    </row>
    <row r="28" spans="1:3" s="4" customFormat="1">
      <c r="A28" s="137">
        <v>23</v>
      </c>
      <c r="B28" s="85" t="s">
        <v>23</v>
      </c>
      <c r="C28" s="276">
        <f>C6-C12</f>
        <v>159299161</v>
      </c>
    </row>
    <row r="29" spans="1:3" s="4" customFormat="1">
      <c r="A29" s="139"/>
      <c r="B29" s="80"/>
      <c r="C29" s="277"/>
    </row>
    <row r="30" spans="1:3" s="4" customFormat="1">
      <c r="A30" s="139">
        <v>24</v>
      </c>
      <c r="B30" s="85" t="s">
        <v>50</v>
      </c>
      <c r="C30" s="276">
        <f>C31+C34</f>
        <v>22991500</v>
      </c>
    </row>
    <row r="31" spans="1:3" s="4" customFormat="1">
      <c r="A31" s="139">
        <v>25</v>
      </c>
      <c r="B31" s="75" t="s">
        <v>51</v>
      </c>
      <c r="C31" s="278">
        <f>C32+C33</f>
        <v>22991500</v>
      </c>
    </row>
    <row r="32" spans="1:3" s="4" customFormat="1">
      <c r="A32" s="139">
        <v>26</v>
      </c>
      <c r="B32" s="169" t="s">
        <v>52</v>
      </c>
      <c r="C32" s="277"/>
    </row>
    <row r="33" spans="1:3" s="4" customFormat="1">
      <c r="A33" s="139">
        <v>27</v>
      </c>
      <c r="B33" s="169" t="s">
        <v>53</v>
      </c>
      <c r="C33" s="277">
        <v>22991500</v>
      </c>
    </row>
    <row r="34" spans="1:3" s="4" customFormat="1">
      <c r="A34" s="139">
        <v>28</v>
      </c>
      <c r="B34" s="75" t="s">
        <v>54</v>
      </c>
      <c r="C34" s="277"/>
    </row>
    <row r="35" spans="1:3" s="4" customFormat="1">
      <c r="A35" s="139">
        <v>29</v>
      </c>
      <c r="B35" s="85" t="s">
        <v>55</v>
      </c>
      <c r="C35" s="276">
        <f>SUM(C36:C40)</f>
        <v>0</v>
      </c>
    </row>
    <row r="36" spans="1:3" s="4" customFormat="1">
      <c r="A36" s="139">
        <v>30</v>
      </c>
      <c r="B36" s="76" t="s">
        <v>56</v>
      </c>
      <c r="C36" s="277"/>
    </row>
    <row r="37" spans="1:3" s="4" customFormat="1">
      <c r="A37" s="139">
        <v>31</v>
      </c>
      <c r="B37" s="77" t="s">
        <v>57</v>
      </c>
      <c r="C37" s="277"/>
    </row>
    <row r="38" spans="1:3" s="4" customFormat="1" ht="25.5">
      <c r="A38" s="139">
        <v>32</v>
      </c>
      <c r="B38" s="76" t="s">
        <v>58</v>
      </c>
      <c r="C38" s="277"/>
    </row>
    <row r="39" spans="1:3" s="4" customFormat="1" ht="25.5">
      <c r="A39" s="139">
        <v>33</v>
      </c>
      <c r="B39" s="76" t="s">
        <v>46</v>
      </c>
      <c r="C39" s="277"/>
    </row>
    <row r="40" spans="1:3" s="4" customFormat="1" ht="25.5">
      <c r="A40" s="139">
        <v>34</v>
      </c>
      <c r="B40" s="79" t="s">
        <v>59</v>
      </c>
      <c r="C40" s="277"/>
    </row>
    <row r="41" spans="1:3" s="4" customFormat="1">
      <c r="A41" s="139">
        <v>35</v>
      </c>
      <c r="B41" s="85" t="s">
        <v>24</v>
      </c>
      <c r="C41" s="276">
        <f>C30-C35</f>
        <v>22991500</v>
      </c>
    </row>
    <row r="42" spans="1:3" s="4" customFormat="1">
      <c r="A42" s="139"/>
      <c r="B42" s="80"/>
      <c r="C42" s="277"/>
    </row>
    <row r="43" spans="1:3" s="4" customFormat="1">
      <c r="A43" s="139">
        <v>36</v>
      </c>
      <c r="B43" s="86" t="s">
        <v>60</v>
      </c>
      <c r="C43" s="276">
        <f>SUM(C44:C46)</f>
        <v>238113881</v>
      </c>
    </row>
    <row r="44" spans="1:3" s="4" customFormat="1">
      <c r="A44" s="139">
        <v>37</v>
      </c>
      <c r="B44" s="75" t="s">
        <v>61</v>
      </c>
      <c r="C44" s="277">
        <v>225916700</v>
      </c>
    </row>
    <row r="45" spans="1:3" s="4" customFormat="1">
      <c r="A45" s="139">
        <v>38</v>
      </c>
      <c r="B45" s="75" t="s">
        <v>62</v>
      </c>
      <c r="C45" s="277"/>
    </row>
    <row r="46" spans="1:3" s="4" customFormat="1">
      <c r="A46" s="139">
        <v>39</v>
      </c>
      <c r="B46" s="75" t="s">
        <v>63</v>
      </c>
      <c r="C46" s="277">
        <v>12197181</v>
      </c>
    </row>
    <row r="47" spans="1:3" s="4" customFormat="1">
      <c r="A47" s="139">
        <v>40</v>
      </c>
      <c r="B47" s="86" t="s">
        <v>64</v>
      </c>
      <c r="C47" s="276">
        <f>SUM(C48:C51)</f>
        <v>0</v>
      </c>
    </row>
    <row r="48" spans="1:3" s="4" customFormat="1">
      <c r="A48" s="139">
        <v>41</v>
      </c>
      <c r="B48" s="76" t="s">
        <v>65</v>
      </c>
      <c r="C48" s="277"/>
    </row>
    <row r="49" spans="1:3" s="4" customFormat="1">
      <c r="A49" s="139">
        <v>42</v>
      </c>
      <c r="B49" s="77" t="s">
        <v>66</v>
      </c>
      <c r="C49" s="277"/>
    </row>
    <row r="50" spans="1:3" s="4" customFormat="1" ht="25.5">
      <c r="A50" s="139">
        <v>43</v>
      </c>
      <c r="B50" s="76" t="s">
        <v>67</v>
      </c>
      <c r="C50" s="277"/>
    </row>
    <row r="51" spans="1:3" s="4" customFormat="1" ht="25.5">
      <c r="A51" s="139">
        <v>44</v>
      </c>
      <c r="B51" s="76" t="s">
        <v>46</v>
      </c>
      <c r="C51" s="277"/>
    </row>
    <row r="52" spans="1:3" s="4" customFormat="1" ht="15.75" thickBot="1">
      <c r="A52" s="140">
        <v>45</v>
      </c>
      <c r="B52" s="141" t="s">
        <v>25</v>
      </c>
      <c r="C52" s="279">
        <f>C43-C47</f>
        <v>238113881</v>
      </c>
    </row>
    <row r="55" spans="1:3">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5" sqref="C15"/>
    </sheetView>
  </sheetViews>
  <sheetFormatPr defaultColWidth="9.140625" defaultRowHeight="12.75"/>
  <cols>
    <col min="1" max="1" width="10.85546875" style="337" bestFit="1" customWidth="1"/>
    <col min="2" max="2" width="59" style="337" customWidth="1"/>
    <col min="3" max="3" width="16.7109375" style="337" bestFit="1" customWidth="1"/>
    <col min="4" max="4" width="22.140625" style="337" customWidth="1"/>
    <col min="5" max="16384" width="9.140625" style="337"/>
  </cols>
  <sheetData>
    <row r="1" spans="1:4" ht="15">
      <c r="A1" s="15" t="s">
        <v>190</v>
      </c>
      <c r="B1" s="14" t="str">
        <f>Info!C2</f>
        <v>სს "ბანკი ქართუ"</v>
      </c>
    </row>
    <row r="2" spans="1:4" s="19" customFormat="1" ht="15.75" customHeight="1">
      <c r="A2" s="19" t="s">
        <v>191</v>
      </c>
      <c r="B2" s="519">
        <f>'1. key ratios'!B2</f>
        <v>43921</v>
      </c>
    </row>
    <row r="3" spans="1:4" s="19" customFormat="1" ht="15.75" customHeight="1"/>
    <row r="4" spans="1:4" ht="13.5" thickBot="1">
      <c r="A4" s="338" t="s">
        <v>525</v>
      </c>
      <c r="B4" s="378" t="s">
        <v>526</v>
      </c>
    </row>
    <row r="5" spans="1:4" s="379" customFormat="1">
      <c r="A5" s="544" t="s">
        <v>527</v>
      </c>
      <c r="B5" s="545"/>
      <c r="C5" s="368" t="s">
        <v>528</v>
      </c>
      <c r="D5" s="369" t="s">
        <v>529</v>
      </c>
    </row>
    <row r="6" spans="1:4" s="380" customFormat="1">
      <c r="A6" s="370">
        <v>1</v>
      </c>
      <c r="B6" s="371" t="s">
        <v>530</v>
      </c>
      <c r="C6" s="371"/>
      <c r="D6" s="372"/>
    </row>
    <row r="7" spans="1:4" s="380" customFormat="1">
      <c r="A7" s="373" t="s">
        <v>531</v>
      </c>
      <c r="B7" s="374" t="s">
        <v>532</v>
      </c>
      <c r="C7" s="432">
        <v>4.4999999999999998E-2</v>
      </c>
      <c r="D7" s="459">
        <f>C7*'5. RWA'!$C$13</f>
        <v>68008628.219359189</v>
      </c>
    </row>
    <row r="8" spans="1:4" s="380" customFormat="1">
      <c r="A8" s="373" t="s">
        <v>533</v>
      </c>
      <c r="B8" s="374" t="s">
        <v>534</v>
      </c>
      <c r="C8" s="433">
        <v>0.06</v>
      </c>
      <c r="D8" s="459">
        <f>C8*'5. RWA'!$C$13</f>
        <v>90678170.959145591</v>
      </c>
    </row>
    <row r="9" spans="1:4" s="380" customFormat="1">
      <c r="A9" s="373" t="s">
        <v>535</v>
      </c>
      <c r="B9" s="374" t="s">
        <v>536</v>
      </c>
      <c r="C9" s="433">
        <v>0.08</v>
      </c>
      <c r="D9" s="459">
        <f>C9*'5. RWA'!$C$13</f>
        <v>120904227.94552746</v>
      </c>
    </row>
    <row r="10" spans="1:4" s="380" customFormat="1">
      <c r="A10" s="370" t="s">
        <v>537</v>
      </c>
      <c r="B10" s="371" t="s">
        <v>538</v>
      </c>
      <c r="C10" s="434"/>
      <c r="D10" s="460"/>
    </row>
    <row r="11" spans="1:4" s="381" customFormat="1">
      <c r="A11" s="375" t="s">
        <v>539</v>
      </c>
      <c r="B11" s="376" t="s">
        <v>601</v>
      </c>
      <c r="C11" s="435">
        <v>0</v>
      </c>
      <c r="D11" s="461">
        <f>C11*'5. RWA'!$C$13</f>
        <v>0</v>
      </c>
    </row>
    <row r="12" spans="1:4" s="381" customFormat="1">
      <c r="A12" s="375" t="s">
        <v>540</v>
      </c>
      <c r="B12" s="376" t="s">
        <v>541</v>
      </c>
      <c r="C12" s="435">
        <v>0</v>
      </c>
      <c r="D12" s="461">
        <f>C12*'5. RWA'!$C$13</f>
        <v>0</v>
      </c>
    </row>
    <row r="13" spans="1:4" s="381" customFormat="1">
      <c r="A13" s="375" t="s">
        <v>542</v>
      </c>
      <c r="B13" s="376" t="s">
        <v>543</v>
      </c>
      <c r="C13" s="435"/>
      <c r="D13" s="461">
        <f>C13*'5. RWA'!$C$13</f>
        <v>0</v>
      </c>
    </row>
    <row r="14" spans="1:4" s="380" customFormat="1">
      <c r="A14" s="370" t="s">
        <v>544</v>
      </c>
      <c r="B14" s="371" t="s">
        <v>599</v>
      </c>
      <c r="C14" s="436"/>
      <c r="D14" s="460"/>
    </row>
    <row r="15" spans="1:4" s="380" customFormat="1">
      <c r="A15" s="395" t="s">
        <v>547</v>
      </c>
      <c r="B15" s="376" t="s">
        <v>600</v>
      </c>
      <c r="C15" s="435">
        <v>1.5549746900959026E-2</v>
      </c>
      <c r="D15" s="461">
        <f>C15*'5. RWA'!$C$13</f>
        <v>23500376.797610115</v>
      </c>
    </row>
    <row r="16" spans="1:4" s="380" customFormat="1">
      <c r="A16" s="395" t="s">
        <v>548</v>
      </c>
      <c r="B16" s="376" t="s">
        <v>550</v>
      </c>
      <c r="C16" s="435">
        <v>2.0759284558357585E-2</v>
      </c>
      <c r="D16" s="461">
        <f>C16*'5. RWA'!$C$13</f>
        <v>31373565.902871672</v>
      </c>
    </row>
    <row r="17" spans="1:6" s="380" customFormat="1">
      <c r="A17" s="395" t="s">
        <v>549</v>
      </c>
      <c r="B17" s="376" t="s">
        <v>597</v>
      </c>
      <c r="C17" s="435">
        <v>8.2108253201711556E-2</v>
      </c>
      <c r="D17" s="461">
        <f>C17*'5. RWA'!$C$13</f>
        <v>124090437.01636024</v>
      </c>
    </row>
    <row r="18" spans="1:6" s="379" customFormat="1">
      <c r="A18" s="546" t="s">
        <v>598</v>
      </c>
      <c r="B18" s="547"/>
      <c r="C18" s="437" t="s">
        <v>528</v>
      </c>
      <c r="D18" s="462" t="s">
        <v>529</v>
      </c>
    </row>
    <row r="19" spans="1:6" s="380" customFormat="1">
      <c r="A19" s="377">
        <v>4</v>
      </c>
      <c r="B19" s="376" t="s">
        <v>23</v>
      </c>
      <c r="C19" s="435">
        <f>C7+C11+C12+C13+C15</f>
        <v>6.0549746900959024E-2</v>
      </c>
      <c r="D19" s="459">
        <f>C19*'5. RWA'!$C$13</f>
        <v>91509005.016969308</v>
      </c>
    </row>
    <row r="20" spans="1:6" s="380" customFormat="1">
      <c r="A20" s="377">
        <v>5</v>
      </c>
      <c r="B20" s="376" t="s">
        <v>89</v>
      </c>
      <c r="C20" s="435">
        <f>C8+C11+C12+C13+C16</f>
        <v>8.0759284558357583E-2</v>
      </c>
      <c r="D20" s="459">
        <f>C20*'5. RWA'!$C$13</f>
        <v>122051736.86201726</v>
      </c>
    </row>
    <row r="21" spans="1:6" s="380" customFormat="1" ht="13.5" thickBot="1">
      <c r="A21" s="382" t="s">
        <v>545</v>
      </c>
      <c r="B21" s="383" t="s">
        <v>88</v>
      </c>
      <c r="C21" s="438">
        <f>C9+C11+C12+C13+C17</f>
        <v>0.16210825320171157</v>
      </c>
      <c r="D21" s="463">
        <f>C21*'5. RWA'!$C$13</f>
        <v>244994664.96188772</v>
      </c>
    </row>
    <row r="22" spans="1:6">
      <c r="F22" s="338"/>
    </row>
    <row r="23" spans="1:6" ht="63.75">
      <c r="B23" s="21" t="s">
        <v>602</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55"/>
  <sheetViews>
    <sheetView zoomScaleNormal="100" workbookViewId="0">
      <pane xSplit="1" ySplit="5" topLeftCell="B13" activePane="bottomRight" state="frozen"/>
      <selection activeCell="B2" sqref="B2"/>
      <selection pane="topRight" activeCell="B2" sqref="B2"/>
      <selection pane="bottomLeft" activeCell="B2" sqref="B2"/>
      <selection pane="bottomRight" activeCell="B2" sqref="B2"/>
    </sheetView>
  </sheetViews>
  <sheetFormatPr defaultRowHeight="15.75"/>
  <cols>
    <col min="1" max="1" width="10.7109375" style="71" customWidth="1"/>
    <col min="2" max="2" width="75.7109375" style="71" customWidth="1"/>
    <col min="3" max="3" width="38.28515625" style="71" customWidth="1"/>
    <col min="4" max="4" width="32.28515625" style="71" customWidth="1"/>
  </cols>
  <sheetData>
    <row r="1" spans="1:5">
      <c r="A1" s="15" t="s">
        <v>190</v>
      </c>
      <c r="B1" s="17" t="str">
        <f>Info!C2</f>
        <v>სს "ბანკი ქართუ"</v>
      </c>
      <c r="E1" s="2"/>
    </row>
    <row r="2" spans="1:5" s="19" customFormat="1" ht="15.75" customHeight="1">
      <c r="A2" s="19" t="s">
        <v>191</v>
      </c>
      <c r="B2" s="519">
        <f>'1. key ratios'!B2</f>
        <v>43921</v>
      </c>
    </row>
    <row r="3" spans="1:5" s="19" customFormat="1" ht="15.75" customHeight="1">
      <c r="A3" s="24"/>
    </row>
    <row r="4" spans="1:5" s="19" customFormat="1" ht="15.75" customHeight="1" thickBot="1">
      <c r="A4" s="19" t="s">
        <v>413</v>
      </c>
      <c r="B4" s="193" t="s">
        <v>268</v>
      </c>
      <c r="D4" s="195" t="s">
        <v>94</v>
      </c>
    </row>
    <row r="5" spans="1:5" ht="63.75">
      <c r="A5" s="142" t="s">
        <v>26</v>
      </c>
      <c r="B5" s="143" t="s">
        <v>233</v>
      </c>
      <c r="C5" s="144" t="s">
        <v>237</v>
      </c>
      <c r="D5" s="194" t="s">
        <v>269</v>
      </c>
    </row>
    <row r="6" spans="1:5">
      <c r="A6" s="465">
        <v>1</v>
      </c>
      <c r="B6" s="466" t="s">
        <v>155</v>
      </c>
      <c r="C6" s="467">
        <v>14073915</v>
      </c>
      <c r="D6" s="468"/>
    </row>
    <row r="7" spans="1:5">
      <c r="A7" s="465">
        <v>2</v>
      </c>
      <c r="B7" s="469" t="s">
        <v>156</v>
      </c>
      <c r="C7" s="467">
        <v>196101471</v>
      </c>
      <c r="D7" s="470"/>
    </row>
    <row r="8" spans="1:5">
      <c r="A8" s="465">
        <v>3</v>
      </c>
      <c r="B8" s="469" t="s">
        <v>157</v>
      </c>
      <c r="C8" s="467">
        <v>189220522</v>
      </c>
      <c r="D8" s="470"/>
    </row>
    <row r="9" spans="1:5">
      <c r="A9" s="465">
        <v>4</v>
      </c>
      <c r="B9" s="469" t="s">
        <v>186</v>
      </c>
      <c r="C9" s="467">
        <v>0</v>
      </c>
      <c r="D9" s="470"/>
    </row>
    <row r="10" spans="1:5">
      <c r="A10" s="465">
        <v>5</v>
      </c>
      <c r="B10" s="469" t="s">
        <v>158</v>
      </c>
      <c r="C10" s="467">
        <v>40474942</v>
      </c>
      <c r="D10" s="470"/>
    </row>
    <row r="11" spans="1:5">
      <c r="A11" s="465">
        <v>5.0999999999999996</v>
      </c>
      <c r="B11" s="471" t="s">
        <v>634</v>
      </c>
      <c r="C11" s="467">
        <v>-388450</v>
      </c>
      <c r="D11" s="235" t="s">
        <v>635</v>
      </c>
    </row>
    <row r="12" spans="1:5">
      <c r="A12" s="465">
        <v>5.2</v>
      </c>
      <c r="B12" s="472" t="s">
        <v>636</v>
      </c>
      <c r="C12" s="467">
        <f>C10+C11</f>
        <v>40086492</v>
      </c>
      <c r="D12" s="473"/>
    </row>
    <row r="13" spans="1:5">
      <c r="A13" s="465">
        <v>6.1</v>
      </c>
      <c r="B13" s="469" t="s">
        <v>159</v>
      </c>
      <c r="C13" s="467">
        <v>1037957059</v>
      </c>
      <c r="D13" s="473"/>
    </row>
    <row r="14" spans="1:5">
      <c r="A14" s="465">
        <v>6.2</v>
      </c>
      <c r="B14" s="474" t="s">
        <v>160</v>
      </c>
      <c r="C14" s="464">
        <v>-182534993</v>
      </c>
      <c r="D14" s="473"/>
    </row>
    <row r="15" spans="1:5">
      <c r="A15" s="465" t="s">
        <v>487</v>
      </c>
      <c r="B15" s="475" t="s">
        <v>637</v>
      </c>
      <c r="C15" s="476">
        <v>-11341586</v>
      </c>
      <c r="D15" s="235" t="s">
        <v>635</v>
      </c>
    </row>
    <row r="16" spans="1:5">
      <c r="A16" s="465" t="s">
        <v>653</v>
      </c>
      <c r="B16" s="475" t="s">
        <v>610</v>
      </c>
      <c r="C16" s="477">
        <v>-42589631</v>
      </c>
      <c r="D16" s="473"/>
    </row>
    <row r="17" spans="1:4">
      <c r="A17" s="465">
        <v>6</v>
      </c>
      <c r="B17" s="469" t="s">
        <v>161</v>
      </c>
      <c r="C17" s="478">
        <f>C13+C14</f>
        <v>855422066</v>
      </c>
      <c r="D17" s="473"/>
    </row>
    <row r="18" spans="1:4">
      <c r="A18" s="465">
        <v>7</v>
      </c>
      <c r="B18" s="469" t="s">
        <v>162</v>
      </c>
      <c r="C18" s="467">
        <v>14624070</v>
      </c>
      <c r="D18" s="470"/>
    </row>
    <row r="19" spans="1:4">
      <c r="A19" s="465">
        <v>8</v>
      </c>
      <c r="B19" s="469" t="s">
        <v>163</v>
      </c>
      <c r="C19" s="467">
        <v>16402698</v>
      </c>
      <c r="D19" s="470"/>
    </row>
    <row r="20" spans="1:4">
      <c r="A20" s="465">
        <v>9</v>
      </c>
      <c r="B20" s="469" t="s">
        <v>638</v>
      </c>
      <c r="C20" s="478">
        <f>SUM(C21:C24)</f>
        <v>6442196</v>
      </c>
      <c r="D20" s="470"/>
    </row>
    <row r="21" spans="1:4">
      <c r="A21" s="465">
        <v>9.1</v>
      </c>
      <c r="B21" s="479" t="s">
        <v>639</v>
      </c>
      <c r="C21" s="477">
        <v>9372300</v>
      </c>
      <c r="D21" s="470"/>
    </row>
    <row r="22" spans="1:4" ht="30">
      <c r="A22" s="465">
        <v>9.1999999999999993</v>
      </c>
      <c r="B22" s="471" t="s">
        <v>640</v>
      </c>
      <c r="C22" s="477">
        <v>-2985964</v>
      </c>
      <c r="D22" s="470"/>
    </row>
    <row r="23" spans="1:4">
      <c r="A23" s="465">
        <v>9.3000000000000007</v>
      </c>
      <c r="B23" s="479" t="s">
        <v>641</v>
      </c>
      <c r="C23" s="477">
        <v>57000</v>
      </c>
      <c r="D23" s="470"/>
    </row>
    <row r="24" spans="1:4">
      <c r="A24" s="465">
        <v>9.4</v>
      </c>
      <c r="B24" s="471" t="s">
        <v>642</v>
      </c>
      <c r="C24" s="477">
        <v>-1140</v>
      </c>
      <c r="D24" s="235" t="s">
        <v>635</v>
      </c>
    </row>
    <row r="25" spans="1:4">
      <c r="A25" s="465">
        <v>10</v>
      </c>
      <c r="B25" s="469" t="s">
        <v>165</v>
      </c>
      <c r="C25" s="477">
        <v>22977539</v>
      </c>
      <c r="D25" s="470"/>
    </row>
    <row r="26" spans="1:4">
      <c r="A26" s="465">
        <v>10.1</v>
      </c>
      <c r="B26" s="480" t="s">
        <v>236</v>
      </c>
      <c r="C26" s="477">
        <v>4110495</v>
      </c>
      <c r="D26" s="235" t="s">
        <v>441</v>
      </c>
    </row>
    <row r="27" spans="1:4">
      <c r="A27" s="465">
        <v>11</v>
      </c>
      <c r="B27" s="481" t="s">
        <v>166</v>
      </c>
      <c r="C27" s="482">
        <v>24869978</v>
      </c>
      <c r="D27" s="483"/>
    </row>
    <row r="28" spans="1:4">
      <c r="A28" s="465">
        <v>11.1</v>
      </c>
      <c r="B28" s="471" t="s">
        <v>643</v>
      </c>
      <c r="C28" s="477">
        <v>0</v>
      </c>
      <c r="D28" s="235" t="s">
        <v>635</v>
      </c>
    </row>
    <row r="29" spans="1:4">
      <c r="A29" s="465">
        <v>11.2</v>
      </c>
      <c r="B29" s="471" t="s">
        <v>644</v>
      </c>
      <c r="C29" s="477">
        <v>-1247965</v>
      </c>
      <c r="D29" s="470"/>
    </row>
    <row r="30" spans="1:4">
      <c r="A30" s="465"/>
      <c r="B30" s="481" t="s">
        <v>645</v>
      </c>
      <c r="C30" s="484">
        <f>SUM(C27:C29)</f>
        <v>23622013</v>
      </c>
      <c r="D30" s="485"/>
    </row>
    <row r="31" spans="1:4">
      <c r="A31" s="465">
        <v>12</v>
      </c>
      <c r="B31" s="486" t="s">
        <v>167</v>
      </c>
      <c r="C31" s="487">
        <f>SUM(C6:C9,C12,C17:C20,C25,C30)</f>
        <v>1378972982</v>
      </c>
      <c r="D31" s="488"/>
    </row>
    <row r="32" spans="1:4">
      <c r="A32" s="465">
        <v>13</v>
      </c>
      <c r="B32" s="469" t="s">
        <v>168</v>
      </c>
      <c r="C32" s="489">
        <v>169055</v>
      </c>
      <c r="D32" s="490"/>
    </row>
    <row r="33" spans="1:4">
      <c r="A33" s="465">
        <v>14</v>
      </c>
      <c r="B33" s="469" t="s">
        <v>169</v>
      </c>
      <c r="C33" s="489">
        <v>463073163</v>
      </c>
      <c r="D33" s="470"/>
    </row>
    <row r="34" spans="1:4">
      <c r="A34" s="465">
        <v>15</v>
      </c>
      <c r="B34" s="469" t="s">
        <v>170</v>
      </c>
      <c r="C34" s="489">
        <v>63669959</v>
      </c>
      <c r="D34" s="470"/>
    </row>
    <row r="35" spans="1:4">
      <c r="A35" s="465">
        <v>16</v>
      </c>
      <c r="B35" s="469" t="s">
        <v>171</v>
      </c>
      <c r="C35" s="489">
        <v>413031129</v>
      </c>
      <c r="D35" s="470"/>
    </row>
    <row r="36" spans="1:4">
      <c r="A36" s="465">
        <v>17</v>
      </c>
      <c r="B36" s="469" t="s">
        <v>172</v>
      </c>
      <c r="C36" s="489">
        <v>0</v>
      </c>
      <c r="D36" s="470"/>
    </row>
    <row r="37" spans="1:4">
      <c r="A37" s="465">
        <v>18</v>
      </c>
      <c r="B37" s="469" t="s">
        <v>173</v>
      </c>
      <c r="C37" s="489">
        <v>0</v>
      </c>
      <c r="D37" s="470"/>
    </row>
    <row r="38" spans="1:4">
      <c r="A38" s="465">
        <v>19</v>
      </c>
      <c r="B38" s="469" t="s">
        <v>174</v>
      </c>
      <c r="C38" s="489">
        <v>10807750</v>
      </c>
      <c r="D38" s="470"/>
    </row>
    <row r="39" spans="1:4">
      <c r="A39" s="465">
        <v>20</v>
      </c>
      <c r="B39" s="469" t="s">
        <v>96</v>
      </c>
      <c r="C39" s="489">
        <v>15904070</v>
      </c>
      <c r="D39" s="470"/>
    </row>
    <row r="40" spans="1:4">
      <c r="A40" s="465">
        <v>20.100000000000001</v>
      </c>
      <c r="B40" s="491" t="s">
        <v>646</v>
      </c>
      <c r="C40" s="489">
        <v>466005</v>
      </c>
      <c r="D40" s="235" t="s">
        <v>635</v>
      </c>
    </row>
    <row r="41" spans="1:4">
      <c r="A41" s="465">
        <v>21</v>
      </c>
      <c r="B41" s="481" t="s">
        <v>175</v>
      </c>
      <c r="C41" s="489">
        <v>248308200</v>
      </c>
      <c r="D41" s="470"/>
    </row>
    <row r="42" spans="1:4">
      <c r="A42" s="465">
        <v>21.1</v>
      </c>
      <c r="B42" s="492" t="s">
        <v>235</v>
      </c>
      <c r="C42" s="482">
        <f>C41</f>
        <v>248308200</v>
      </c>
      <c r="D42" s="235" t="s">
        <v>647</v>
      </c>
    </row>
    <row r="43" spans="1:4">
      <c r="A43" s="465">
        <v>22</v>
      </c>
      <c r="B43" s="486" t="s">
        <v>176</v>
      </c>
      <c r="C43" s="487">
        <f>SUM(C32:C39,C41)</f>
        <v>1214963326</v>
      </c>
      <c r="D43" s="488"/>
    </row>
    <row r="44" spans="1:4">
      <c r="A44" s="465">
        <v>23</v>
      </c>
      <c r="B44" s="481" t="s">
        <v>177</v>
      </c>
      <c r="C44" s="477">
        <v>114430000</v>
      </c>
      <c r="D44" s="235" t="s">
        <v>648</v>
      </c>
    </row>
    <row r="45" spans="1:4">
      <c r="A45" s="465">
        <v>24</v>
      </c>
      <c r="B45" s="481" t="s">
        <v>178</v>
      </c>
      <c r="C45" s="477">
        <v>0</v>
      </c>
      <c r="D45" s="470"/>
    </row>
    <row r="46" spans="1:4">
      <c r="A46" s="465">
        <v>25</v>
      </c>
      <c r="B46" s="493" t="s">
        <v>234</v>
      </c>
      <c r="C46" s="477">
        <v>0</v>
      </c>
      <c r="D46" s="470"/>
    </row>
    <row r="47" spans="1:4">
      <c r="A47" s="465">
        <v>26</v>
      </c>
      <c r="B47" s="481" t="s">
        <v>180</v>
      </c>
      <c r="C47" s="477">
        <v>0</v>
      </c>
      <c r="D47" s="470"/>
    </row>
    <row r="48" spans="1:4">
      <c r="A48" s="465">
        <v>27</v>
      </c>
      <c r="B48" s="481" t="s">
        <v>181</v>
      </c>
      <c r="C48" s="477">
        <v>7438034</v>
      </c>
      <c r="D48" s="470"/>
    </row>
    <row r="49" spans="1:4">
      <c r="A49" s="465">
        <v>27.1</v>
      </c>
      <c r="B49" s="491" t="s">
        <v>649</v>
      </c>
      <c r="C49" s="477">
        <v>6838034</v>
      </c>
      <c r="D49" s="235" t="s">
        <v>650</v>
      </c>
    </row>
    <row r="50" spans="1:4">
      <c r="A50" s="465">
        <v>27.2</v>
      </c>
      <c r="B50" s="491" t="s">
        <v>651</v>
      </c>
      <c r="C50" s="477">
        <v>600000</v>
      </c>
      <c r="D50" s="235" t="s">
        <v>647</v>
      </c>
    </row>
    <row r="51" spans="1:4">
      <c r="A51" s="465">
        <v>28</v>
      </c>
      <c r="B51" s="481" t="s">
        <v>182</v>
      </c>
      <c r="C51" s="477">
        <v>42141622</v>
      </c>
      <c r="D51" s="235" t="s">
        <v>652</v>
      </c>
    </row>
    <row r="52" spans="1:4">
      <c r="A52" s="465">
        <v>29</v>
      </c>
      <c r="B52" s="481" t="s">
        <v>35</v>
      </c>
      <c r="C52" s="477">
        <v>0</v>
      </c>
      <c r="D52" s="470"/>
    </row>
    <row r="53" spans="1:4" ht="16.5" thickBot="1">
      <c r="A53" s="494">
        <v>30</v>
      </c>
      <c r="B53" s="495" t="s">
        <v>183</v>
      </c>
      <c r="C53" s="496">
        <f>SUM(C44:C48,C51:C52)</f>
        <v>164009656</v>
      </c>
      <c r="D53" s="497"/>
    </row>
    <row r="54" spans="1:4">
      <c r="A54" s="17"/>
      <c r="B54" s="17"/>
      <c r="C54" s="498">
        <f>C31-C43-C53</f>
        <v>0</v>
      </c>
      <c r="D54" s="17"/>
    </row>
    <row r="55" spans="1:4">
      <c r="A55" s="17"/>
      <c r="B55" s="17"/>
      <c r="C55" s="17"/>
      <c r="D55" s="1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P11" activePane="bottomRight" state="frozen"/>
      <selection activeCell="B2" sqref="B2"/>
      <selection pane="topRight" activeCell="B2" sqref="B2"/>
      <selection pane="bottomLeft" activeCell="B2" sqref="B2"/>
      <selection pane="bottomRight" activeCell="S6" sqref="S6:S7"/>
    </sheetView>
  </sheetViews>
  <sheetFormatPr defaultColWidth="9.140625" defaultRowHeight="12.75"/>
  <cols>
    <col min="1" max="1" width="10.5703125" style="2" bestFit="1" customWidth="1"/>
    <col min="2" max="2" width="95" style="2" customWidth="1"/>
    <col min="3" max="18" width="14" style="2" customWidth="1"/>
    <col min="19" max="19" width="20.85546875" style="2" customWidth="1"/>
    <col min="20" max="16384" width="9.140625" style="10"/>
  </cols>
  <sheetData>
    <row r="1" spans="1:19">
      <c r="A1" s="2" t="s">
        <v>190</v>
      </c>
      <c r="B1" s="337" t="str">
        <f>Info!C2</f>
        <v>სს "ბანკი ქართუ"</v>
      </c>
    </row>
    <row r="2" spans="1:19">
      <c r="A2" s="2" t="s">
        <v>191</v>
      </c>
      <c r="B2" s="516">
        <f>'1. key ratios'!B2</f>
        <v>43921</v>
      </c>
    </row>
    <row r="4" spans="1:19" ht="39" thickBot="1">
      <c r="A4" s="70" t="s">
        <v>414</v>
      </c>
      <c r="B4" s="307" t="s">
        <v>458</v>
      </c>
    </row>
    <row r="5" spans="1:19">
      <c r="A5" s="130"/>
      <c r="B5" s="133"/>
      <c r="C5" s="112" t="s">
        <v>0</v>
      </c>
      <c r="D5" s="112" t="s">
        <v>1</v>
      </c>
      <c r="E5" s="112" t="s">
        <v>2</v>
      </c>
      <c r="F5" s="112" t="s">
        <v>3</v>
      </c>
      <c r="G5" s="112" t="s">
        <v>4</v>
      </c>
      <c r="H5" s="112" t="s">
        <v>5</v>
      </c>
      <c r="I5" s="112" t="s">
        <v>238</v>
      </c>
      <c r="J5" s="112" t="s">
        <v>239</v>
      </c>
      <c r="K5" s="112" t="s">
        <v>240</v>
      </c>
      <c r="L5" s="112" t="s">
        <v>241</v>
      </c>
      <c r="M5" s="112" t="s">
        <v>242</v>
      </c>
      <c r="N5" s="112" t="s">
        <v>243</v>
      </c>
      <c r="O5" s="112" t="s">
        <v>445</v>
      </c>
      <c r="P5" s="112" t="s">
        <v>446</v>
      </c>
      <c r="Q5" s="112" t="s">
        <v>447</v>
      </c>
      <c r="R5" s="298" t="s">
        <v>448</v>
      </c>
      <c r="S5" s="113" t="s">
        <v>449</v>
      </c>
    </row>
    <row r="6" spans="1:19" ht="46.5" customHeight="1">
      <c r="A6" s="146"/>
      <c r="B6" s="552" t="s">
        <v>450</v>
      </c>
      <c r="C6" s="550">
        <v>0</v>
      </c>
      <c r="D6" s="551"/>
      <c r="E6" s="550">
        <v>0.2</v>
      </c>
      <c r="F6" s="551"/>
      <c r="G6" s="550">
        <v>0.35</v>
      </c>
      <c r="H6" s="551"/>
      <c r="I6" s="550">
        <v>0.5</v>
      </c>
      <c r="J6" s="551"/>
      <c r="K6" s="550">
        <v>0.75</v>
      </c>
      <c r="L6" s="551"/>
      <c r="M6" s="550">
        <v>1</v>
      </c>
      <c r="N6" s="551"/>
      <c r="O6" s="550">
        <v>1.5</v>
      </c>
      <c r="P6" s="551"/>
      <c r="Q6" s="550">
        <v>2.5</v>
      </c>
      <c r="R6" s="551"/>
      <c r="S6" s="548" t="s">
        <v>250</v>
      </c>
    </row>
    <row r="7" spans="1:19">
      <c r="A7" s="146"/>
      <c r="B7" s="553"/>
      <c r="C7" s="306" t="s">
        <v>443</v>
      </c>
      <c r="D7" s="306" t="s">
        <v>444</v>
      </c>
      <c r="E7" s="306" t="s">
        <v>443</v>
      </c>
      <c r="F7" s="306" t="s">
        <v>444</v>
      </c>
      <c r="G7" s="306" t="s">
        <v>443</v>
      </c>
      <c r="H7" s="306" t="s">
        <v>444</v>
      </c>
      <c r="I7" s="306" t="s">
        <v>443</v>
      </c>
      <c r="J7" s="306" t="s">
        <v>444</v>
      </c>
      <c r="K7" s="306" t="s">
        <v>443</v>
      </c>
      <c r="L7" s="306" t="s">
        <v>444</v>
      </c>
      <c r="M7" s="306" t="s">
        <v>443</v>
      </c>
      <c r="N7" s="306" t="s">
        <v>444</v>
      </c>
      <c r="O7" s="306" t="s">
        <v>443</v>
      </c>
      <c r="P7" s="306" t="s">
        <v>444</v>
      </c>
      <c r="Q7" s="306" t="s">
        <v>443</v>
      </c>
      <c r="R7" s="306" t="s">
        <v>444</v>
      </c>
      <c r="S7" s="549"/>
    </row>
    <row r="8" spans="1:19" s="150" customFormat="1">
      <c r="A8" s="116">
        <v>1</v>
      </c>
      <c r="B8" s="168" t="s">
        <v>218</v>
      </c>
      <c r="C8" s="280">
        <v>23768589</v>
      </c>
      <c r="D8" s="280"/>
      <c r="E8" s="280"/>
      <c r="F8" s="299"/>
      <c r="G8" s="280"/>
      <c r="H8" s="280"/>
      <c r="I8" s="280"/>
      <c r="J8" s="280"/>
      <c r="K8" s="280"/>
      <c r="L8" s="280"/>
      <c r="M8" s="280">
        <v>193438351</v>
      </c>
      <c r="N8" s="280"/>
      <c r="O8" s="280"/>
      <c r="P8" s="280"/>
      <c r="Q8" s="280"/>
      <c r="R8" s="299"/>
      <c r="S8" s="311">
        <f>$C$6*SUM(C8:D8)+$E$6*SUM(E8:F8)+$G$6*SUM(G8:H8)+$I$6*SUM(I8:J8)+$K$6*SUM(K8:L8)+$M$6*SUM(M8:N8)+$O$6*SUM(O8:P8)+$Q$6*SUM(Q8:R8)</f>
        <v>193438351</v>
      </c>
    </row>
    <row r="9" spans="1:19" s="150" customFormat="1">
      <c r="A9" s="116">
        <v>2</v>
      </c>
      <c r="B9" s="168" t="s">
        <v>219</v>
      </c>
      <c r="C9" s="280"/>
      <c r="D9" s="280"/>
      <c r="E9" s="280"/>
      <c r="F9" s="280"/>
      <c r="G9" s="280"/>
      <c r="H9" s="280"/>
      <c r="I9" s="280"/>
      <c r="J9" s="280"/>
      <c r="K9" s="280"/>
      <c r="L9" s="280"/>
      <c r="M9" s="280">
        <v>0</v>
      </c>
      <c r="N9" s="280"/>
      <c r="O9" s="280"/>
      <c r="P9" s="280"/>
      <c r="Q9" s="280"/>
      <c r="R9" s="299"/>
      <c r="S9" s="311">
        <f t="shared" ref="S9:S21" si="0">$C$6*SUM(C9:D9)+$E$6*SUM(E9:F9)+$G$6*SUM(G9:H9)+$I$6*SUM(I9:J9)+$K$6*SUM(K9:L9)+$M$6*SUM(M9:N9)+$O$6*SUM(O9:P9)+$Q$6*SUM(Q9:R9)</f>
        <v>0</v>
      </c>
    </row>
    <row r="10" spans="1:19" s="150" customFormat="1">
      <c r="A10" s="116">
        <v>3</v>
      </c>
      <c r="B10" s="168" t="s">
        <v>220</v>
      </c>
      <c r="C10" s="280"/>
      <c r="D10" s="280"/>
      <c r="E10" s="280"/>
      <c r="F10" s="280"/>
      <c r="G10" s="280"/>
      <c r="H10" s="280"/>
      <c r="I10" s="280"/>
      <c r="J10" s="280"/>
      <c r="K10" s="280"/>
      <c r="L10" s="280"/>
      <c r="M10" s="280">
        <v>0</v>
      </c>
      <c r="N10" s="280"/>
      <c r="O10" s="280"/>
      <c r="P10" s="280"/>
      <c r="Q10" s="280"/>
      <c r="R10" s="299"/>
      <c r="S10" s="311">
        <f t="shared" si="0"/>
        <v>0</v>
      </c>
    </row>
    <row r="11" spans="1:19" s="150" customFormat="1">
      <c r="A11" s="116">
        <v>4</v>
      </c>
      <c r="B11" s="168" t="s">
        <v>221</v>
      </c>
      <c r="C11" s="280"/>
      <c r="D11" s="280"/>
      <c r="E11" s="280"/>
      <c r="F11" s="280"/>
      <c r="G11" s="280"/>
      <c r="H11" s="280"/>
      <c r="I11" s="280"/>
      <c r="J11" s="280"/>
      <c r="K11" s="280"/>
      <c r="L11" s="280"/>
      <c r="M11" s="280">
        <v>0</v>
      </c>
      <c r="N11" s="280"/>
      <c r="O11" s="280"/>
      <c r="P11" s="280"/>
      <c r="Q11" s="280"/>
      <c r="R11" s="299"/>
      <c r="S11" s="311">
        <f t="shared" si="0"/>
        <v>0</v>
      </c>
    </row>
    <row r="12" spans="1:19" s="150" customFormat="1">
      <c r="A12" s="116">
        <v>5</v>
      </c>
      <c r="B12" s="168" t="s">
        <v>222</v>
      </c>
      <c r="C12" s="280"/>
      <c r="D12" s="280"/>
      <c r="E12" s="280"/>
      <c r="F12" s="280"/>
      <c r="G12" s="280"/>
      <c r="H12" s="280"/>
      <c r="I12" s="280"/>
      <c r="J12" s="280"/>
      <c r="K12" s="280"/>
      <c r="L12" s="280"/>
      <c r="M12" s="280">
        <v>0</v>
      </c>
      <c r="N12" s="280"/>
      <c r="O12" s="280"/>
      <c r="P12" s="280"/>
      <c r="Q12" s="280"/>
      <c r="R12" s="299"/>
      <c r="S12" s="311">
        <f t="shared" si="0"/>
        <v>0</v>
      </c>
    </row>
    <row r="13" spans="1:19" s="150" customFormat="1">
      <c r="A13" s="116">
        <v>6</v>
      </c>
      <c r="B13" s="168" t="s">
        <v>223</v>
      </c>
      <c r="C13" s="280">
        <v>0</v>
      </c>
      <c r="D13" s="280"/>
      <c r="E13" s="280">
        <v>156940508.03</v>
      </c>
      <c r="F13" s="280"/>
      <c r="G13" s="280"/>
      <c r="H13" s="280"/>
      <c r="I13" s="280">
        <v>32129520.659999996</v>
      </c>
      <c r="J13" s="280"/>
      <c r="K13" s="280"/>
      <c r="L13" s="280"/>
      <c r="M13" s="280">
        <v>152053.31000000238</v>
      </c>
      <c r="N13" s="280"/>
      <c r="O13" s="280"/>
      <c r="P13" s="280"/>
      <c r="Q13" s="280"/>
      <c r="R13" s="299"/>
      <c r="S13" s="311">
        <f t="shared" si="0"/>
        <v>47604915.246000007</v>
      </c>
    </row>
    <row r="14" spans="1:19" s="150" customFormat="1">
      <c r="A14" s="116">
        <v>7</v>
      </c>
      <c r="B14" s="168" t="s">
        <v>73</v>
      </c>
      <c r="C14" s="280"/>
      <c r="D14" s="280"/>
      <c r="E14" s="280"/>
      <c r="F14" s="280"/>
      <c r="G14" s="280"/>
      <c r="H14" s="280"/>
      <c r="I14" s="280"/>
      <c r="J14" s="280"/>
      <c r="K14" s="280"/>
      <c r="L14" s="280"/>
      <c r="M14" s="280">
        <v>750197250.94897127</v>
      </c>
      <c r="N14" s="280">
        <v>26757834.60910742</v>
      </c>
      <c r="O14" s="280">
        <v>0</v>
      </c>
      <c r="P14" s="280"/>
      <c r="Q14" s="280">
        <v>54279579.412948996</v>
      </c>
      <c r="R14" s="299">
        <v>0</v>
      </c>
      <c r="S14" s="311">
        <f t="shared" si="0"/>
        <v>912654034.09045112</v>
      </c>
    </row>
    <row r="15" spans="1:19" s="150" customFormat="1">
      <c r="A15" s="116">
        <v>8</v>
      </c>
      <c r="B15" s="168" t="s">
        <v>74</v>
      </c>
      <c r="C15" s="280"/>
      <c r="D15" s="280"/>
      <c r="E15" s="280"/>
      <c r="F15" s="280"/>
      <c r="G15" s="280"/>
      <c r="H15" s="280"/>
      <c r="I15" s="280"/>
      <c r="J15" s="280"/>
      <c r="K15" s="280"/>
      <c r="L15" s="280"/>
      <c r="M15" s="280">
        <v>0</v>
      </c>
      <c r="N15" s="280"/>
      <c r="O15" s="280"/>
      <c r="P15" s="280"/>
      <c r="Q15" s="280"/>
      <c r="R15" s="299"/>
      <c r="S15" s="311">
        <f t="shared" si="0"/>
        <v>0</v>
      </c>
    </row>
    <row r="16" spans="1:19" s="150" customFormat="1">
      <c r="A16" s="116">
        <v>9</v>
      </c>
      <c r="B16" s="168" t="s">
        <v>75</v>
      </c>
      <c r="C16" s="280"/>
      <c r="D16" s="280"/>
      <c r="E16" s="280"/>
      <c r="F16" s="280"/>
      <c r="G16" s="280"/>
      <c r="H16" s="280"/>
      <c r="I16" s="280"/>
      <c r="J16" s="280"/>
      <c r="K16" s="280"/>
      <c r="L16" s="280"/>
      <c r="M16" s="280">
        <v>0</v>
      </c>
      <c r="N16" s="280"/>
      <c r="O16" s="280"/>
      <c r="P16" s="280"/>
      <c r="Q16" s="280"/>
      <c r="R16" s="299"/>
      <c r="S16" s="311">
        <f t="shared" si="0"/>
        <v>0</v>
      </c>
    </row>
    <row r="17" spans="1:19" s="150" customFormat="1">
      <c r="A17" s="116">
        <v>10</v>
      </c>
      <c r="B17" s="168" t="s">
        <v>69</v>
      </c>
      <c r="C17" s="280"/>
      <c r="D17" s="280"/>
      <c r="E17" s="280"/>
      <c r="F17" s="280"/>
      <c r="G17" s="280"/>
      <c r="H17" s="280"/>
      <c r="I17" s="280"/>
      <c r="J17" s="280"/>
      <c r="K17" s="280"/>
      <c r="L17" s="280"/>
      <c r="M17" s="280">
        <v>107761107.07822393</v>
      </c>
      <c r="N17" s="280">
        <v>59669.510000005364</v>
      </c>
      <c r="O17" s="280">
        <v>0</v>
      </c>
      <c r="P17" s="280"/>
      <c r="Q17" s="280">
        <v>0</v>
      </c>
      <c r="R17" s="299"/>
      <c r="S17" s="311">
        <f t="shared" si="0"/>
        <v>107820776.58822393</v>
      </c>
    </row>
    <row r="18" spans="1:19" s="150" customFormat="1">
      <c r="A18" s="116">
        <v>11</v>
      </c>
      <c r="B18" s="168" t="s">
        <v>70</v>
      </c>
      <c r="C18" s="280"/>
      <c r="D18" s="280"/>
      <c r="E18" s="280"/>
      <c r="F18" s="280"/>
      <c r="G18" s="280"/>
      <c r="H18" s="280"/>
      <c r="I18" s="280"/>
      <c r="J18" s="280"/>
      <c r="K18" s="280"/>
      <c r="L18" s="280"/>
      <c r="M18" s="280">
        <v>0</v>
      </c>
      <c r="N18" s="280"/>
      <c r="O18" s="280"/>
      <c r="P18" s="280"/>
      <c r="Q18" s="280"/>
      <c r="R18" s="299"/>
      <c r="S18" s="311">
        <f t="shared" si="0"/>
        <v>0</v>
      </c>
    </row>
    <row r="19" spans="1:19" s="150" customFormat="1">
      <c r="A19" s="116">
        <v>12</v>
      </c>
      <c r="B19" s="168" t="s">
        <v>71</v>
      </c>
      <c r="C19" s="280"/>
      <c r="D19" s="280"/>
      <c r="E19" s="280"/>
      <c r="F19" s="280"/>
      <c r="G19" s="280"/>
      <c r="H19" s="280"/>
      <c r="I19" s="280"/>
      <c r="J19" s="280"/>
      <c r="K19" s="280"/>
      <c r="L19" s="280"/>
      <c r="M19" s="280">
        <v>0</v>
      </c>
      <c r="N19" s="280"/>
      <c r="O19" s="280"/>
      <c r="P19" s="280"/>
      <c r="Q19" s="280"/>
      <c r="R19" s="299"/>
      <c r="S19" s="311">
        <f t="shared" si="0"/>
        <v>0</v>
      </c>
    </row>
    <row r="20" spans="1:19" s="150" customFormat="1">
      <c r="A20" s="116">
        <v>13</v>
      </c>
      <c r="B20" s="168" t="s">
        <v>72</v>
      </c>
      <c r="C20" s="280"/>
      <c r="D20" s="280"/>
      <c r="E20" s="280"/>
      <c r="F20" s="280"/>
      <c r="G20" s="280"/>
      <c r="H20" s="280"/>
      <c r="I20" s="280"/>
      <c r="J20" s="280"/>
      <c r="K20" s="280"/>
      <c r="L20" s="280"/>
      <c r="M20" s="280">
        <v>0</v>
      </c>
      <c r="N20" s="280"/>
      <c r="O20" s="280"/>
      <c r="P20" s="280"/>
      <c r="Q20" s="280"/>
      <c r="R20" s="299"/>
      <c r="S20" s="311">
        <f t="shared" si="0"/>
        <v>0</v>
      </c>
    </row>
    <row r="21" spans="1:19" s="150" customFormat="1">
      <c r="A21" s="116">
        <v>14</v>
      </c>
      <c r="B21" s="168" t="s">
        <v>248</v>
      </c>
      <c r="C21" s="280">
        <v>19406872</v>
      </c>
      <c r="D21" s="280"/>
      <c r="E21" s="280">
        <v>0</v>
      </c>
      <c r="F21" s="280"/>
      <c r="G21" s="280"/>
      <c r="H21" s="280">
        <v>0</v>
      </c>
      <c r="I21" s="280">
        <v>0</v>
      </c>
      <c r="J21" s="280"/>
      <c r="K21" s="280"/>
      <c r="L21" s="280"/>
      <c r="M21" s="280">
        <v>65812920.857500002</v>
      </c>
      <c r="N21" s="280">
        <v>865278.96139999991</v>
      </c>
      <c r="O21" s="280">
        <v>0</v>
      </c>
      <c r="P21" s="280"/>
      <c r="Q21" s="280">
        <v>25296538.609999999</v>
      </c>
      <c r="R21" s="299"/>
      <c r="S21" s="311">
        <f t="shared" si="0"/>
        <v>129919546.3439</v>
      </c>
    </row>
    <row r="22" spans="1:19" ht="13.5" thickBot="1">
      <c r="A22" s="98"/>
      <c r="B22" s="152" t="s">
        <v>68</v>
      </c>
      <c r="C22" s="281">
        <f>SUM(C8:C21)</f>
        <v>43175461</v>
      </c>
      <c r="D22" s="281">
        <f t="shared" ref="D22:S22" si="1">SUM(D8:D21)</f>
        <v>0</v>
      </c>
      <c r="E22" s="281">
        <f t="shared" si="1"/>
        <v>156940508.03</v>
      </c>
      <c r="F22" s="281">
        <f t="shared" si="1"/>
        <v>0</v>
      </c>
      <c r="G22" s="281">
        <f t="shared" si="1"/>
        <v>0</v>
      </c>
      <c r="H22" s="281">
        <f t="shared" si="1"/>
        <v>0</v>
      </c>
      <c r="I22" s="281">
        <f t="shared" si="1"/>
        <v>32129520.659999996</v>
      </c>
      <c r="J22" s="281">
        <f t="shared" si="1"/>
        <v>0</v>
      </c>
      <c r="K22" s="281">
        <f t="shared" si="1"/>
        <v>0</v>
      </c>
      <c r="L22" s="281">
        <f t="shared" si="1"/>
        <v>0</v>
      </c>
      <c r="M22" s="281">
        <f t="shared" si="1"/>
        <v>1117361683.1946952</v>
      </c>
      <c r="N22" s="281">
        <f t="shared" si="1"/>
        <v>27682783.080507424</v>
      </c>
      <c r="O22" s="281">
        <f t="shared" si="1"/>
        <v>0</v>
      </c>
      <c r="P22" s="281">
        <f t="shared" si="1"/>
        <v>0</v>
      </c>
      <c r="Q22" s="281">
        <f t="shared" si="1"/>
        <v>79576118.022948995</v>
      </c>
      <c r="R22" s="281">
        <f t="shared" si="1"/>
        <v>0</v>
      </c>
      <c r="S22" s="499">
        <f t="shared" si="1"/>
        <v>1391437623.268575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14" activePane="bottomRight" state="frozen"/>
      <selection activeCell="B2" sqref="B2"/>
      <selection pane="topRight" activeCell="B2" sqref="B2"/>
      <selection pane="bottomLeft" activeCell="B2" sqref="B2"/>
      <selection pane="bottomRight" activeCell="V21" sqref="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190</v>
      </c>
      <c r="B1" s="337" t="str">
        <f>Info!C2</f>
        <v>სს "ბანკი ქართუ"</v>
      </c>
    </row>
    <row r="2" spans="1:22">
      <c r="A2" s="2" t="s">
        <v>191</v>
      </c>
      <c r="B2" s="516">
        <f>'1. key ratios'!B2</f>
        <v>43921</v>
      </c>
    </row>
    <row r="4" spans="1:22" ht="27.75" thickBot="1">
      <c r="A4" s="2" t="s">
        <v>415</v>
      </c>
      <c r="B4" s="308" t="s">
        <v>459</v>
      </c>
      <c r="V4" s="195" t="s">
        <v>94</v>
      </c>
    </row>
    <row r="5" spans="1:22">
      <c r="A5" s="96"/>
      <c r="B5" s="97"/>
      <c r="C5" s="554" t="s">
        <v>200</v>
      </c>
      <c r="D5" s="555"/>
      <c r="E5" s="555"/>
      <c r="F5" s="555"/>
      <c r="G5" s="555"/>
      <c r="H5" s="555"/>
      <c r="I5" s="555"/>
      <c r="J5" s="555"/>
      <c r="K5" s="555"/>
      <c r="L5" s="556"/>
      <c r="M5" s="554" t="s">
        <v>201</v>
      </c>
      <c r="N5" s="555"/>
      <c r="O5" s="555"/>
      <c r="P5" s="555"/>
      <c r="Q5" s="555"/>
      <c r="R5" s="555"/>
      <c r="S5" s="556"/>
      <c r="T5" s="559" t="s">
        <v>457</v>
      </c>
      <c r="U5" s="559" t="s">
        <v>456</v>
      </c>
      <c r="V5" s="557" t="s">
        <v>202</v>
      </c>
    </row>
    <row r="6" spans="1:22" s="70" customFormat="1" ht="140.25">
      <c r="A6" s="114"/>
      <c r="B6" s="170"/>
      <c r="C6" s="94" t="s">
        <v>203</v>
      </c>
      <c r="D6" s="93" t="s">
        <v>204</v>
      </c>
      <c r="E6" s="90" t="s">
        <v>205</v>
      </c>
      <c r="F6" s="309" t="s">
        <v>451</v>
      </c>
      <c r="G6" s="93" t="s">
        <v>206</v>
      </c>
      <c r="H6" s="93" t="s">
        <v>207</v>
      </c>
      <c r="I6" s="93" t="s">
        <v>208</v>
      </c>
      <c r="J6" s="93" t="s">
        <v>247</v>
      </c>
      <c r="K6" s="93" t="s">
        <v>209</v>
      </c>
      <c r="L6" s="95" t="s">
        <v>210</v>
      </c>
      <c r="M6" s="94" t="s">
        <v>211</v>
      </c>
      <c r="N6" s="93" t="s">
        <v>212</v>
      </c>
      <c r="O6" s="93" t="s">
        <v>213</v>
      </c>
      <c r="P6" s="93" t="s">
        <v>214</v>
      </c>
      <c r="Q6" s="93" t="s">
        <v>215</v>
      </c>
      <c r="R6" s="93" t="s">
        <v>216</v>
      </c>
      <c r="S6" s="95" t="s">
        <v>217</v>
      </c>
      <c r="T6" s="560"/>
      <c r="U6" s="560"/>
      <c r="V6" s="558"/>
    </row>
    <row r="7" spans="1:22" s="150" customFormat="1">
      <c r="A7" s="151">
        <v>1</v>
      </c>
      <c r="B7" s="149" t="s">
        <v>218</v>
      </c>
      <c r="C7" s="282"/>
      <c r="D7" s="280"/>
      <c r="E7" s="280"/>
      <c r="F7" s="280"/>
      <c r="G7" s="280"/>
      <c r="H7" s="280"/>
      <c r="I7" s="280"/>
      <c r="J7" s="280"/>
      <c r="K7" s="280"/>
      <c r="L7" s="283"/>
      <c r="M7" s="282"/>
      <c r="N7" s="280"/>
      <c r="O7" s="280"/>
      <c r="P7" s="280"/>
      <c r="Q7" s="280"/>
      <c r="R7" s="280"/>
      <c r="S7" s="283"/>
      <c r="T7" s="303"/>
      <c r="U7" s="302"/>
      <c r="V7" s="284">
        <f>SUM(C7:S7)</f>
        <v>0</v>
      </c>
    </row>
    <row r="8" spans="1:22" s="150" customFormat="1">
      <c r="A8" s="151">
        <v>2</v>
      </c>
      <c r="B8" s="149" t="s">
        <v>219</v>
      </c>
      <c r="C8" s="282"/>
      <c r="D8" s="280"/>
      <c r="E8" s="280"/>
      <c r="F8" s="280"/>
      <c r="G8" s="280"/>
      <c r="H8" s="280"/>
      <c r="I8" s="280"/>
      <c r="J8" s="280"/>
      <c r="K8" s="280"/>
      <c r="L8" s="283"/>
      <c r="M8" s="282"/>
      <c r="N8" s="280"/>
      <c r="O8" s="280"/>
      <c r="P8" s="280"/>
      <c r="Q8" s="280"/>
      <c r="R8" s="280"/>
      <c r="S8" s="283"/>
      <c r="T8" s="302"/>
      <c r="U8" s="302"/>
      <c r="V8" s="284">
        <f t="shared" ref="V8:V20" si="0">SUM(C8:S8)</f>
        <v>0</v>
      </c>
    </row>
    <row r="9" spans="1:22" s="150" customFormat="1">
      <c r="A9" s="151">
        <v>3</v>
      </c>
      <c r="B9" s="149" t="s">
        <v>220</v>
      </c>
      <c r="C9" s="282"/>
      <c r="D9" s="280"/>
      <c r="E9" s="280"/>
      <c r="F9" s="280"/>
      <c r="G9" s="280"/>
      <c r="H9" s="280"/>
      <c r="I9" s="280"/>
      <c r="J9" s="280"/>
      <c r="K9" s="280"/>
      <c r="L9" s="283"/>
      <c r="M9" s="282"/>
      <c r="N9" s="280"/>
      <c r="O9" s="280"/>
      <c r="P9" s="280"/>
      <c r="Q9" s="280"/>
      <c r="R9" s="280"/>
      <c r="S9" s="283"/>
      <c r="T9" s="302"/>
      <c r="U9" s="302"/>
      <c r="V9" s="284">
        <f>SUM(C9:S9)</f>
        <v>0</v>
      </c>
    </row>
    <row r="10" spans="1:22" s="150" customFormat="1">
      <c r="A10" s="151">
        <v>4</v>
      </c>
      <c r="B10" s="149" t="s">
        <v>221</v>
      </c>
      <c r="C10" s="282"/>
      <c r="D10" s="280"/>
      <c r="E10" s="280"/>
      <c r="F10" s="280"/>
      <c r="G10" s="280"/>
      <c r="H10" s="280"/>
      <c r="I10" s="280"/>
      <c r="J10" s="280"/>
      <c r="K10" s="280"/>
      <c r="L10" s="283"/>
      <c r="M10" s="282"/>
      <c r="N10" s="280"/>
      <c r="O10" s="280"/>
      <c r="P10" s="280"/>
      <c r="Q10" s="280"/>
      <c r="R10" s="280"/>
      <c r="S10" s="283"/>
      <c r="T10" s="302"/>
      <c r="U10" s="302"/>
      <c r="V10" s="284">
        <f t="shared" si="0"/>
        <v>0</v>
      </c>
    </row>
    <row r="11" spans="1:22" s="150" customFormat="1">
      <c r="A11" s="151">
        <v>5</v>
      </c>
      <c r="B11" s="149" t="s">
        <v>222</v>
      </c>
      <c r="C11" s="282"/>
      <c r="D11" s="280"/>
      <c r="E11" s="280"/>
      <c r="F11" s="280"/>
      <c r="G11" s="280"/>
      <c r="H11" s="280"/>
      <c r="I11" s="280"/>
      <c r="J11" s="280"/>
      <c r="K11" s="280"/>
      <c r="L11" s="283"/>
      <c r="M11" s="282"/>
      <c r="N11" s="280"/>
      <c r="O11" s="280"/>
      <c r="P11" s="280"/>
      <c r="Q11" s="280"/>
      <c r="R11" s="280"/>
      <c r="S11" s="283"/>
      <c r="T11" s="302"/>
      <c r="U11" s="302"/>
      <c r="V11" s="284">
        <f t="shared" si="0"/>
        <v>0</v>
      </c>
    </row>
    <row r="12" spans="1:22" s="150" customFormat="1">
      <c r="A12" s="151">
        <v>6</v>
      </c>
      <c r="B12" s="149" t="s">
        <v>223</v>
      </c>
      <c r="C12" s="282"/>
      <c r="D12" s="280"/>
      <c r="E12" s="280"/>
      <c r="F12" s="280"/>
      <c r="G12" s="280"/>
      <c r="H12" s="280"/>
      <c r="I12" s="280"/>
      <c r="J12" s="280"/>
      <c r="K12" s="280"/>
      <c r="L12" s="283"/>
      <c r="M12" s="282"/>
      <c r="N12" s="280"/>
      <c r="O12" s="280"/>
      <c r="P12" s="280"/>
      <c r="Q12" s="280"/>
      <c r="R12" s="280"/>
      <c r="S12" s="283"/>
      <c r="T12" s="302"/>
      <c r="U12" s="302"/>
      <c r="V12" s="284">
        <f t="shared" si="0"/>
        <v>0</v>
      </c>
    </row>
    <row r="13" spans="1:22" s="150" customFormat="1">
      <c r="A13" s="151">
        <v>7</v>
      </c>
      <c r="B13" s="149" t="s">
        <v>73</v>
      </c>
      <c r="C13" s="282"/>
      <c r="D13" s="280">
        <v>10449180.181263922</v>
      </c>
      <c r="E13" s="280"/>
      <c r="F13" s="280"/>
      <c r="G13" s="280"/>
      <c r="H13" s="280"/>
      <c r="I13" s="280"/>
      <c r="J13" s="280"/>
      <c r="K13" s="280"/>
      <c r="L13" s="283"/>
      <c r="M13" s="282"/>
      <c r="N13" s="280"/>
      <c r="O13" s="280"/>
      <c r="P13" s="280"/>
      <c r="Q13" s="280"/>
      <c r="R13" s="280"/>
      <c r="S13" s="283"/>
      <c r="T13" s="302">
        <v>9568065.7219331972</v>
      </c>
      <c r="U13" s="302">
        <v>881114.45933072525</v>
      </c>
      <c r="V13" s="284">
        <f t="shared" si="0"/>
        <v>10449180.181263922</v>
      </c>
    </row>
    <row r="14" spans="1:22" s="150" customFormat="1">
      <c r="A14" s="151">
        <v>8</v>
      </c>
      <c r="B14" s="149" t="s">
        <v>74</v>
      </c>
      <c r="C14" s="282"/>
      <c r="D14" s="280"/>
      <c r="E14" s="280"/>
      <c r="F14" s="280"/>
      <c r="G14" s="280"/>
      <c r="H14" s="280"/>
      <c r="I14" s="280"/>
      <c r="J14" s="280"/>
      <c r="K14" s="280"/>
      <c r="L14" s="283"/>
      <c r="M14" s="282"/>
      <c r="N14" s="280"/>
      <c r="O14" s="280"/>
      <c r="P14" s="280"/>
      <c r="Q14" s="280"/>
      <c r="R14" s="280"/>
      <c r="S14" s="283"/>
      <c r="T14" s="302"/>
      <c r="U14" s="302"/>
      <c r="V14" s="284">
        <f t="shared" si="0"/>
        <v>0</v>
      </c>
    </row>
    <row r="15" spans="1:22" s="150" customFormat="1">
      <c r="A15" s="151">
        <v>9</v>
      </c>
      <c r="B15" s="149" t="s">
        <v>75</v>
      </c>
      <c r="C15" s="282"/>
      <c r="D15" s="280"/>
      <c r="E15" s="280"/>
      <c r="F15" s="280"/>
      <c r="G15" s="280"/>
      <c r="H15" s="280"/>
      <c r="I15" s="280"/>
      <c r="J15" s="280"/>
      <c r="K15" s="280"/>
      <c r="L15" s="283"/>
      <c r="M15" s="282"/>
      <c r="N15" s="280"/>
      <c r="O15" s="280"/>
      <c r="P15" s="280"/>
      <c r="Q15" s="280"/>
      <c r="R15" s="280"/>
      <c r="S15" s="283"/>
      <c r="T15" s="302"/>
      <c r="U15" s="302"/>
      <c r="V15" s="284">
        <f t="shared" si="0"/>
        <v>0</v>
      </c>
    </row>
    <row r="16" spans="1:22" s="150" customFormat="1">
      <c r="A16" s="151">
        <v>10</v>
      </c>
      <c r="B16" s="149" t="s">
        <v>69</v>
      </c>
      <c r="C16" s="282"/>
      <c r="D16" s="280">
        <v>0</v>
      </c>
      <c r="E16" s="280"/>
      <c r="F16" s="280"/>
      <c r="G16" s="280"/>
      <c r="H16" s="280"/>
      <c r="I16" s="280"/>
      <c r="J16" s="280"/>
      <c r="K16" s="280"/>
      <c r="L16" s="283"/>
      <c r="M16" s="282"/>
      <c r="N16" s="280"/>
      <c r="O16" s="280"/>
      <c r="P16" s="280"/>
      <c r="Q16" s="280"/>
      <c r="R16" s="280"/>
      <c r="S16" s="283"/>
      <c r="T16" s="302">
        <v>0</v>
      </c>
      <c r="U16" s="302"/>
      <c r="V16" s="284">
        <f t="shared" si="0"/>
        <v>0</v>
      </c>
    </row>
    <row r="17" spans="1:22" s="150" customFormat="1">
      <c r="A17" s="151">
        <v>11</v>
      </c>
      <c r="B17" s="149" t="s">
        <v>70</v>
      </c>
      <c r="C17" s="282"/>
      <c r="D17" s="280"/>
      <c r="E17" s="280"/>
      <c r="F17" s="280"/>
      <c r="G17" s="280"/>
      <c r="H17" s="280"/>
      <c r="I17" s="280"/>
      <c r="J17" s="280"/>
      <c r="K17" s="280"/>
      <c r="L17" s="283"/>
      <c r="M17" s="282"/>
      <c r="N17" s="280"/>
      <c r="O17" s="280"/>
      <c r="P17" s="280"/>
      <c r="Q17" s="280"/>
      <c r="R17" s="280"/>
      <c r="S17" s="283"/>
      <c r="T17" s="302"/>
      <c r="U17" s="302"/>
      <c r="V17" s="284">
        <f t="shared" si="0"/>
        <v>0</v>
      </c>
    </row>
    <row r="18" spans="1:22" s="150" customFormat="1">
      <c r="A18" s="151">
        <v>12</v>
      </c>
      <c r="B18" s="149" t="s">
        <v>71</v>
      </c>
      <c r="C18" s="282"/>
      <c r="D18" s="280"/>
      <c r="E18" s="280"/>
      <c r="F18" s="280"/>
      <c r="G18" s="280"/>
      <c r="H18" s="280"/>
      <c r="I18" s="280"/>
      <c r="J18" s="280"/>
      <c r="K18" s="280"/>
      <c r="L18" s="283"/>
      <c r="M18" s="282"/>
      <c r="N18" s="280"/>
      <c r="O18" s="280"/>
      <c r="P18" s="280"/>
      <c r="Q18" s="280"/>
      <c r="R18" s="280"/>
      <c r="S18" s="283"/>
      <c r="T18" s="302"/>
      <c r="U18" s="302"/>
      <c r="V18" s="284">
        <f t="shared" si="0"/>
        <v>0</v>
      </c>
    </row>
    <row r="19" spans="1:22" s="150" customFormat="1">
      <c r="A19" s="151">
        <v>13</v>
      </c>
      <c r="B19" s="149" t="s">
        <v>72</v>
      </c>
      <c r="C19" s="282"/>
      <c r="D19" s="280"/>
      <c r="E19" s="280"/>
      <c r="F19" s="280"/>
      <c r="G19" s="280"/>
      <c r="H19" s="280"/>
      <c r="I19" s="280"/>
      <c r="J19" s="280"/>
      <c r="K19" s="280"/>
      <c r="L19" s="283"/>
      <c r="M19" s="282"/>
      <c r="N19" s="280"/>
      <c r="O19" s="280"/>
      <c r="P19" s="280"/>
      <c r="Q19" s="280"/>
      <c r="R19" s="280"/>
      <c r="S19" s="283"/>
      <c r="T19" s="302"/>
      <c r="U19" s="302"/>
      <c r="V19" s="284">
        <f t="shared" si="0"/>
        <v>0</v>
      </c>
    </row>
    <row r="20" spans="1:22" s="150" customFormat="1">
      <c r="A20" s="151">
        <v>14</v>
      </c>
      <c r="B20" s="149" t="s">
        <v>248</v>
      </c>
      <c r="C20" s="282"/>
      <c r="D20" s="280">
        <v>2021772.3545437609</v>
      </c>
      <c r="E20" s="280"/>
      <c r="F20" s="280"/>
      <c r="G20" s="280"/>
      <c r="H20" s="280"/>
      <c r="I20" s="280"/>
      <c r="J20" s="280"/>
      <c r="K20" s="280"/>
      <c r="L20" s="283"/>
      <c r="M20" s="282"/>
      <c r="N20" s="280"/>
      <c r="O20" s="280"/>
      <c r="P20" s="280"/>
      <c r="Q20" s="280"/>
      <c r="R20" s="280"/>
      <c r="S20" s="283"/>
      <c r="T20" s="302">
        <v>2021772.3545437609</v>
      </c>
      <c r="U20" s="302">
        <v>0</v>
      </c>
      <c r="V20" s="284">
        <f t="shared" si="0"/>
        <v>2021772.3545437609</v>
      </c>
    </row>
    <row r="21" spans="1:22" ht="13.5" thickBot="1">
      <c r="A21" s="98"/>
      <c r="B21" s="99" t="s">
        <v>68</v>
      </c>
      <c r="C21" s="285">
        <f>SUM(C7:C20)</f>
        <v>0</v>
      </c>
      <c r="D21" s="281">
        <f t="shared" ref="D21:V21" si="1">SUM(D7:D20)</f>
        <v>12470952.535807682</v>
      </c>
      <c r="E21" s="281">
        <f t="shared" si="1"/>
        <v>0</v>
      </c>
      <c r="F21" s="281">
        <f t="shared" si="1"/>
        <v>0</v>
      </c>
      <c r="G21" s="281">
        <f t="shared" si="1"/>
        <v>0</v>
      </c>
      <c r="H21" s="281">
        <f t="shared" si="1"/>
        <v>0</v>
      </c>
      <c r="I21" s="281">
        <f t="shared" si="1"/>
        <v>0</v>
      </c>
      <c r="J21" s="281">
        <f t="shared" si="1"/>
        <v>0</v>
      </c>
      <c r="K21" s="281">
        <f t="shared" si="1"/>
        <v>0</v>
      </c>
      <c r="L21" s="286">
        <f t="shared" si="1"/>
        <v>0</v>
      </c>
      <c r="M21" s="285">
        <f t="shared" si="1"/>
        <v>0</v>
      </c>
      <c r="N21" s="281">
        <f t="shared" si="1"/>
        <v>0</v>
      </c>
      <c r="O21" s="281">
        <f t="shared" si="1"/>
        <v>0</v>
      </c>
      <c r="P21" s="281">
        <f t="shared" si="1"/>
        <v>0</v>
      </c>
      <c r="Q21" s="281">
        <f t="shared" si="1"/>
        <v>0</v>
      </c>
      <c r="R21" s="281">
        <f t="shared" si="1"/>
        <v>0</v>
      </c>
      <c r="S21" s="286">
        <f t="shared" si="1"/>
        <v>0</v>
      </c>
      <c r="T21" s="286">
        <f>SUM(T7:T20)</f>
        <v>11589838.076476958</v>
      </c>
      <c r="U21" s="286">
        <f t="shared" si="1"/>
        <v>881114.45933072525</v>
      </c>
      <c r="V21" s="287">
        <f t="shared" si="1"/>
        <v>12470952.535807682</v>
      </c>
    </row>
    <row r="24" spans="1:22">
      <c r="A24" s="16"/>
      <c r="B24" s="16"/>
      <c r="C24" s="74"/>
      <c r="D24" s="74"/>
      <c r="E24" s="74"/>
    </row>
    <row r="25" spans="1:22">
      <c r="A25" s="91"/>
      <c r="B25" s="91"/>
      <c r="C25" s="16"/>
      <c r="D25" s="74"/>
      <c r="E25" s="74"/>
    </row>
    <row r="26" spans="1:22">
      <c r="A26" s="91"/>
      <c r="B26" s="92"/>
      <c r="C26" s="16"/>
      <c r="D26" s="74"/>
      <c r="E26" s="74"/>
    </row>
    <row r="27" spans="1:22">
      <c r="A27" s="91"/>
      <c r="B27" s="91"/>
      <c r="C27" s="16"/>
      <c r="D27" s="74"/>
      <c r="E27" s="74"/>
    </row>
    <row r="28" spans="1:22">
      <c r="A28" s="91"/>
      <c r="B28" s="92"/>
      <c r="C28" s="16"/>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17" activePane="bottomRight" state="frozen"/>
      <selection activeCell="B2" sqref="B2"/>
      <selection pane="topRight" activeCell="B2" sqref="B2"/>
      <selection pane="bottomLeft" activeCell="B2" sqref="B2"/>
      <selection pane="bottomRight" activeCell="H8" sqref="H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190</v>
      </c>
      <c r="B1" s="337" t="str">
        <f>Info!C2</f>
        <v>სს "ბანკი ქართუ"</v>
      </c>
    </row>
    <row r="2" spans="1:9">
      <c r="A2" s="2" t="s">
        <v>191</v>
      </c>
      <c r="B2" s="516">
        <f>'1. key ratios'!B2</f>
        <v>43921</v>
      </c>
    </row>
    <row r="4" spans="1:9" ht="13.5" thickBot="1">
      <c r="A4" s="2" t="s">
        <v>416</v>
      </c>
      <c r="B4" s="305" t="s">
        <v>460</v>
      </c>
    </row>
    <row r="5" spans="1:9">
      <c r="A5" s="96"/>
      <c r="B5" s="147"/>
      <c r="C5" s="153" t="s">
        <v>0</v>
      </c>
      <c r="D5" s="153" t="s">
        <v>1</v>
      </c>
      <c r="E5" s="153" t="s">
        <v>2</v>
      </c>
      <c r="F5" s="153" t="s">
        <v>3</v>
      </c>
      <c r="G5" s="300" t="s">
        <v>4</v>
      </c>
      <c r="H5" s="154" t="s">
        <v>5</v>
      </c>
      <c r="I5" s="22"/>
    </row>
    <row r="6" spans="1:9" ht="15" customHeight="1">
      <c r="A6" s="146"/>
      <c r="B6" s="20"/>
      <c r="C6" s="561" t="s">
        <v>452</v>
      </c>
      <c r="D6" s="565" t="s">
        <v>473</v>
      </c>
      <c r="E6" s="566"/>
      <c r="F6" s="561" t="s">
        <v>479</v>
      </c>
      <c r="G6" s="561" t="s">
        <v>480</v>
      </c>
      <c r="H6" s="563" t="s">
        <v>454</v>
      </c>
      <c r="I6" s="22"/>
    </row>
    <row r="7" spans="1:9" ht="76.5">
      <c r="A7" s="146"/>
      <c r="B7" s="20"/>
      <c r="C7" s="562"/>
      <c r="D7" s="304" t="s">
        <v>455</v>
      </c>
      <c r="E7" s="304" t="s">
        <v>453</v>
      </c>
      <c r="F7" s="562"/>
      <c r="G7" s="562"/>
      <c r="H7" s="564"/>
      <c r="I7" s="22"/>
    </row>
    <row r="8" spans="1:9">
      <c r="A8" s="87">
        <v>1</v>
      </c>
      <c r="B8" s="76" t="s">
        <v>218</v>
      </c>
      <c r="C8" s="288">
        <v>217206940</v>
      </c>
      <c r="D8" s="289"/>
      <c r="E8" s="288"/>
      <c r="F8" s="288">
        <v>193438351</v>
      </c>
      <c r="G8" s="301">
        <v>193438351</v>
      </c>
      <c r="H8" s="500">
        <f>IFERROR(G8/(C8+E8),0)</f>
        <v>0.89057168707408707</v>
      </c>
    </row>
    <row r="9" spans="1:9" ht="15" customHeight="1">
      <c r="A9" s="87">
        <v>2</v>
      </c>
      <c r="B9" s="76" t="s">
        <v>219</v>
      </c>
      <c r="C9" s="288">
        <v>0</v>
      </c>
      <c r="D9" s="289"/>
      <c r="E9" s="288"/>
      <c r="F9" s="288">
        <v>0</v>
      </c>
      <c r="G9" s="301">
        <v>0</v>
      </c>
      <c r="H9" s="500">
        <f t="shared" ref="H9:H21" si="0">IFERROR(G9/(C9+E9),0)</f>
        <v>0</v>
      </c>
    </row>
    <row r="10" spans="1:9">
      <c r="A10" s="87">
        <v>3</v>
      </c>
      <c r="B10" s="76" t="s">
        <v>220</v>
      </c>
      <c r="C10" s="288">
        <v>0</v>
      </c>
      <c r="D10" s="289"/>
      <c r="E10" s="288"/>
      <c r="F10" s="288">
        <v>0</v>
      </c>
      <c r="G10" s="301">
        <v>0</v>
      </c>
      <c r="H10" s="500">
        <f t="shared" si="0"/>
        <v>0</v>
      </c>
    </row>
    <row r="11" spans="1:9">
      <c r="A11" s="87">
        <v>4</v>
      </c>
      <c r="B11" s="76" t="s">
        <v>221</v>
      </c>
      <c r="C11" s="288">
        <v>0</v>
      </c>
      <c r="D11" s="289"/>
      <c r="E11" s="288"/>
      <c r="F11" s="288">
        <v>0</v>
      </c>
      <c r="G11" s="301">
        <v>0</v>
      </c>
      <c r="H11" s="500">
        <f t="shared" si="0"/>
        <v>0</v>
      </c>
    </row>
    <row r="12" spans="1:9">
      <c r="A12" s="87">
        <v>5</v>
      </c>
      <c r="B12" s="76" t="s">
        <v>222</v>
      </c>
      <c r="C12" s="288">
        <v>0</v>
      </c>
      <c r="D12" s="289"/>
      <c r="E12" s="288"/>
      <c r="F12" s="288">
        <v>0</v>
      </c>
      <c r="G12" s="301">
        <v>0</v>
      </c>
      <c r="H12" s="500">
        <f t="shared" si="0"/>
        <v>0</v>
      </c>
    </row>
    <row r="13" spans="1:9">
      <c r="A13" s="87">
        <v>6</v>
      </c>
      <c r="B13" s="76" t="s">
        <v>223</v>
      </c>
      <c r="C13" s="288">
        <v>189222082</v>
      </c>
      <c r="D13" s="289"/>
      <c r="E13" s="288"/>
      <c r="F13" s="288">
        <v>47604915.246000007</v>
      </c>
      <c r="G13" s="301">
        <v>47604915.246000007</v>
      </c>
      <c r="H13" s="500">
        <f t="shared" si="0"/>
        <v>0.25158223999459012</v>
      </c>
    </row>
    <row r="14" spans="1:9">
      <c r="A14" s="87">
        <v>7</v>
      </c>
      <c r="B14" s="76" t="s">
        <v>73</v>
      </c>
      <c r="C14" s="288">
        <v>804476830.36192024</v>
      </c>
      <c r="D14" s="289">
        <v>51430974.431794852</v>
      </c>
      <c r="E14" s="288">
        <v>26757834.60910742</v>
      </c>
      <c r="F14" s="289">
        <v>912654034.09045112</v>
      </c>
      <c r="G14" s="352">
        <v>902204853.9091872</v>
      </c>
      <c r="H14" s="500">
        <f t="shared" si="0"/>
        <v>1.0853792459926261</v>
      </c>
    </row>
    <row r="15" spans="1:9">
      <c r="A15" s="87">
        <v>8</v>
      </c>
      <c r="B15" s="76" t="s">
        <v>74</v>
      </c>
      <c r="C15" s="288">
        <v>0</v>
      </c>
      <c r="D15" s="289"/>
      <c r="E15" s="288">
        <v>0</v>
      </c>
      <c r="F15" s="289">
        <v>0</v>
      </c>
      <c r="G15" s="352">
        <v>0</v>
      </c>
      <c r="H15" s="500">
        <f t="shared" si="0"/>
        <v>0</v>
      </c>
    </row>
    <row r="16" spans="1:9">
      <c r="A16" s="87">
        <v>9</v>
      </c>
      <c r="B16" s="76" t="s">
        <v>75</v>
      </c>
      <c r="C16" s="288">
        <v>0</v>
      </c>
      <c r="D16" s="289"/>
      <c r="E16" s="288">
        <v>0</v>
      </c>
      <c r="F16" s="289">
        <v>0</v>
      </c>
      <c r="G16" s="352">
        <v>0</v>
      </c>
      <c r="H16" s="500">
        <f t="shared" si="0"/>
        <v>0</v>
      </c>
    </row>
    <row r="17" spans="1:8">
      <c r="A17" s="87">
        <v>10</v>
      </c>
      <c r="B17" s="76" t="s">
        <v>69</v>
      </c>
      <c r="C17" s="288">
        <v>107761107.07822393</v>
      </c>
      <c r="D17" s="289">
        <v>119339.02000001073</v>
      </c>
      <c r="E17" s="288">
        <v>59669.510000005364</v>
      </c>
      <c r="F17" s="289">
        <v>107820776.58822393</v>
      </c>
      <c r="G17" s="352">
        <v>107820776.58822393</v>
      </c>
      <c r="H17" s="500">
        <f t="shared" si="0"/>
        <v>1</v>
      </c>
    </row>
    <row r="18" spans="1:8">
      <c r="A18" s="87">
        <v>11</v>
      </c>
      <c r="B18" s="76" t="s">
        <v>70</v>
      </c>
      <c r="C18" s="288">
        <v>0</v>
      </c>
      <c r="D18" s="289"/>
      <c r="E18" s="288">
        <v>0</v>
      </c>
      <c r="F18" s="289">
        <v>0</v>
      </c>
      <c r="G18" s="352">
        <v>0</v>
      </c>
      <c r="H18" s="500">
        <f t="shared" si="0"/>
        <v>0</v>
      </c>
    </row>
    <row r="19" spans="1:8">
      <c r="A19" s="87">
        <v>12</v>
      </c>
      <c r="B19" s="76" t="s">
        <v>71</v>
      </c>
      <c r="C19" s="288">
        <v>0</v>
      </c>
      <c r="D19" s="289"/>
      <c r="E19" s="288">
        <v>0</v>
      </c>
      <c r="F19" s="289">
        <v>0</v>
      </c>
      <c r="G19" s="352">
        <v>0</v>
      </c>
      <c r="H19" s="500">
        <f t="shared" si="0"/>
        <v>0</v>
      </c>
    </row>
    <row r="20" spans="1:8">
      <c r="A20" s="87">
        <v>13</v>
      </c>
      <c r="B20" s="76" t="s">
        <v>72</v>
      </c>
      <c r="C20" s="288">
        <v>0</v>
      </c>
      <c r="D20" s="289"/>
      <c r="E20" s="288">
        <v>0</v>
      </c>
      <c r="F20" s="289">
        <v>0</v>
      </c>
      <c r="G20" s="352">
        <v>0</v>
      </c>
      <c r="H20" s="500">
        <f t="shared" si="0"/>
        <v>0</v>
      </c>
    </row>
    <row r="21" spans="1:8">
      <c r="A21" s="87">
        <v>14</v>
      </c>
      <c r="B21" s="76" t="s">
        <v>248</v>
      </c>
      <c r="C21" s="288">
        <v>110516331.4675</v>
      </c>
      <c r="D21" s="289">
        <v>1730557.9227999998</v>
      </c>
      <c r="E21" s="288">
        <v>865278.96139999991</v>
      </c>
      <c r="F21" s="289">
        <v>129919546.3439</v>
      </c>
      <c r="G21" s="352">
        <v>127897773.98935623</v>
      </c>
      <c r="H21" s="500">
        <f t="shared" si="0"/>
        <v>1.1482844744016272</v>
      </c>
    </row>
    <row r="22" spans="1:8" ht="13.5" thickBot="1">
      <c r="A22" s="148"/>
      <c r="B22" s="155" t="s">
        <v>68</v>
      </c>
      <c r="C22" s="281">
        <f>SUM(C8:C21)</f>
        <v>1429183290.9076443</v>
      </c>
      <c r="D22" s="281">
        <f>SUM(D8:D21)</f>
        <v>53280871.37459486</v>
      </c>
      <c r="E22" s="281">
        <f>SUM(E8:E21)</f>
        <v>27682783.080507424</v>
      </c>
      <c r="F22" s="281">
        <f>SUM(F8:F21)</f>
        <v>1391437623.268575</v>
      </c>
      <c r="G22" s="281">
        <f>SUM(G8:G21)</f>
        <v>1378966670.7327673</v>
      </c>
      <c r="H22" s="310">
        <f>G22/(C22+E22)</f>
        <v>0.94652946853094333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B2" sqref="B2"/>
      <selection pane="topRight" activeCell="B2" sqref="B2"/>
      <selection pane="bottomLeft" activeCell="B2" sqref="B2"/>
      <selection pane="bottomRight" activeCell="F23" sqref="F23"/>
    </sheetView>
  </sheetViews>
  <sheetFormatPr defaultColWidth="9.140625" defaultRowHeight="12.75"/>
  <cols>
    <col min="1" max="1" width="10.5703125" style="337" bestFit="1" customWidth="1"/>
    <col min="2" max="2" width="91" style="337" customWidth="1"/>
    <col min="3" max="4" width="12.7109375" style="337" customWidth="1"/>
    <col min="5" max="5" width="13.7109375" style="337" customWidth="1"/>
    <col min="6" max="11" width="12.7109375" style="337" customWidth="1"/>
    <col min="12" max="16384" width="9.140625" style="337"/>
  </cols>
  <sheetData>
    <row r="1" spans="1:11">
      <c r="A1" s="337" t="s">
        <v>190</v>
      </c>
      <c r="B1" s="337" t="str">
        <f>Info!C2</f>
        <v>სს "ბანკი ქართუ"</v>
      </c>
    </row>
    <row r="2" spans="1:11">
      <c r="A2" s="337" t="s">
        <v>191</v>
      </c>
      <c r="B2" s="518">
        <f>'1. key ratios'!B2</f>
        <v>43921</v>
      </c>
      <c r="C2" s="338"/>
      <c r="D2" s="338"/>
    </row>
    <row r="3" spans="1:11">
      <c r="B3" s="338"/>
      <c r="C3" s="338"/>
      <c r="D3" s="338"/>
    </row>
    <row r="4" spans="1:11" ht="13.5" thickBot="1">
      <c r="A4" s="337" t="s">
        <v>520</v>
      </c>
      <c r="B4" s="305" t="s">
        <v>519</v>
      </c>
      <c r="C4" s="338"/>
      <c r="D4" s="338"/>
    </row>
    <row r="5" spans="1:11" ht="30" customHeight="1">
      <c r="A5" s="570"/>
      <c r="B5" s="571"/>
      <c r="C5" s="568" t="s">
        <v>552</v>
      </c>
      <c r="D5" s="568"/>
      <c r="E5" s="568"/>
      <c r="F5" s="568" t="s">
        <v>553</v>
      </c>
      <c r="G5" s="568"/>
      <c r="H5" s="568"/>
      <c r="I5" s="568" t="s">
        <v>554</v>
      </c>
      <c r="J5" s="568"/>
      <c r="K5" s="569"/>
    </row>
    <row r="6" spans="1:11">
      <c r="A6" s="335"/>
      <c r="B6" s="336"/>
      <c r="C6" s="339" t="s">
        <v>27</v>
      </c>
      <c r="D6" s="339" t="s">
        <v>97</v>
      </c>
      <c r="E6" s="339" t="s">
        <v>68</v>
      </c>
      <c r="F6" s="339" t="s">
        <v>27</v>
      </c>
      <c r="G6" s="339" t="s">
        <v>97</v>
      </c>
      <c r="H6" s="339" t="s">
        <v>68</v>
      </c>
      <c r="I6" s="339" t="s">
        <v>27</v>
      </c>
      <c r="J6" s="339" t="s">
        <v>97</v>
      </c>
      <c r="K6" s="344" t="s">
        <v>68</v>
      </c>
    </row>
    <row r="7" spans="1:11">
      <c r="A7" s="345" t="s">
        <v>490</v>
      </c>
      <c r="B7" s="334"/>
      <c r="C7" s="334"/>
      <c r="D7" s="334"/>
      <c r="E7" s="334"/>
      <c r="F7" s="334"/>
      <c r="G7" s="334"/>
      <c r="H7" s="334"/>
      <c r="I7" s="334"/>
      <c r="J7" s="334"/>
      <c r="K7" s="346"/>
    </row>
    <row r="8" spans="1:11">
      <c r="A8" s="333">
        <v>1</v>
      </c>
      <c r="B8" s="318" t="s">
        <v>490</v>
      </c>
      <c r="C8" s="316"/>
      <c r="D8" s="316"/>
      <c r="E8" s="316"/>
      <c r="F8" s="501">
        <v>44080247.710777774</v>
      </c>
      <c r="G8" s="502">
        <v>283860700.09926391</v>
      </c>
      <c r="H8" s="502">
        <v>327940947.81004167</v>
      </c>
      <c r="I8" s="502">
        <v>34995472.654666677</v>
      </c>
      <c r="J8" s="502">
        <v>183362777.06593063</v>
      </c>
      <c r="K8" s="503">
        <v>218358249.7205973</v>
      </c>
    </row>
    <row r="9" spans="1:11">
      <c r="A9" s="345" t="s">
        <v>491</v>
      </c>
      <c r="B9" s="334"/>
      <c r="C9" s="334"/>
      <c r="D9" s="334"/>
      <c r="E9" s="334"/>
      <c r="F9" s="334"/>
      <c r="G9" s="334"/>
      <c r="H9" s="334"/>
      <c r="I9" s="334"/>
      <c r="J9" s="334"/>
      <c r="K9" s="346"/>
    </row>
    <row r="10" spans="1:11">
      <c r="A10" s="347">
        <v>2</v>
      </c>
      <c r="B10" s="319" t="s">
        <v>492</v>
      </c>
      <c r="C10" s="501">
        <v>15845202.552781291</v>
      </c>
      <c r="D10" s="502">
        <v>223496408.42093992</v>
      </c>
      <c r="E10" s="502">
        <v>239341610.97372136</v>
      </c>
      <c r="F10" s="501">
        <v>3017544.3671307061</v>
      </c>
      <c r="G10" s="502">
        <v>28848624.531493083</v>
      </c>
      <c r="H10" s="502">
        <v>31866168.898623779</v>
      </c>
      <c r="I10" s="501">
        <v>651451.24483017612</v>
      </c>
      <c r="J10" s="502">
        <v>3422888.8488483299</v>
      </c>
      <c r="K10" s="503">
        <v>4074340.0936785028</v>
      </c>
    </row>
    <row r="11" spans="1:11">
      <c r="A11" s="347">
        <v>3</v>
      </c>
      <c r="B11" s="319" t="s">
        <v>493</v>
      </c>
      <c r="C11" s="501">
        <v>76557589.69655557</v>
      </c>
      <c r="D11" s="502">
        <v>699902513.0373677</v>
      </c>
      <c r="E11" s="502">
        <v>776460102.73392332</v>
      </c>
      <c r="F11" s="501">
        <v>26366825.462013897</v>
      </c>
      <c r="G11" s="502">
        <v>95961304.351114124</v>
      </c>
      <c r="H11" s="502">
        <v>122328129.81312798</v>
      </c>
      <c r="I11" s="501">
        <v>18893479.144155558</v>
      </c>
      <c r="J11" s="502">
        <v>49859863.20503518</v>
      </c>
      <c r="K11" s="503">
        <v>68753342.349190727</v>
      </c>
    </row>
    <row r="12" spans="1:11">
      <c r="A12" s="347">
        <v>4</v>
      </c>
      <c r="B12" s="319" t="s">
        <v>494</v>
      </c>
      <c r="C12" s="501">
        <v>0</v>
      </c>
      <c r="D12" s="502">
        <v>0</v>
      </c>
      <c r="E12" s="502">
        <v>0</v>
      </c>
      <c r="F12" s="501">
        <v>0</v>
      </c>
      <c r="G12" s="502">
        <v>0</v>
      </c>
      <c r="H12" s="502">
        <v>0</v>
      </c>
      <c r="I12" s="501">
        <v>0</v>
      </c>
      <c r="J12" s="502">
        <v>0</v>
      </c>
      <c r="K12" s="503">
        <v>0</v>
      </c>
    </row>
    <row r="13" spans="1:11">
      <c r="A13" s="347">
        <v>5</v>
      </c>
      <c r="B13" s="319" t="s">
        <v>495</v>
      </c>
      <c r="C13" s="501">
        <v>25594726.359222233</v>
      </c>
      <c r="D13" s="502">
        <v>30656653.938019667</v>
      </c>
      <c r="E13" s="502">
        <v>56251380.297241881</v>
      </c>
      <c r="F13" s="501">
        <v>4529279.6138900006</v>
      </c>
      <c r="G13" s="502">
        <v>8009588.1335856374</v>
      </c>
      <c r="H13" s="502">
        <v>12538867.747475637</v>
      </c>
      <c r="I13" s="501">
        <v>1706891.2456444453</v>
      </c>
      <c r="J13" s="502">
        <v>2564764.4475305281</v>
      </c>
      <c r="K13" s="503">
        <v>4271655.6931749713</v>
      </c>
    </row>
    <row r="14" spans="1:11">
      <c r="A14" s="347">
        <v>6</v>
      </c>
      <c r="B14" s="319" t="s">
        <v>510</v>
      </c>
      <c r="C14" s="501"/>
      <c r="D14" s="502"/>
      <c r="E14" s="502"/>
      <c r="F14" s="501"/>
      <c r="G14" s="502"/>
      <c r="H14" s="502"/>
      <c r="I14" s="501"/>
      <c r="J14" s="502"/>
      <c r="K14" s="503"/>
    </row>
    <row r="15" spans="1:11">
      <c r="A15" s="347">
        <v>7</v>
      </c>
      <c r="B15" s="319" t="s">
        <v>497</v>
      </c>
      <c r="C15" s="501">
        <v>11841719.355444442</v>
      </c>
      <c r="D15" s="502">
        <v>11043114.758111116</v>
      </c>
      <c r="E15" s="502">
        <v>22884834.113555547</v>
      </c>
      <c r="F15" s="501">
        <v>5592134.2301416546</v>
      </c>
      <c r="G15" s="502">
        <v>2807736.2715059249</v>
      </c>
      <c r="H15" s="502">
        <v>8399870.5016475897</v>
      </c>
      <c r="I15" s="501">
        <v>5592134.2301416546</v>
      </c>
      <c r="J15" s="502">
        <v>2807736.2715059249</v>
      </c>
      <c r="K15" s="503">
        <v>8399870.5016475897</v>
      </c>
    </row>
    <row r="16" spans="1:11">
      <c r="A16" s="347">
        <v>8</v>
      </c>
      <c r="B16" s="320" t="s">
        <v>498</v>
      </c>
      <c r="C16" s="504">
        <f>SUM(C10:C15)</f>
        <v>129839237.96400355</v>
      </c>
      <c r="D16" s="504">
        <f t="shared" ref="D16:K16" si="0">SUM(D10:D15)</f>
        <v>965098690.15443838</v>
      </c>
      <c r="E16" s="504">
        <f t="shared" si="0"/>
        <v>1094937928.1184421</v>
      </c>
      <c r="F16" s="504">
        <f t="shared" si="0"/>
        <v>39505783.673176259</v>
      </c>
      <c r="G16" s="504">
        <f t="shared" si="0"/>
        <v>135627253.28769878</v>
      </c>
      <c r="H16" s="504">
        <f t="shared" si="0"/>
        <v>175133036.96087497</v>
      </c>
      <c r="I16" s="504">
        <f t="shared" si="0"/>
        <v>26843955.864771836</v>
      </c>
      <c r="J16" s="504">
        <f t="shared" si="0"/>
        <v>58655252.77291996</v>
      </c>
      <c r="K16" s="505">
        <f t="shared" si="0"/>
        <v>85499208.637691796</v>
      </c>
    </row>
    <row r="17" spans="1:11">
      <c r="A17" s="345" t="s">
        <v>499</v>
      </c>
      <c r="B17" s="334"/>
      <c r="C17" s="501"/>
      <c r="D17" s="502"/>
      <c r="E17" s="502"/>
      <c r="F17" s="501"/>
      <c r="G17" s="502"/>
      <c r="H17" s="502"/>
      <c r="I17" s="501"/>
      <c r="J17" s="502"/>
      <c r="K17" s="503"/>
    </row>
    <row r="18" spans="1:11">
      <c r="A18" s="347">
        <v>9</v>
      </c>
      <c r="B18" s="319" t="s">
        <v>500</v>
      </c>
      <c r="C18" s="501">
        <v>0</v>
      </c>
      <c r="D18" s="502">
        <v>0</v>
      </c>
      <c r="E18" s="502">
        <v>0</v>
      </c>
      <c r="F18" s="501">
        <v>0</v>
      </c>
      <c r="G18" s="502">
        <v>0</v>
      </c>
      <c r="H18" s="502">
        <v>0</v>
      </c>
      <c r="I18" s="501">
        <v>0</v>
      </c>
      <c r="J18" s="502">
        <v>0</v>
      </c>
      <c r="K18" s="503">
        <v>0</v>
      </c>
    </row>
    <row r="19" spans="1:11">
      <c r="A19" s="347">
        <v>10</v>
      </c>
      <c r="B19" s="319" t="s">
        <v>501</v>
      </c>
      <c r="C19" s="501">
        <v>189483840.39256001</v>
      </c>
      <c r="D19" s="502">
        <v>459902508.0654273</v>
      </c>
      <c r="E19" s="502">
        <v>649386348.45798731</v>
      </c>
      <c r="F19" s="501">
        <v>8969399.0702713747</v>
      </c>
      <c r="G19" s="502">
        <v>4257967.9316550512</v>
      </c>
      <c r="H19" s="502">
        <v>13227367.001926422</v>
      </c>
      <c r="I19" s="501">
        <v>18126101.076604702</v>
      </c>
      <c r="J19" s="502">
        <v>107591725.08865502</v>
      </c>
      <c r="K19" s="503">
        <v>125717826.16525975</v>
      </c>
    </row>
    <row r="20" spans="1:11">
      <c r="A20" s="347">
        <v>11</v>
      </c>
      <c r="B20" s="319" t="s">
        <v>502</v>
      </c>
      <c r="C20" s="501">
        <v>8106086.2232265407</v>
      </c>
      <c r="D20" s="502">
        <v>16893970.756444443</v>
      </c>
      <c r="E20" s="502">
        <v>25000056.97967099</v>
      </c>
      <c r="F20" s="501">
        <v>15040.077777777778</v>
      </c>
      <c r="G20" s="502">
        <v>266524.03333333333</v>
      </c>
      <c r="H20" s="502">
        <v>281564.11111111112</v>
      </c>
      <c r="I20" s="501">
        <v>15040.077777777778</v>
      </c>
      <c r="J20" s="502">
        <v>266524.03333333333</v>
      </c>
      <c r="K20" s="503">
        <v>281564.11111111112</v>
      </c>
    </row>
    <row r="21" spans="1:11" ht="13.5" thickBot="1">
      <c r="A21" s="216">
        <v>12</v>
      </c>
      <c r="B21" s="348" t="s">
        <v>503</v>
      </c>
      <c r="C21" s="506">
        <f>SUM(C18:C20)</f>
        <v>197589926.61578655</v>
      </c>
      <c r="D21" s="506">
        <f t="shared" ref="D21:K21" si="1">SUM(D18:D20)</f>
        <v>476796478.82187176</v>
      </c>
      <c r="E21" s="506">
        <f t="shared" si="1"/>
        <v>674386405.43765831</v>
      </c>
      <c r="F21" s="506">
        <f t="shared" si="1"/>
        <v>8984439.1480491515</v>
      </c>
      <c r="G21" s="506">
        <f t="shared" si="1"/>
        <v>4524491.9649883844</v>
      </c>
      <c r="H21" s="506">
        <f t="shared" si="1"/>
        <v>13508931.113037534</v>
      </c>
      <c r="I21" s="506">
        <f t="shared" si="1"/>
        <v>18141141.154382478</v>
      </c>
      <c r="J21" s="506">
        <f t="shared" si="1"/>
        <v>107858249.12198836</v>
      </c>
      <c r="K21" s="507">
        <f t="shared" si="1"/>
        <v>125999390.27637085</v>
      </c>
    </row>
    <row r="22" spans="1:11" ht="38.25" customHeight="1" thickBot="1">
      <c r="A22" s="331"/>
      <c r="B22" s="332"/>
      <c r="C22" s="332"/>
      <c r="D22" s="332"/>
      <c r="E22" s="332"/>
      <c r="F22" s="567" t="s">
        <v>504</v>
      </c>
      <c r="G22" s="568"/>
      <c r="H22" s="568"/>
      <c r="I22" s="567" t="s">
        <v>505</v>
      </c>
      <c r="J22" s="568"/>
      <c r="K22" s="569"/>
    </row>
    <row r="23" spans="1:11">
      <c r="A23" s="324">
        <v>13</v>
      </c>
      <c r="B23" s="321" t="s">
        <v>490</v>
      </c>
      <c r="C23" s="330"/>
      <c r="D23" s="330"/>
      <c r="E23" s="330"/>
      <c r="F23" s="508">
        <f>F8</f>
        <v>44080247.710777774</v>
      </c>
      <c r="G23" s="508">
        <f t="shared" ref="G23:K23" si="2">G8</f>
        <v>283860700.09926391</v>
      </c>
      <c r="H23" s="508">
        <f t="shared" si="2"/>
        <v>327940947.81004167</v>
      </c>
      <c r="I23" s="508">
        <f t="shared" si="2"/>
        <v>34995472.654666677</v>
      </c>
      <c r="J23" s="508">
        <f t="shared" si="2"/>
        <v>183362777.06593063</v>
      </c>
      <c r="K23" s="509">
        <f t="shared" si="2"/>
        <v>218358249.7205973</v>
      </c>
    </row>
    <row r="24" spans="1:11" ht="13.5" thickBot="1">
      <c r="A24" s="325">
        <v>14</v>
      </c>
      <c r="B24" s="322" t="s">
        <v>506</v>
      </c>
      <c r="C24" s="349"/>
      <c r="D24" s="328"/>
      <c r="E24" s="329"/>
      <c r="F24" s="510">
        <f>MAX(F16-F21,F16*0.25)</f>
        <v>30521344.525127105</v>
      </c>
      <c r="G24" s="510">
        <f t="shared" ref="G24:K24" si="3">MAX(G16-G21,G16*0.25)</f>
        <v>131102761.32271039</v>
      </c>
      <c r="H24" s="510">
        <f t="shared" si="3"/>
        <v>161624105.84783745</v>
      </c>
      <c r="I24" s="510">
        <f t="shared" si="3"/>
        <v>8702814.7103893571</v>
      </c>
      <c r="J24" s="510">
        <f t="shared" si="3"/>
        <v>14663813.19322999</v>
      </c>
      <c r="K24" s="511">
        <f t="shared" si="3"/>
        <v>21374802.159422949</v>
      </c>
    </row>
    <row r="25" spans="1:11" ht="13.5" thickBot="1">
      <c r="A25" s="326">
        <v>15</v>
      </c>
      <c r="B25" s="323" t="s">
        <v>507</v>
      </c>
      <c r="C25" s="327"/>
      <c r="D25" s="327"/>
      <c r="E25" s="327"/>
      <c r="F25" s="512">
        <f>F23/F24</f>
        <v>1.44424331223312</v>
      </c>
      <c r="G25" s="512">
        <f t="shared" ref="G25:K25" si="4">G23/G24</f>
        <v>2.1651771269755238</v>
      </c>
      <c r="H25" s="512">
        <f t="shared" si="4"/>
        <v>2.0290348775001719</v>
      </c>
      <c r="I25" s="512">
        <f t="shared" si="4"/>
        <v>4.0211671532991886</v>
      </c>
      <c r="J25" s="512">
        <f t="shared" si="4"/>
        <v>12.5044403286988</v>
      </c>
      <c r="K25" s="513">
        <f t="shared" si="4"/>
        <v>10.215685183515742</v>
      </c>
    </row>
    <row r="28" spans="1:11" ht="38.25">
      <c r="B28" s="21"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activeCell="B2" sqref="B2"/>
      <selection pane="topRight" activeCell="B2" sqref="B2"/>
      <selection pane="bottomLeft" activeCell="B2" sqref="B2"/>
      <selection pane="bottomRight" activeCell="C8" sqref="C8"/>
    </sheetView>
  </sheetViews>
  <sheetFormatPr defaultColWidth="9.140625" defaultRowHeight="15"/>
  <cols>
    <col min="1" max="1" width="10.5703125" style="71" bestFit="1" customWidth="1"/>
    <col min="2" max="2" width="95" style="71" customWidth="1"/>
    <col min="3" max="3" width="12.5703125" style="71" bestFit="1" customWidth="1"/>
    <col min="4" max="4" width="10" style="71" bestFit="1" customWidth="1"/>
    <col min="5" max="5" width="18.28515625" style="71" bestFit="1" customWidth="1"/>
    <col min="6" max="13" width="10.7109375" style="71" customWidth="1"/>
    <col min="14" max="14" width="31" style="71" bestFit="1" customWidth="1"/>
    <col min="15" max="16384" width="9.140625" style="10"/>
  </cols>
  <sheetData>
    <row r="1" spans="1:14">
      <c r="A1" s="5" t="s">
        <v>190</v>
      </c>
      <c r="B1" s="71" t="str">
        <f>Info!C2</f>
        <v>სს "ბანკი ქართუ"</v>
      </c>
    </row>
    <row r="2" spans="1:14" ht="14.25" customHeight="1">
      <c r="A2" s="71" t="s">
        <v>191</v>
      </c>
      <c r="B2" s="517">
        <f>'1. key ratios'!B2</f>
        <v>43921</v>
      </c>
    </row>
    <row r="3" spans="1:14" ht="14.25" customHeight="1"/>
    <row r="4" spans="1:14" ht="15.75" thickBot="1">
      <c r="A4" s="2" t="s">
        <v>417</v>
      </c>
      <c r="B4" s="89" t="s">
        <v>77</v>
      </c>
    </row>
    <row r="5" spans="1:14" s="23" customFormat="1" ht="12.75">
      <c r="A5" s="164"/>
      <c r="B5" s="165"/>
      <c r="C5" s="166" t="s">
        <v>0</v>
      </c>
      <c r="D5" s="166" t="s">
        <v>1</v>
      </c>
      <c r="E5" s="166" t="s">
        <v>2</v>
      </c>
      <c r="F5" s="166" t="s">
        <v>3</v>
      </c>
      <c r="G5" s="166" t="s">
        <v>4</v>
      </c>
      <c r="H5" s="166" t="s">
        <v>5</v>
      </c>
      <c r="I5" s="166" t="s">
        <v>238</v>
      </c>
      <c r="J5" s="166" t="s">
        <v>239</v>
      </c>
      <c r="K5" s="166" t="s">
        <v>240</v>
      </c>
      <c r="L5" s="166" t="s">
        <v>241</v>
      </c>
      <c r="M5" s="166" t="s">
        <v>242</v>
      </c>
      <c r="N5" s="167" t="s">
        <v>243</v>
      </c>
    </row>
    <row r="6" spans="1:14" ht="60">
      <c r="A6" s="156"/>
      <c r="B6" s="101"/>
      <c r="C6" s="102" t="s">
        <v>87</v>
      </c>
      <c r="D6" s="103" t="s">
        <v>76</v>
      </c>
      <c r="E6" s="104" t="s">
        <v>86</v>
      </c>
      <c r="F6" s="105">
        <v>0</v>
      </c>
      <c r="G6" s="105">
        <v>0.2</v>
      </c>
      <c r="H6" s="105">
        <v>0.35</v>
      </c>
      <c r="I6" s="105">
        <v>0.5</v>
      </c>
      <c r="J6" s="105">
        <v>0.75</v>
      </c>
      <c r="K6" s="105">
        <v>1</v>
      </c>
      <c r="L6" s="105">
        <v>1.5</v>
      </c>
      <c r="M6" s="105">
        <v>2.5</v>
      </c>
      <c r="N6" s="157" t="s">
        <v>77</v>
      </c>
    </row>
    <row r="7" spans="1:14">
      <c r="A7" s="158">
        <v>1</v>
      </c>
      <c r="B7" s="106" t="s">
        <v>78</v>
      </c>
      <c r="C7" s="290">
        <f>SUM(C8:C13)</f>
        <v>36363000</v>
      </c>
      <c r="D7" s="101"/>
      <c r="E7" s="293">
        <f t="shared" ref="E7:M7" si="0">SUM(E8:E13)</f>
        <v>727260</v>
      </c>
      <c r="F7" s="290">
        <f>SUM(F8:F13)</f>
        <v>0</v>
      </c>
      <c r="G7" s="290">
        <f t="shared" si="0"/>
        <v>0</v>
      </c>
      <c r="H7" s="290">
        <f t="shared" si="0"/>
        <v>0</v>
      </c>
      <c r="I7" s="290">
        <f t="shared" si="0"/>
        <v>0</v>
      </c>
      <c r="J7" s="290">
        <f t="shared" si="0"/>
        <v>0</v>
      </c>
      <c r="K7" s="290">
        <f t="shared" si="0"/>
        <v>727260</v>
      </c>
      <c r="L7" s="290">
        <f t="shared" si="0"/>
        <v>0</v>
      </c>
      <c r="M7" s="290">
        <f t="shared" si="0"/>
        <v>0</v>
      </c>
      <c r="N7" s="159">
        <f>SUM(N8:N13)</f>
        <v>727260</v>
      </c>
    </row>
    <row r="8" spans="1:14">
      <c r="A8" s="158">
        <v>1.1000000000000001</v>
      </c>
      <c r="B8" s="107" t="s">
        <v>79</v>
      </c>
      <c r="C8" s="291">
        <v>36363000</v>
      </c>
      <c r="D8" s="108">
        <v>0.02</v>
      </c>
      <c r="E8" s="293">
        <f>C8*D8</f>
        <v>727260</v>
      </c>
      <c r="F8" s="291"/>
      <c r="G8" s="291"/>
      <c r="H8" s="291"/>
      <c r="I8" s="291"/>
      <c r="J8" s="291"/>
      <c r="K8" s="291">
        <f>E8</f>
        <v>727260</v>
      </c>
      <c r="L8" s="291"/>
      <c r="M8" s="291"/>
      <c r="N8" s="159">
        <f>SUMPRODUCT($F$6:$M$6,F8:M8)</f>
        <v>727260</v>
      </c>
    </row>
    <row r="9" spans="1:14">
      <c r="A9" s="158">
        <v>1.2</v>
      </c>
      <c r="B9" s="107" t="s">
        <v>80</v>
      </c>
      <c r="C9" s="291">
        <v>0</v>
      </c>
      <c r="D9" s="108">
        <v>0.05</v>
      </c>
      <c r="E9" s="293">
        <f>C9*D9</f>
        <v>0</v>
      </c>
      <c r="F9" s="291"/>
      <c r="G9" s="291"/>
      <c r="H9" s="291"/>
      <c r="I9" s="291"/>
      <c r="J9" s="291"/>
      <c r="K9" s="291"/>
      <c r="L9" s="291"/>
      <c r="M9" s="291"/>
      <c r="N9" s="159">
        <f t="shared" ref="N9:N12" si="1">SUMPRODUCT($F$6:$M$6,F9:M9)</f>
        <v>0</v>
      </c>
    </row>
    <row r="10" spans="1:14">
      <c r="A10" s="158">
        <v>1.3</v>
      </c>
      <c r="B10" s="107" t="s">
        <v>81</v>
      </c>
      <c r="C10" s="291">
        <v>0</v>
      </c>
      <c r="D10" s="108">
        <v>0.08</v>
      </c>
      <c r="E10" s="293">
        <f>C10*D10</f>
        <v>0</v>
      </c>
      <c r="F10" s="291"/>
      <c r="G10" s="291"/>
      <c r="H10" s="291"/>
      <c r="I10" s="291"/>
      <c r="J10" s="291"/>
      <c r="K10" s="291"/>
      <c r="L10" s="291"/>
      <c r="M10" s="291"/>
      <c r="N10" s="159">
        <f>SUMPRODUCT($F$6:$M$6,F10:M10)</f>
        <v>0</v>
      </c>
    </row>
    <row r="11" spans="1:14">
      <c r="A11" s="158">
        <v>1.4</v>
      </c>
      <c r="B11" s="107" t="s">
        <v>82</v>
      </c>
      <c r="C11" s="291">
        <v>0</v>
      </c>
      <c r="D11" s="108">
        <v>0.11</v>
      </c>
      <c r="E11" s="293">
        <f>C11*D11</f>
        <v>0</v>
      </c>
      <c r="F11" s="291"/>
      <c r="G11" s="291"/>
      <c r="H11" s="291"/>
      <c r="I11" s="291"/>
      <c r="J11" s="291"/>
      <c r="K11" s="291"/>
      <c r="L11" s="291"/>
      <c r="M11" s="291"/>
      <c r="N11" s="159">
        <f t="shared" si="1"/>
        <v>0</v>
      </c>
    </row>
    <row r="12" spans="1:14">
      <c r="A12" s="158">
        <v>1.5</v>
      </c>
      <c r="B12" s="107" t="s">
        <v>83</v>
      </c>
      <c r="C12" s="291">
        <v>0</v>
      </c>
      <c r="D12" s="108">
        <v>0.14000000000000001</v>
      </c>
      <c r="E12" s="293">
        <f>C12*D12</f>
        <v>0</v>
      </c>
      <c r="F12" s="291"/>
      <c r="G12" s="291"/>
      <c r="H12" s="291"/>
      <c r="I12" s="291"/>
      <c r="J12" s="291"/>
      <c r="K12" s="291"/>
      <c r="L12" s="291"/>
      <c r="M12" s="291"/>
      <c r="N12" s="159">
        <f t="shared" si="1"/>
        <v>0</v>
      </c>
    </row>
    <row r="13" spans="1:14">
      <c r="A13" s="158">
        <v>1.6</v>
      </c>
      <c r="B13" s="109" t="s">
        <v>84</v>
      </c>
      <c r="C13" s="291">
        <v>0</v>
      </c>
      <c r="D13" s="110"/>
      <c r="E13" s="291"/>
      <c r="F13" s="291"/>
      <c r="G13" s="291"/>
      <c r="H13" s="291"/>
      <c r="I13" s="291"/>
      <c r="J13" s="291"/>
      <c r="K13" s="291"/>
      <c r="L13" s="291"/>
      <c r="M13" s="291"/>
      <c r="N13" s="159">
        <f>SUMPRODUCT($F$6:$M$6,F13:M13)</f>
        <v>0</v>
      </c>
    </row>
    <row r="14" spans="1:14">
      <c r="A14" s="158">
        <v>2</v>
      </c>
      <c r="B14" s="111" t="s">
        <v>85</v>
      </c>
      <c r="C14" s="290">
        <f>SUM(C15:C20)</f>
        <v>0</v>
      </c>
      <c r="D14" s="101"/>
      <c r="E14" s="293">
        <f t="shared" ref="E14:M14" si="2">SUM(E15:E20)</f>
        <v>0</v>
      </c>
      <c r="F14" s="291">
        <f t="shared" si="2"/>
        <v>0</v>
      </c>
      <c r="G14" s="291">
        <f t="shared" si="2"/>
        <v>0</v>
      </c>
      <c r="H14" s="291">
        <f t="shared" si="2"/>
        <v>0</v>
      </c>
      <c r="I14" s="291">
        <f t="shared" si="2"/>
        <v>0</v>
      </c>
      <c r="J14" s="291">
        <f t="shared" si="2"/>
        <v>0</v>
      </c>
      <c r="K14" s="291">
        <f t="shared" si="2"/>
        <v>0</v>
      </c>
      <c r="L14" s="291">
        <f t="shared" si="2"/>
        <v>0</v>
      </c>
      <c r="M14" s="291">
        <f t="shared" si="2"/>
        <v>0</v>
      </c>
      <c r="N14" s="159">
        <f>SUM(N15:N20)</f>
        <v>0</v>
      </c>
    </row>
    <row r="15" spans="1:14">
      <c r="A15" s="158">
        <v>2.1</v>
      </c>
      <c r="B15" s="109" t="s">
        <v>79</v>
      </c>
      <c r="C15" s="291"/>
      <c r="D15" s="108">
        <v>5.0000000000000001E-3</v>
      </c>
      <c r="E15" s="293">
        <f>C15*D15</f>
        <v>0</v>
      </c>
      <c r="F15" s="291"/>
      <c r="G15" s="291"/>
      <c r="H15" s="291"/>
      <c r="I15" s="291"/>
      <c r="J15" s="291"/>
      <c r="K15" s="291"/>
      <c r="L15" s="291"/>
      <c r="M15" s="291"/>
      <c r="N15" s="159">
        <f>SUMPRODUCT($F$6:$M$6,F15:M15)</f>
        <v>0</v>
      </c>
    </row>
    <row r="16" spans="1:14">
      <c r="A16" s="158">
        <v>2.2000000000000002</v>
      </c>
      <c r="B16" s="109" t="s">
        <v>80</v>
      </c>
      <c r="C16" s="291"/>
      <c r="D16" s="108">
        <v>0.01</v>
      </c>
      <c r="E16" s="293">
        <f>C16*D16</f>
        <v>0</v>
      </c>
      <c r="F16" s="291"/>
      <c r="G16" s="291"/>
      <c r="H16" s="291"/>
      <c r="I16" s="291"/>
      <c r="J16" s="291"/>
      <c r="K16" s="291"/>
      <c r="L16" s="291"/>
      <c r="M16" s="291"/>
      <c r="N16" s="159">
        <f t="shared" ref="N16:N20" si="3">SUMPRODUCT($F$6:$M$6,F16:M16)</f>
        <v>0</v>
      </c>
    </row>
    <row r="17" spans="1:14">
      <c r="A17" s="158">
        <v>2.2999999999999998</v>
      </c>
      <c r="B17" s="109" t="s">
        <v>81</v>
      </c>
      <c r="C17" s="291"/>
      <c r="D17" s="108">
        <v>0.02</v>
      </c>
      <c r="E17" s="293">
        <f>C17*D17</f>
        <v>0</v>
      </c>
      <c r="F17" s="291"/>
      <c r="G17" s="291"/>
      <c r="H17" s="291"/>
      <c r="I17" s="291"/>
      <c r="J17" s="291"/>
      <c r="K17" s="291"/>
      <c r="L17" s="291"/>
      <c r="M17" s="291"/>
      <c r="N17" s="159">
        <f t="shared" si="3"/>
        <v>0</v>
      </c>
    </row>
    <row r="18" spans="1:14">
      <c r="A18" s="158">
        <v>2.4</v>
      </c>
      <c r="B18" s="109" t="s">
        <v>82</v>
      </c>
      <c r="C18" s="291"/>
      <c r="D18" s="108">
        <v>0.03</v>
      </c>
      <c r="E18" s="293">
        <f>C18*D18</f>
        <v>0</v>
      </c>
      <c r="F18" s="291"/>
      <c r="G18" s="291"/>
      <c r="H18" s="291"/>
      <c r="I18" s="291"/>
      <c r="J18" s="291"/>
      <c r="K18" s="291"/>
      <c r="L18" s="291"/>
      <c r="M18" s="291"/>
      <c r="N18" s="159">
        <f t="shared" si="3"/>
        <v>0</v>
      </c>
    </row>
    <row r="19" spans="1:14">
      <c r="A19" s="158">
        <v>2.5</v>
      </c>
      <c r="B19" s="109" t="s">
        <v>83</v>
      </c>
      <c r="C19" s="291"/>
      <c r="D19" s="108">
        <v>0.04</v>
      </c>
      <c r="E19" s="293">
        <f>C19*D19</f>
        <v>0</v>
      </c>
      <c r="F19" s="291"/>
      <c r="G19" s="291"/>
      <c r="H19" s="291"/>
      <c r="I19" s="291"/>
      <c r="J19" s="291"/>
      <c r="K19" s="291"/>
      <c r="L19" s="291"/>
      <c r="M19" s="291"/>
      <c r="N19" s="159">
        <f t="shared" si="3"/>
        <v>0</v>
      </c>
    </row>
    <row r="20" spans="1:14">
      <c r="A20" s="158">
        <v>2.6</v>
      </c>
      <c r="B20" s="109" t="s">
        <v>84</v>
      </c>
      <c r="C20" s="291"/>
      <c r="D20" s="110"/>
      <c r="E20" s="294"/>
      <c r="F20" s="291"/>
      <c r="G20" s="291"/>
      <c r="H20" s="291"/>
      <c r="I20" s="291"/>
      <c r="J20" s="291"/>
      <c r="K20" s="291"/>
      <c r="L20" s="291"/>
      <c r="M20" s="291"/>
      <c r="N20" s="159">
        <f t="shared" si="3"/>
        <v>0</v>
      </c>
    </row>
    <row r="21" spans="1:14" ht="15.75" thickBot="1">
      <c r="A21" s="160">
        <v>3</v>
      </c>
      <c r="B21" s="161" t="s">
        <v>68</v>
      </c>
      <c r="C21" s="292">
        <f>C14+C7</f>
        <v>36363000</v>
      </c>
      <c r="D21" s="162"/>
      <c r="E21" s="295">
        <f>E14+E7</f>
        <v>727260</v>
      </c>
      <c r="F21" s="296">
        <f>F7+F14</f>
        <v>0</v>
      </c>
      <c r="G21" s="296">
        <f t="shared" ref="G21:L21" si="4">G7+G14</f>
        <v>0</v>
      </c>
      <c r="H21" s="296">
        <f t="shared" si="4"/>
        <v>0</v>
      </c>
      <c r="I21" s="296">
        <f t="shared" si="4"/>
        <v>0</v>
      </c>
      <c r="J21" s="296">
        <f t="shared" si="4"/>
        <v>0</v>
      </c>
      <c r="K21" s="296">
        <f t="shared" si="4"/>
        <v>727260</v>
      </c>
      <c r="L21" s="296">
        <f t="shared" si="4"/>
        <v>0</v>
      </c>
      <c r="M21" s="296">
        <f>M7+M14</f>
        <v>0</v>
      </c>
      <c r="N21" s="163">
        <f>N14+N7</f>
        <v>727260</v>
      </c>
    </row>
    <row r="22" spans="1:14">
      <c r="E22" s="297"/>
      <c r="F22" s="297"/>
      <c r="G22" s="297"/>
      <c r="H22" s="297"/>
      <c r="I22" s="297"/>
      <c r="J22" s="297"/>
      <c r="K22" s="297"/>
      <c r="L22" s="297"/>
      <c r="M22" s="29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2" workbookViewId="0">
      <selection activeCell="C35" sqref="C35"/>
    </sheetView>
  </sheetViews>
  <sheetFormatPr defaultRowHeight="15"/>
  <cols>
    <col min="1" max="1" width="11.42578125" customWidth="1"/>
    <col min="2" max="2" width="76.85546875" style="4" customWidth="1"/>
    <col min="3" max="3" width="22.85546875" customWidth="1"/>
  </cols>
  <sheetData>
    <row r="1" spans="1:3">
      <c r="A1" s="337" t="s">
        <v>190</v>
      </c>
      <c r="B1" t="str">
        <f>Info!C2</f>
        <v>სს "ბანკი ქართუ"</v>
      </c>
    </row>
    <row r="2" spans="1:3">
      <c r="A2" s="337" t="s">
        <v>191</v>
      </c>
      <c r="B2"/>
    </row>
    <row r="3" spans="1:3">
      <c r="A3" s="337"/>
      <c r="B3"/>
    </row>
    <row r="4" spans="1:3">
      <c r="A4" s="337" t="s">
        <v>596</v>
      </c>
      <c r="B4" t="s">
        <v>555</v>
      </c>
    </row>
    <row r="5" spans="1:3">
      <c r="A5" s="407"/>
      <c r="B5" s="407" t="s">
        <v>556</v>
      </c>
      <c r="C5" s="419"/>
    </row>
    <row r="6" spans="1:3">
      <c r="A6" s="408">
        <v>1</v>
      </c>
      <c r="B6" s="420" t="s">
        <v>608</v>
      </c>
      <c r="C6" s="421">
        <v>1390704154.9076443</v>
      </c>
    </row>
    <row r="7" spans="1:3">
      <c r="A7" s="408">
        <v>2</v>
      </c>
      <c r="B7" s="420" t="s">
        <v>557</v>
      </c>
      <c r="C7" s="421">
        <v>-4110495</v>
      </c>
    </row>
    <row r="8" spans="1:3">
      <c r="A8" s="409">
        <v>3</v>
      </c>
      <c r="B8" s="422" t="s">
        <v>558</v>
      </c>
      <c r="C8" s="423">
        <f>C6+C7</f>
        <v>1386593659.9076443</v>
      </c>
    </row>
    <row r="9" spans="1:3">
      <c r="A9" s="410"/>
      <c r="B9" s="410" t="s">
        <v>559</v>
      </c>
      <c r="C9" s="424"/>
    </row>
    <row r="10" spans="1:3">
      <c r="A10" s="411">
        <v>4</v>
      </c>
      <c r="B10" s="425" t="s">
        <v>560</v>
      </c>
      <c r="C10" s="421"/>
    </row>
    <row r="11" spans="1:3">
      <c r="A11" s="411">
        <v>5</v>
      </c>
      <c r="B11" s="426" t="s">
        <v>561</v>
      </c>
      <c r="C11" s="421"/>
    </row>
    <row r="12" spans="1:3">
      <c r="A12" s="411" t="s">
        <v>562</v>
      </c>
      <c r="B12" s="420" t="s">
        <v>563</v>
      </c>
      <c r="C12" s="423">
        <f>'15. CCR'!E21</f>
        <v>727260</v>
      </c>
    </row>
    <row r="13" spans="1:3">
      <c r="A13" s="412">
        <v>6</v>
      </c>
      <c r="B13" s="427" t="s">
        <v>564</v>
      </c>
      <c r="C13" s="421"/>
    </row>
    <row r="14" spans="1:3">
      <c r="A14" s="412">
        <v>7</v>
      </c>
      <c r="B14" s="428" t="s">
        <v>565</v>
      </c>
      <c r="C14" s="421"/>
    </row>
    <row r="15" spans="1:3">
      <c r="A15" s="413">
        <v>8</v>
      </c>
      <c r="B15" s="420" t="s">
        <v>566</v>
      </c>
      <c r="C15" s="421"/>
    </row>
    <row r="16" spans="1:3" ht="24">
      <c r="A16" s="412">
        <v>9</v>
      </c>
      <c r="B16" s="428" t="s">
        <v>567</v>
      </c>
      <c r="C16" s="421"/>
    </row>
    <row r="17" spans="1:3">
      <c r="A17" s="412">
        <v>10</v>
      </c>
      <c r="B17" s="428" t="s">
        <v>568</v>
      </c>
      <c r="C17" s="421"/>
    </row>
    <row r="18" spans="1:3">
      <c r="A18" s="414">
        <v>11</v>
      </c>
      <c r="B18" s="429" t="s">
        <v>569</v>
      </c>
      <c r="C18" s="423">
        <f>SUM(C10:C17)</f>
        <v>727260</v>
      </c>
    </row>
    <row r="19" spans="1:3">
      <c r="A19" s="410"/>
      <c r="B19" s="410" t="s">
        <v>570</v>
      </c>
      <c r="C19" s="430"/>
    </row>
    <row r="20" spans="1:3">
      <c r="A20" s="412">
        <v>12</v>
      </c>
      <c r="B20" s="425" t="s">
        <v>571</v>
      </c>
      <c r="C20" s="421"/>
    </row>
    <row r="21" spans="1:3">
      <c r="A21" s="412">
        <v>13</v>
      </c>
      <c r="B21" s="425" t="s">
        <v>572</v>
      </c>
      <c r="C21" s="421"/>
    </row>
    <row r="22" spans="1:3">
      <c r="A22" s="412">
        <v>14</v>
      </c>
      <c r="B22" s="425" t="s">
        <v>573</v>
      </c>
      <c r="C22" s="421"/>
    </row>
    <row r="23" spans="1:3" ht="24">
      <c r="A23" s="412" t="s">
        <v>574</v>
      </c>
      <c r="B23" s="425" t="s">
        <v>575</v>
      </c>
      <c r="C23" s="421"/>
    </row>
    <row r="24" spans="1:3">
      <c r="A24" s="412">
        <v>15</v>
      </c>
      <c r="B24" s="425" t="s">
        <v>576</v>
      </c>
      <c r="C24" s="421"/>
    </row>
    <row r="25" spans="1:3">
      <c r="A25" s="412" t="s">
        <v>577</v>
      </c>
      <c r="B25" s="420" t="s">
        <v>578</v>
      </c>
      <c r="C25" s="421"/>
    </row>
    <row r="26" spans="1:3">
      <c r="A26" s="414">
        <v>16</v>
      </c>
      <c r="B26" s="429" t="s">
        <v>579</v>
      </c>
      <c r="C26" s="423">
        <f>SUM(C20:C25)</f>
        <v>0</v>
      </c>
    </row>
    <row r="27" spans="1:3">
      <c r="A27" s="410"/>
      <c r="B27" s="410" t="s">
        <v>580</v>
      </c>
      <c r="C27" s="424"/>
    </row>
    <row r="28" spans="1:3">
      <c r="A28" s="411">
        <v>17</v>
      </c>
      <c r="B28" s="420" t="s">
        <v>581</v>
      </c>
      <c r="C28" s="421">
        <v>53280871.374594867</v>
      </c>
    </row>
    <row r="29" spans="1:3">
      <c r="A29" s="411">
        <v>18</v>
      </c>
      <c r="B29" s="420" t="s">
        <v>582</v>
      </c>
      <c r="C29" s="421">
        <v>-25598088.294087436</v>
      </c>
    </row>
    <row r="30" spans="1:3">
      <c r="A30" s="414">
        <v>19</v>
      </c>
      <c r="B30" s="429" t="s">
        <v>583</v>
      </c>
      <c r="C30" s="423">
        <f>C28+C29</f>
        <v>27682783.080507431</v>
      </c>
    </row>
    <row r="31" spans="1:3">
      <c r="A31" s="415"/>
      <c r="B31" s="410" t="s">
        <v>584</v>
      </c>
      <c r="C31" s="424"/>
    </row>
    <row r="32" spans="1:3">
      <c r="A32" s="411" t="s">
        <v>585</v>
      </c>
      <c r="B32" s="425" t="s">
        <v>586</v>
      </c>
      <c r="C32" s="431"/>
    </row>
    <row r="33" spans="1:3">
      <c r="A33" s="411" t="s">
        <v>587</v>
      </c>
      <c r="B33" s="426" t="s">
        <v>588</v>
      </c>
      <c r="C33" s="431"/>
    </row>
    <row r="34" spans="1:3">
      <c r="A34" s="410"/>
      <c r="B34" s="410" t="s">
        <v>589</v>
      </c>
      <c r="C34" s="424"/>
    </row>
    <row r="35" spans="1:3">
      <c r="A35" s="414">
        <v>20</v>
      </c>
      <c r="B35" s="429" t="s">
        <v>89</v>
      </c>
      <c r="C35" s="423">
        <f>'1. key ratios'!C9</f>
        <v>182290661</v>
      </c>
    </row>
    <row r="36" spans="1:3">
      <c r="A36" s="414">
        <v>21</v>
      </c>
      <c r="B36" s="429" t="s">
        <v>590</v>
      </c>
      <c r="C36" s="423">
        <f>C8+C18+C26+C30</f>
        <v>1415003702.9881518</v>
      </c>
    </row>
    <row r="37" spans="1:3">
      <c r="A37" s="416"/>
      <c r="B37" s="416" t="s">
        <v>555</v>
      </c>
      <c r="C37" s="424"/>
    </row>
    <row r="38" spans="1:3">
      <c r="A38" s="414">
        <v>22</v>
      </c>
      <c r="B38" s="429" t="s">
        <v>555</v>
      </c>
      <c r="C38" s="514">
        <f>IFERROR(C35/C36,0)</f>
        <v>0.12882698512735014</v>
      </c>
    </row>
    <row r="39" spans="1:3">
      <c r="A39" s="416"/>
      <c r="B39" s="416" t="s">
        <v>591</v>
      </c>
      <c r="C39" s="424"/>
    </row>
    <row r="40" spans="1:3">
      <c r="A40" s="417" t="s">
        <v>592</v>
      </c>
      <c r="B40" s="425" t="s">
        <v>593</v>
      </c>
      <c r="C40" s="431"/>
    </row>
    <row r="41" spans="1:3">
      <c r="A41" s="418" t="s">
        <v>594</v>
      </c>
      <c r="B41" s="426" t="s">
        <v>595</v>
      </c>
      <c r="C41" s="431"/>
    </row>
    <row r="43" spans="1:3">
      <c r="B43" s="440"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26" customWidth="1"/>
    <col min="2" max="2" width="66.140625" style="227" customWidth="1"/>
    <col min="3" max="3" width="131.42578125" style="228" customWidth="1"/>
    <col min="4" max="5" width="10.28515625" style="218" customWidth="1"/>
    <col min="6" max="16384" width="43.5703125" style="218"/>
  </cols>
  <sheetData>
    <row r="1" spans="1:3" ht="12.75" thickTop="1" thickBot="1">
      <c r="A1" s="582" t="s">
        <v>325</v>
      </c>
      <c r="B1" s="583"/>
      <c r="C1" s="584"/>
    </row>
    <row r="2" spans="1:3" ht="26.25" customHeight="1">
      <c r="A2" s="219"/>
      <c r="B2" s="574" t="s">
        <v>326</v>
      </c>
      <c r="C2" s="574"/>
    </row>
    <row r="3" spans="1:3" s="224" customFormat="1" ht="11.25" customHeight="1">
      <c r="A3" s="223"/>
      <c r="B3" s="574" t="s">
        <v>419</v>
      </c>
      <c r="C3" s="574"/>
    </row>
    <row r="4" spans="1:3" ht="12" customHeight="1" thickBot="1">
      <c r="A4" s="575" t="s">
        <v>423</v>
      </c>
      <c r="B4" s="576"/>
      <c r="C4" s="577"/>
    </row>
    <row r="5" spans="1:3" ht="12" thickTop="1">
      <c r="A5" s="220"/>
      <c r="B5" s="585" t="s">
        <v>327</v>
      </c>
      <c r="C5" s="586"/>
    </row>
    <row r="6" spans="1:3">
      <c r="A6" s="219"/>
      <c r="B6" s="572" t="s">
        <v>420</v>
      </c>
      <c r="C6" s="573"/>
    </row>
    <row r="7" spans="1:3">
      <c r="A7" s="219"/>
      <c r="B7" s="572" t="s">
        <v>328</v>
      </c>
      <c r="C7" s="573"/>
    </row>
    <row r="8" spans="1:3">
      <c r="A8" s="219"/>
      <c r="B8" s="572" t="s">
        <v>421</v>
      </c>
      <c r="C8" s="573"/>
    </row>
    <row r="9" spans="1:3">
      <c r="A9" s="219"/>
      <c r="B9" s="580" t="s">
        <v>422</v>
      </c>
      <c r="C9" s="581"/>
    </row>
    <row r="10" spans="1:3">
      <c r="A10" s="219"/>
      <c r="B10" s="578" t="s">
        <v>329</v>
      </c>
      <c r="C10" s="579" t="s">
        <v>329</v>
      </c>
    </row>
    <row r="11" spans="1:3">
      <c r="A11" s="219"/>
      <c r="B11" s="578" t="s">
        <v>330</v>
      </c>
      <c r="C11" s="579" t="s">
        <v>330</v>
      </c>
    </row>
    <row r="12" spans="1:3">
      <c r="A12" s="219"/>
      <c r="B12" s="578" t="s">
        <v>331</v>
      </c>
      <c r="C12" s="579" t="s">
        <v>331</v>
      </c>
    </row>
    <row r="13" spans="1:3">
      <c r="A13" s="219"/>
      <c r="B13" s="578" t="s">
        <v>332</v>
      </c>
      <c r="C13" s="579" t="s">
        <v>332</v>
      </c>
    </row>
    <row r="14" spans="1:3">
      <c r="A14" s="219"/>
      <c r="B14" s="578" t="s">
        <v>333</v>
      </c>
      <c r="C14" s="579" t="s">
        <v>333</v>
      </c>
    </row>
    <row r="15" spans="1:3" ht="21.75" customHeight="1">
      <c r="A15" s="219"/>
      <c r="B15" s="578" t="s">
        <v>334</v>
      </c>
      <c r="C15" s="579" t="s">
        <v>334</v>
      </c>
    </row>
    <row r="16" spans="1:3">
      <c r="A16" s="219"/>
      <c r="B16" s="578" t="s">
        <v>335</v>
      </c>
      <c r="C16" s="579" t="s">
        <v>336</v>
      </c>
    </row>
    <row r="17" spans="1:3">
      <c r="A17" s="219"/>
      <c r="B17" s="578" t="s">
        <v>337</v>
      </c>
      <c r="C17" s="579" t="s">
        <v>338</v>
      </c>
    </row>
    <row r="18" spans="1:3">
      <c r="A18" s="219"/>
      <c r="B18" s="578" t="s">
        <v>339</v>
      </c>
      <c r="C18" s="579" t="s">
        <v>340</v>
      </c>
    </row>
    <row r="19" spans="1:3">
      <c r="A19" s="219"/>
      <c r="B19" s="578" t="s">
        <v>341</v>
      </c>
      <c r="C19" s="579" t="s">
        <v>341</v>
      </c>
    </row>
    <row r="20" spans="1:3">
      <c r="A20" s="219"/>
      <c r="B20" s="578" t="s">
        <v>342</v>
      </c>
      <c r="C20" s="579" t="s">
        <v>342</v>
      </c>
    </row>
    <row r="21" spans="1:3">
      <c r="A21" s="219"/>
      <c r="B21" s="578" t="s">
        <v>343</v>
      </c>
      <c r="C21" s="579" t="s">
        <v>343</v>
      </c>
    </row>
    <row r="22" spans="1:3" ht="23.25" customHeight="1">
      <c r="A22" s="219"/>
      <c r="B22" s="578" t="s">
        <v>344</v>
      </c>
      <c r="C22" s="579" t="s">
        <v>345</v>
      </c>
    </row>
    <row r="23" spans="1:3">
      <c r="A23" s="219"/>
      <c r="B23" s="578" t="s">
        <v>346</v>
      </c>
      <c r="C23" s="579" t="s">
        <v>346</v>
      </c>
    </row>
    <row r="24" spans="1:3">
      <c r="A24" s="219"/>
      <c r="B24" s="578" t="s">
        <v>347</v>
      </c>
      <c r="C24" s="579" t="s">
        <v>348</v>
      </c>
    </row>
    <row r="25" spans="1:3" ht="12" thickBot="1">
      <c r="A25" s="221"/>
      <c r="B25" s="591" t="s">
        <v>349</v>
      </c>
      <c r="C25" s="592"/>
    </row>
    <row r="26" spans="1:3" ht="12.75" thickTop="1" thickBot="1">
      <c r="A26" s="575" t="s">
        <v>433</v>
      </c>
      <c r="B26" s="576"/>
      <c r="C26" s="577"/>
    </row>
    <row r="27" spans="1:3" ht="12.75" thickTop="1" thickBot="1">
      <c r="A27" s="222"/>
      <c r="B27" s="593" t="s">
        <v>350</v>
      </c>
      <c r="C27" s="594"/>
    </row>
    <row r="28" spans="1:3" ht="12.75" thickTop="1" thickBot="1">
      <c r="A28" s="575" t="s">
        <v>424</v>
      </c>
      <c r="B28" s="576"/>
      <c r="C28" s="577"/>
    </row>
    <row r="29" spans="1:3" ht="12" thickTop="1">
      <c r="A29" s="220"/>
      <c r="B29" s="587" t="s">
        <v>351</v>
      </c>
      <c r="C29" s="588" t="s">
        <v>352</v>
      </c>
    </row>
    <row r="30" spans="1:3">
      <c r="A30" s="219"/>
      <c r="B30" s="589" t="s">
        <v>353</v>
      </c>
      <c r="C30" s="590" t="s">
        <v>354</v>
      </c>
    </row>
    <row r="31" spans="1:3">
      <c r="A31" s="219"/>
      <c r="B31" s="589" t="s">
        <v>355</v>
      </c>
      <c r="C31" s="590" t="s">
        <v>356</v>
      </c>
    </row>
    <row r="32" spans="1:3">
      <c r="A32" s="219"/>
      <c r="B32" s="589" t="s">
        <v>357</v>
      </c>
      <c r="C32" s="590" t="s">
        <v>358</v>
      </c>
    </row>
    <row r="33" spans="1:3">
      <c r="A33" s="219"/>
      <c r="B33" s="589" t="s">
        <v>359</v>
      </c>
      <c r="C33" s="590" t="s">
        <v>360</v>
      </c>
    </row>
    <row r="34" spans="1:3">
      <c r="A34" s="219"/>
      <c r="B34" s="589" t="s">
        <v>361</v>
      </c>
      <c r="C34" s="590" t="s">
        <v>362</v>
      </c>
    </row>
    <row r="35" spans="1:3" ht="23.25" customHeight="1">
      <c r="A35" s="219"/>
      <c r="B35" s="589" t="s">
        <v>363</v>
      </c>
      <c r="C35" s="590" t="s">
        <v>364</v>
      </c>
    </row>
    <row r="36" spans="1:3" ht="24" customHeight="1">
      <c r="A36" s="219"/>
      <c r="B36" s="589" t="s">
        <v>365</v>
      </c>
      <c r="C36" s="590" t="s">
        <v>366</v>
      </c>
    </row>
    <row r="37" spans="1:3" ht="24.75" customHeight="1">
      <c r="A37" s="219"/>
      <c r="B37" s="589" t="s">
        <v>367</v>
      </c>
      <c r="C37" s="590" t="s">
        <v>368</v>
      </c>
    </row>
    <row r="38" spans="1:3" ht="23.25" customHeight="1">
      <c r="A38" s="219"/>
      <c r="B38" s="589" t="s">
        <v>425</v>
      </c>
      <c r="C38" s="590" t="s">
        <v>369</v>
      </c>
    </row>
    <row r="39" spans="1:3" ht="39.75" customHeight="1">
      <c r="A39" s="219"/>
      <c r="B39" s="578" t="s">
        <v>440</v>
      </c>
      <c r="C39" s="579" t="s">
        <v>370</v>
      </c>
    </row>
    <row r="40" spans="1:3" ht="12" customHeight="1">
      <c r="A40" s="219"/>
      <c r="B40" s="589" t="s">
        <v>371</v>
      </c>
      <c r="C40" s="590" t="s">
        <v>372</v>
      </c>
    </row>
    <row r="41" spans="1:3" ht="27" customHeight="1" thickBot="1">
      <c r="A41" s="221"/>
      <c r="B41" s="595" t="s">
        <v>373</v>
      </c>
      <c r="C41" s="596" t="s">
        <v>374</v>
      </c>
    </row>
    <row r="42" spans="1:3" ht="12.75" thickTop="1" thickBot="1">
      <c r="A42" s="575" t="s">
        <v>426</v>
      </c>
      <c r="B42" s="576"/>
      <c r="C42" s="577"/>
    </row>
    <row r="43" spans="1:3" ht="12" thickTop="1">
      <c r="A43" s="220"/>
      <c r="B43" s="585" t="s">
        <v>463</v>
      </c>
      <c r="C43" s="586" t="s">
        <v>375</v>
      </c>
    </row>
    <row r="44" spans="1:3">
      <c r="A44" s="219"/>
      <c r="B44" s="572" t="s">
        <v>462</v>
      </c>
      <c r="C44" s="573"/>
    </row>
    <row r="45" spans="1:3" ht="23.25" customHeight="1" thickBot="1">
      <c r="A45" s="221"/>
      <c r="B45" s="597" t="s">
        <v>376</v>
      </c>
      <c r="C45" s="598" t="s">
        <v>377</v>
      </c>
    </row>
    <row r="46" spans="1:3" ht="11.25" customHeight="1" thickTop="1" thickBot="1">
      <c r="A46" s="575" t="s">
        <v>427</v>
      </c>
      <c r="B46" s="576"/>
      <c r="C46" s="577"/>
    </row>
    <row r="47" spans="1:3" ht="26.25" customHeight="1" thickTop="1">
      <c r="A47" s="219"/>
      <c r="B47" s="572" t="s">
        <v>428</v>
      </c>
      <c r="C47" s="573"/>
    </row>
    <row r="48" spans="1:3" ht="12" thickBot="1">
      <c r="A48" s="575" t="s">
        <v>429</v>
      </c>
      <c r="B48" s="576"/>
      <c r="C48" s="577"/>
    </row>
    <row r="49" spans="1:3" ht="12" thickTop="1">
      <c r="A49" s="220"/>
      <c r="B49" s="585" t="s">
        <v>378</v>
      </c>
      <c r="C49" s="586" t="s">
        <v>378</v>
      </c>
    </row>
    <row r="50" spans="1:3" ht="11.25" customHeight="1">
      <c r="A50" s="219"/>
      <c r="B50" s="572" t="s">
        <v>379</v>
      </c>
      <c r="C50" s="573" t="s">
        <v>379</v>
      </c>
    </row>
    <row r="51" spans="1:3">
      <c r="A51" s="219"/>
      <c r="B51" s="572" t="s">
        <v>380</v>
      </c>
      <c r="C51" s="573" t="s">
        <v>380</v>
      </c>
    </row>
    <row r="52" spans="1:3" ht="11.25" customHeight="1">
      <c r="A52" s="219"/>
      <c r="B52" s="572" t="s">
        <v>488</v>
      </c>
      <c r="C52" s="573" t="s">
        <v>381</v>
      </c>
    </row>
    <row r="53" spans="1:3" ht="33.6" customHeight="1">
      <c r="A53" s="219"/>
      <c r="B53" s="572" t="s">
        <v>382</v>
      </c>
      <c r="C53" s="573" t="s">
        <v>382</v>
      </c>
    </row>
    <row r="54" spans="1:3" ht="11.25" customHeight="1">
      <c r="A54" s="219"/>
      <c r="B54" s="572" t="s">
        <v>483</v>
      </c>
      <c r="C54" s="573" t="s">
        <v>383</v>
      </c>
    </row>
    <row r="55" spans="1:3" ht="11.25" customHeight="1" thickBot="1">
      <c r="A55" s="575" t="s">
        <v>430</v>
      </c>
      <c r="B55" s="576"/>
      <c r="C55" s="577"/>
    </row>
    <row r="56" spans="1:3" ht="12" thickTop="1">
      <c r="A56" s="220"/>
      <c r="B56" s="585" t="s">
        <v>378</v>
      </c>
      <c r="C56" s="586" t="s">
        <v>378</v>
      </c>
    </row>
    <row r="57" spans="1:3">
      <c r="A57" s="219"/>
      <c r="B57" s="572" t="s">
        <v>384</v>
      </c>
      <c r="C57" s="573" t="s">
        <v>384</v>
      </c>
    </row>
    <row r="58" spans="1:3">
      <c r="A58" s="219"/>
      <c r="B58" s="572" t="s">
        <v>436</v>
      </c>
      <c r="C58" s="573" t="s">
        <v>385</v>
      </c>
    </row>
    <row r="59" spans="1:3">
      <c r="A59" s="219"/>
      <c r="B59" s="572" t="s">
        <v>386</v>
      </c>
      <c r="C59" s="573" t="s">
        <v>386</v>
      </c>
    </row>
    <row r="60" spans="1:3">
      <c r="A60" s="219"/>
      <c r="B60" s="572" t="s">
        <v>387</v>
      </c>
      <c r="C60" s="573" t="s">
        <v>387</v>
      </c>
    </row>
    <row r="61" spans="1:3">
      <c r="A61" s="219"/>
      <c r="B61" s="572" t="s">
        <v>388</v>
      </c>
      <c r="C61" s="573" t="s">
        <v>388</v>
      </c>
    </row>
    <row r="62" spans="1:3">
      <c r="A62" s="219"/>
      <c r="B62" s="572" t="s">
        <v>437</v>
      </c>
      <c r="C62" s="573" t="s">
        <v>389</v>
      </c>
    </row>
    <row r="63" spans="1:3">
      <c r="A63" s="219"/>
      <c r="B63" s="572" t="s">
        <v>390</v>
      </c>
      <c r="C63" s="573" t="s">
        <v>390</v>
      </c>
    </row>
    <row r="64" spans="1:3" ht="12" thickBot="1">
      <c r="A64" s="221"/>
      <c r="B64" s="597" t="s">
        <v>391</v>
      </c>
      <c r="C64" s="598" t="s">
        <v>391</v>
      </c>
    </row>
    <row r="65" spans="1:3" ht="11.25" customHeight="1" thickTop="1">
      <c r="A65" s="599" t="s">
        <v>431</v>
      </c>
      <c r="B65" s="600"/>
      <c r="C65" s="601"/>
    </row>
    <row r="66" spans="1:3" ht="12" thickBot="1">
      <c r="A66" s="221"/>
      <c r="B66" s="597" t="s">
        <v>392</v>
      </c>
      <c r="C66" s="598" t="s">
        <v>392</v>
      </c>
    </row>
    <row r="67" spans="1:3" ht="11.25" customHeight="1" thickTop="1" thickBot="1">
      <c r="A67" s="575" t="s">
        <v>432</v>
      </c>
      <c r="B67" s="576"/>
      <c r="C67" s="577"/>
    </row>
    <row r="68" spans="1:3" ht="12" thickTop="1">
      <c r="A68" s="220"/>
      <c r="B68" s="585" t="s">
        <v>393</v>
      </c>
      <c r="C68" s="586" t="s">
        <v>393</v>
      </c>
    </row>
    <row r="69" spans="1:3">
      <c r="A69" s="219"/>
      <c r="B69" s="572" t="s">
        <v>394</v>
      </c>
      <c r="C69" s="573" t="s">
        <v>394</v>
      </c>
    </row>
    <row r="70" spans="1:3">
      <c r="A70" s="219"/>
      <c r="B70" s="572" t="s">
        <v>395</v>
      </c>
      <c r="C70" s="573" t="s">
        <v>395</v>
      </c>
    </row>
    <row r="71" spans="1:3" ht="38.25" customHeight="1">
      <c r="A71" s="219"/>
      <c r="B71" s="610" t="s">
        <v>439</v>
      </c>
      <c r="C71" s="611" t="s">
        <v>396</v>
      </c>
    </row>
    <row r="72" spans="1:3" ht="33.75" customHeight="1">
      <c r="A72" s="219"/>
      <c r="B72" s="610" t="s">
        <v>442</v>
      </c>
      <c r="C72" s="611" t="s">
        <v>397</v>
      </c>
    </row>
    <row r="73" spans="1:3" ht="15.75" customHeight="1">
      <c r="A73" s="219"/>
      <c r="B73" s="610" t="s">
        <v>438</v>
      </c>
      <c r="C73" s="611" t="s">
        <v>398</v>
      </c>
    </row>
    <row r="74" spans="1:3">
      <c r="A74" s="219"/>
      <c r="B74" s="572" t="s">
        <v>399</v>
      </c>
      <c r="C74" s="573" t="s">
        <v>399</v>
      </c>
    </row>
    <row r="75" spans="1:3" ht="12" thickBot="1">
      <c r="A75" s="221"/>
      <c r="B75" s="597" t="s">
        <v>400</v>
      </c>
      <c r="C75" s="598" t="s">
        <v>400</v>
      </c>
    </row>
    <row r="76" spans="1:3" ht="12" thickTop="1">
      <c r="A76" s="599" t="s">
        <v>466</v>
      </c>
      <c r="B76" s="600"/>
      <c r="C76" s="601"/>
    </row>
    <row r="77" spans="1:3">
      <c r="A77" s="219"/>
      <c r="B77" s="572" t="s">
        <v>392</v>
      </c>
      <c r="C77" s="573"/>
    </row>
    <row r="78" spans="1:3">
      <c r="A78" s="219"/>
      <c r="B78" s="572" t="s">
        <v>464</v>
      </c>
      <c r="C78" s="573"/>
    </row>
    <row r="79" spans="1:3">
      <c r="A79" s="219"/>
      <c r="B79" s="572" t="s">
        <v>465</v>
      </c>
      <c r="C79" s="573"/>
    </row>
    <row r="80" spans="1:3">
      <c r="A80" s="599" t="s">
        <v>467</v>
      </c>
      <c r="B80" s="600"/>
      <c r="C80" s="601"/>
    </row>
    <row r="81" spans="1:3">
      <c r="A81" s="219"/>
      <c r="B81" s="572" t="s">
        <v>392</v>
      </c>
      <c r="C81" s="573"/>
    </row>
    <row r="82" spans="1:3">
      <c r="A82" s="219"/>
      <c r="B82" s="572" t="s">
        <v>468</v>
      </c>
      <c r="C82" s="573"/>
    </row>
    <row r="83" spans="1:3" ht="76.5" customHeight="1">
      <c r="A83" s="219"/>
      <c r="B83" s="572" t="s">
        <v>482</v>
      </c>
      <c r="C83" s="573"/>
    </row>
    <row r="84" spans="1:3" ht="53.25" customHeight="1">
      <c r="A84" s="219"/>
      <c r="B84" s="572" t="s">
        <v>481</v>
      </c>
      <c r="C84" s="573"/>
    </row>
    <row r="85" spans="1:3">
      <c r="A85" s="219"/>
      <c r="B85" s="572" t="s">
        <v>469</v>
      </c>
      <c r="C85" s="573"/>
    </row>
    <row r="86" spans="1:3">
      <c r="A86" s="219"/>
      <c r="B86" s="572" t="s">
        <v>470</v>
      </c>
      <c r="C86" s="573"/>
    </row>
    <row r="87" spans="1:3">
      <c r="A87" s="219"/>
      <c r="B87" s="572" t="s">
        <v>471</v>
      </c>
      <c r="C87" s="573"/>
    </row>
    <row r="88" spans="1:3">
      <c r="A88" s="599" t="s">
        <v>472</v>
      </c>
      <c r="B88" s="600"/>
      <c r="C88" s="601"/>
    </row>
    <row r="89" spans="1:3">
      <c r="A89" s="219"/>
      <c r="B89" s="572" t="s">
        <v>392</v>
      </c>
      <c r="C89" s="573"/>
    </row>
    <row r="90" spans="1:3">
      <c r="A90" s="219"/>
      <c r="B90" s="572" t="s">
        <v>474</v>
      </c>
      <c r="C90" s="573"/>
    </row>
    <row r="91" spans="1:3" ht="12" customHeight="1">
      <c r="A91" s="219"/>
      <c r="B91" s="572" t="s">
        <v>475</v>
      </c>
      <c r="C91" s="573"/>
    </row>
    <row r="92" spans="1:3">
      <c r="A92" s="219"/>
      <c r="B92" s="572" t="s">
        <v>476</v>
      </c>
      <c r="C92" s="573"/>
    </row>
    <row r="93" spans="1:3" ht="24.75" customHeight="1">
      <c r="A93" s="219"/>
      <c r="B93" s="608" t="s">
        <v>516</v>
      </c>
      <c r="C93" s="609"/>
    </row>
    <row r="94" spans="1:3" ht="24" customHeight="1">
      <c r="A94" s="219"/>
      <c r="B94" s="608" t="s">
        <v>517</v>
      </c>
      <c r="C94" s="609"/>
    </row>
    <row r="95" spans="1:3" ht="13.5" customHeight="1">
      <c r="A95" s="219"/>
      <c r="B95" s="589" t="s">
        <v>477</v>
      </c>
      <c r="C95" s="590"/>
    </row>
    <row r="96" spans="1:3" ht="11.25" customHeight="1" thickBot="1">
      <c r="A96" s="602" t="s">
        <v>512</v>
      </c>
      <c r="B96" s="603"/>
      <c r="C96" s="604"/>
    </row>
    <row r="97" spans="1:3" ht="12.75" thickTop="1" thickBot="1">
      <c r="A97" s="607" t="s">
        <v>401</v>
      </c>
      <c r="B97" s="607"/>
      <c r="C97" s="607"/>
    </row>
    <row r="98" spans="1:3">
      <c r="A98" s="343">
        <v>2</v>
      </c>
      <c r="B98" s="340" t="s">
        <v>492</v>
      </c>
      <c r="C98" s="340" t="s">
        <v>513</v>
      </c>
    </row>
    <row r="99" spans="1:3">
      <c r="A99" s="225">
        <v>3</v>
      </c>
      <c r="B99" s="341" t="s">
        <v>493</v>
      </c>
      <c r="C99" s="342" t="s">
        <v>514</v>
      </c>
    </row>
    <row r="100" spans="1:3">
      <c r="A100" s="225">
        <v>4</v>
      </c>
      <c r="B100" s="341" t="s">
        <v>494</v>
      </c>
      <c r="C100" s="342" t="s">
        <v>518</v>
      </c>
    </row>
    <row r="101" spans="1:3" ht="11.25" customHeight="1">
      <c r="A101" s="225">
        <v>5</v>
      </c>
      <c r="B101" s="341" t="s">
        <v>495</v>
      </c>
      <c r="C101" s="342" t="s">
        <v>515</v>
      </c>
    </row>
    <row r="102" spans="1:3" ht="12" customHeight="1">
      <c r="A102" s="225">
        <v>6</v>
      </c>
      <c r="B102" s="341" t="s">
        <v>510</v>
      </c>
      <c r="C102" s="342" t="s">
        <v>496</v>
      </c>
    </row>
    <row r="103" spans="1:3" ht="12" customHeight="1">
      <c r="A103" s="225">
        <v>7</v>
      </c>
      <c r="B103" s="341" t="s">
        <v>497</v>
      </c>
      <c r="C103" s="342" t="s">
        <v>511</v>
      </c>
    </row>
    <row r="104" spans="1:3">
      <c r="A104" s="225">
        <v>8</v>
      </c>
      <c r="B104" s="341" t="s">
        <v>502</v>
      </c>
      <c r="C104" s="342" t="s">
        <v>522</v>
      </c>
    </row>
    <row r="105" spans="1:3" ht="11.25" customHeight="1">
      <c r="A105" s="599" t="s">
        <v>478</v>
      </c>
      <c r="B105" s="600"/>
      <c r="C105" s="601"/>
    </row>
    <row r="106" spans="1:3" ht="27.6" customHeight="1">
      <c r="A106" s="219"/>
      <c r="B106" s="605" t="s">
        <v>392</v>
      </c>
      <c r="C106" s="606"/>
    </row>
    <row r="107" spans="1:3">
      <c r="A107" s="218"/>
      <c r="B107" s="218"/>
      <c r="C107" s="218"/>
    </row>
    <row r="108" spans="1:3">
      <c r="A108" s="218"/>
      <c r="B108" s="218"/>
      <c r="C108" s="218"/>
    </row>
    <row r="109" spans="1:3">
      <c r="A109" s="218"/>
      <c r="B109" s="218"/>
      <c r="C109" s="218"/>
    </row>
    <row r="110" spans="1:3">
      <c r="A110" s="218"/>
      <c r="B110" s="218"/>
      <c r="C110" s="218"/>
    </row>
    <row r="111" spans="1:3">
      <c r="A111" s="218"/>
      <c r="B111" s="218"/>
      <c r="C111" s="218"/>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5.75"/>
  <cols>
    <col min="1" max="1" width="9.5703125" style="17" bestFit="1" customWidth="1"/>
    <col min="2" max="2" width="86" style="14" customWidth="1"/>
    <col min="3" max="3" width="12.7109375" style="14" customWidth="1"/>
    <col min="4" max="7" width="12.7109375" style="2" customWidth="1"/>
    <col min="8" max="13" width="6.7109375" customWidth="1"/>
  </cols>
  <sheetData>
    <row r="1" spans="1:8">
      <c r="A1" s="15" t="s">
        <v>190</v>
      </c>
      <c r="B1" s="439" t="str">
        <f>Info!C2</f>
        <v>სს "ბანკი ქართუ"</v>
      </c>
    </row>
    <row r="2" spans="1:8">
      <c r="A2" s="15" t="s">
        <v>191</v>
      </c>
      <c r="B2" s="515">
        <v>43921</v>
      </c>
      <c r="C2" s="26"/>
      <c r="D2" s="16"/>
      <c r="E2" s="16"/>
      <c r="F2" s="16"/>
      <c r="G2" s="16"/>
      <c r="H2" s="1"/>
    </row>
    <row r="3" spans="1:8">
      <c r="A3" s="15"/>
      <c r="C3" s="26"/>
      <c r="D3" s="16"/>
      <c r="E3" s="16"/>
      <c r="F3" s="16"/>
      <c r="G3" s="16"/>
      <c r="H3" s="1"/>
    </row>
    <row r="4" spans="1:8" ht="16.5" thickBot="1">
      <c r="A4" s="72" t="s">
        <v>404</v>
      </c>
      <c r="B4" s="198" t="s">
        <v>225</v>
      </c>
      <c r="C4" s="199"/>
      <c r="D4" s="200"/>
      <c r="E4" s="200"/>
      <c r="F4" s="200"/>
      <c r="G4" s="200"/>
      <c r="H4" s="1"/>
    </row>
    <row r="5" spans="1:8" ht="15">
      <c r="A5" s="314" t="s">
        <v>26</v>
      </c>
      <c r="B5" s="315"/>
      <c r="C5" s="442" t="s">
        <v>621</v>
      </c>
      <c r="D5" s="442" t="s">
        <v>616</v>
      </c>
      <c r="E5" s="442" t="s">
        <v>617</v>
      </c>
      <c r="F5" s="442" t="s">
        <v>618</v>
      </c>
      <c r="G5" s="445" t="s">
        <v>615</v>
      </c>
    </row>
    <row r="6" spans="1:8" ht="15">
      <c r="A6" s="118"/>
      <c r="B6" s="29" t="s">
        <v>187</v>
      </c>
      <c r="C6" s="446"/>
      <c r="D6" s="446"/>
      <c r="E6" s="446"/>
      <c r="F6" s="446"/>
      <c r="G6" s="447"/>
    </row>
    <row r="7" spans="1:8" ht="15">
      <c r="A7" s="118"/>
      <c r="B7" s="30" t="s">
        <v>192</v>
      </c>
      <c r="C7" s="446"/>
      <c r="D7" s="446"/>
      <c r="E7" s="446"/>
      <c r="F7" s="446"/>
      <c r="G7" s="447"/>
    </row>
    <row r="8" spans="1:8" ht="15">
      <c r="A8" s="119">
        <v>1</v>
      </c>
      <c r="B8" s="234" t="s">
        <v>23</v>
      </c>
      <c r="C8" s="448">
        <v>159299161</v>
      </c>
      <c r="D8" s="448">
        <v>199034952</v>
      </c>
      <c r="E8" s="448">
        <v>195242645</v>
      </c>
      <c r="F8" s="448">
        <v>187971414</v>
      </c>
      <c r="G8" s="449">
        <v>205002460</v>
      </c>
    </row>
    <row r="9" spans="1:8" ht="15">
      <c r="A9" s="119">
        <v>2</v>
      </c>
      <c r="B9" s="234" t="s">
        <v>89</v>
      </c>
      <c r="C9" s="448">
        <v>182290661</v>
      </c>
      <c r="D9" s="448">
        <v>219108852</v>
      </c>
      <c r="E9" s="448">
        <v>215929045</v>
      </c>
      <c r="F9" s="448">
        <v>208052314</v>
      </c>
      <c r="G9" s="449">
        <v>205002460</v>
      </c>
    </row>
    <row r="10" spans="1:8" ht="15">
      <c r="A10" s="119">
        <v>3</v>
      </c>
      <c r="B10" s="234" t="s">
        <v>88</v>
      </c>
      <c r="C10" s="448">
        <v>420404542</v>
      </c>
      <c r="D10" s="448">
        <v>427216297</v>
      </c>
      <c r="E10" s="448">
        <v>428170330</v>
      </c>
      <c r="F10" s="448">
        <v>413734563</v>
      </c>
      <c r="G10" s="449">
        <v>417876184</v>
      </c>
    </row>
    <row r="11" spans="1:8" ht="15">
      <c r="A11" s="118"/>
      <c r="B11" s="29" t="s">
        <v>188</v>
      </c>
      <c r="C11" s="446"/>
      <c r="D11" s="446"/>
      <c r="E11" s="446"/>
      <c r="F11" s="446"/>
      <c r="G11" s="447"/>
    </row>
    <row r="12" spans="1:8" ht="15" customHeight="1">
      <c r="A12" s="119">
        <v>4</v>
      </c>
      <c r="B12" s="234" t="s">
        <v>418</v>
      </c>
      <c r="C12" s="450">
        <v>1511302849.3190932</v>
      </c>
      <c r="D12" s="448">
        <v>1439273401.5592277</v>
      </c>
      <c r="E12" s="448">
        <v>1430709273.5419717</v>
      </c>
      <c r="F12" s="448">
        <v>1392496942.6090484</v>
      </c>
      <c r="G12" s="449">
        <v>1298103990.8676498</v>
      </c>
    </row>
    <row r="13" spans="1:8" ht="15">
      <c r="A13" s="118"/>
      <c r="B13" s="29" t="s">
        <v>90</v>
      </c>
      <c r="C13" s="446"/>
      <c r="D13" s="446"/>
      <c r="E13" s="446"/>
      <c r="F13" s="446"/>
      <c r="G13" s="447"/>
    </row>
    <row r="14" spans="1:8" s="3" customFormat="1" ht="15">
      <c r="A14" s="119"/>
      <c r="B14" s="30" t="s">
        <v>603</v>
      </c>
      <c r="C14" s="446"/>
      <c r="D14" s="446"/>
      <c r="E14" s="446"/>
      <c r="F14" s="446"/>
      <c r="G14" s="447"/>
    </row>
    <row r="15" spans="1:8" ht="15">
      <c r="A15" s="117">
        <v>5</v>
      </c>
      <c r="B15" s="28"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&gt;=6.05%</v>
      </c>
      <c r="C15" s="451">
        <v>0.10540518802817787</v>
      </c>
      <c r="D15" s="451">
        <v>0.1382884945864884</v>
      </c>
      <c r="E15" s="451">
        <v>0.13646563184471616</v>
      </c>
      <c r="F15" s="451">
        <v>0.13498874449792891</v>
      </c>
      <c r="G15" s="452">
        <v>0.15792452795941012</v>
      </c>
    </row>
    <row r="16" spans="1:8" ht="15" customHeight="1">
      <c r="A16" s="117">
        <v>6</v>
      </c>
      <c r="B16" s="28" t="str">
        <f>"პირველადი კაპიტალის კოეფიციენტი &gt;="&amp;ROUND('9.1. Capital Requirements'!$C$20*100, 2 )&amp;"%"</f>
        <v>პირველადი კაპიტალის კოეფიციენტი &gt;=8.08%</v>
      </c>
      <c r="C16" s="451">
        <v>0.12061822094898436</v>
      </c>
      <c r="D16" s="451">
        <v>0.15223574045252961</v>
      </c>
      <c r="E16" s="451">
        <v>0.1509244743101649</v>
      </c>
      <c r="F16" s="451">
        <v>0.1494095301998892</v>
      </c>
      <c r="G16" s="452">
        <v>0.15792452795941012</v>
      </c>
    </row>
    <row r="17" spans="1:7" ht="15">
      <c r="A17" s="117">
        <v>7</v>
      </c>
      <c r="B17" s="28" t="str">
        <f>"საზედამხედველო კაპიტალის კოეფიციენტი &gt;="&amp;ROUND('9.1. Capital Requirements'!$C$21*100,2)&amp;"%"</f>
        <v>საზედამხედველო კაპიტალის კოეფიციენტი &gt;=16.21%</v>
      </c>
      <c r="C17" s="451">
        <v>0.27817359187102059</v>
      </c>
      <c r="D17" s="451">
        <v>0.29682775804595424</v>
      </c>
      <c r="E17" s="451">
        <v>0.29927137393887809</v>
      </c>
      <c r="F17" s="451">
        <v>0.29711703511880411</v>
      </c>
      <c r="G17" s="452">
        <v>0.32191271804094257</v>
      </c>
    </row>
    <row r="18" spans="1:7" ht="15">
      <c r="A18" s="118"/>
      <c r="B18" s="29" t="s">
        <v>6</v>
      </c>
      <c r="C18" s="446"/>
      <c r="D18" s="446"/>
      <c r="E18" s="446"/>
      <c r="F18" s="446"/>
      <c r="G18" s="447"/>
    </row>
    <row r="19" spans="1:7" ht="15" customHeight="1">
      <c r="A19" s="120">
        <v>8</v>
      </c>
      <c r="B19" s="31" t="s">
        <v>7</v>
      </c>
      <c r="C19" s="451">
        <v>6.1053834010515812E-2</v>
      </c>
      <c r="D19" s="451">
        <v>7.1444795226382932E-2</v>
      </c>
      <c r="E19" s="451">
        <v>7.3728187483529037E-2</v>
      </c>
      <c r="F19" s="451">
        <v>5.252808083776199E-2</v>
      </c>
      <c r="G19" s="452">
        <v>7.4393771591169222E-2</v>
      </c>
    </row>
    <row r="20" spans="1:7" ht="15">
      <c r="A20" s="120">
        <v>9</v>
      </c>
      <c r="B20" s="31" t="s">
        <v>8</v>
      </c>
      <c r="C20" s="451">
        <v>2.3100862838908012E-2</v>
      </c>
      <c r="D20" s="451">
        <v>2.4386673796922328E-2</v>
      </c>
      <c r="E20" s="451">
        <v>2.4355998985960803E-2</v>
      </c>
      <c r="F20" s="451">
        <v>1.5772230148373926E-2</v>
      </c>
      <c r="G20" s="452">
        <v>2.4126556739941293E-2</v>
      </c>
    </row>
    <row r="21" spans="1:7" ht="15">
      <c r="A21" s="120">
        <v>10</v>
      </c>
      <c r="B21" s="31" t="s">
        <v>9</v>
      </c>
      <c r="C21" s="451">
        <v>2.705207760897814E-2</v>
      </c>
      <c r="D21" s="451">
        <v>2.6739989853771115E-2</v>
      </c>
      <c r="E21" s="451">
        <v>3.2647077704208952E-2</v>
      </c>
      <c r="F21" s="451">
        <v>2.4353158553452083E-2</v>
      </c>
      <c r="G21" s="452">
        <v>2.9332291113924026E-2</v>
      </c>
    </row>
    <row r="22" spans="1:7" ht="15">
      <c r="A22" s="120">
        <v>11</v>
      </c>
      <c r="B22" s="31" t="s">
        <v>226</v>
      </c>
      <c r="C22" s="451">
        <v>3.7952971171607799E-2</v>
      </c>
      <c r="D22" s="451">
        <v>4.70581214294606E-2</v>
      </c>
      <c r="E22" s="451">
        <v>4.9372188497568234E-2</v>
      </c>
      <c r="F22" s="451">
        <v>3.6755850689388067E-2</v>
      </c>
      <c r="G22" s="452">
        <v>5.0267214851227926E-2</v>
      </c>
    </row>
    <row r="23" spans="1:7" ht="15">
      <c r="A23" s="120">
        <v>12</v>
      </c>
      <c r="B23" s="31" t="s">
        <v>10</v>
      </c>
      <c r="C23" s="451">
        <v>-0.12896922677632647</v>
      </c>
      <c r="D23" s="451">
        <v>1.9122816784955005E-2</v>
      </c>
      <c r="E23" s="451">
        <v>2.1706907874925952E-2</v>
      </c>
      <c r="F23" s="451">
        <v>1.3941209248711816E-2</v>
      </c>
      <c r="G23" s="452">
        <v>1.4851126355640393E-2</v>
      </c>
    </row>
    <row r="24" spans="1:7" ht="15">
      <c r="A24" s="120">
        <v>13</v>
      </c>
      <c r="B24" s="31" t="s">
        <v>11</v>
      </c>
      <c r="C24" s="451">
        <v>-0.81729106984194966</v>
      </c>
      <c r="D24" s="451">
        <v>0.11078065808167323</v>
      </c>
      <c r="E24" s="451">
        <v>0.12463471600960843</v>
      </c>
      <c r="F24" s="451">
        <v>7.8071424090230171E-2</v>
      </c>
      <c r="G24" s="452">
        <v>7.7879057341487395E-2</v>
      </c>
    </row>
    <row r="25" spans="1:7" ht="15">
      <c r="A25" s="118"/>
      <c r="B25" s="29" t="s">
        <v>12</v>
      </c>
      <c r="C25" s="446"/>
      <c r="D25" s="446"/>
      <c r="E25" s="446"/>
      <c r="F25" s="446"/>
      <c r="G25" s="447"/>
    </row>
    <row r="26" spans="1:7" ht="15">
      <c r="A26" s="120">
        <v>14</v>
      </c>
      <c r="B26" s="31" t="s">
        <v>13</v>
      </c>
      <c r="C26" s="451">
        <v>0.32063760838106115</v>
      </c>
      <c r="D26" s="451">
        <v>0.3282215859314217</v>
      </c>
      <c r="E26" s="451">
        <v>0.39475788980791926</v>
      </c>
      <c r="F26" s="451">
        <v>0.40771722359086521</v>
      </c>
      <c r="G26" s="452">
        <v>0.36782623479854143</v>
      </c>
    </row>
    <row r="27" spans="1:7" ht="15" customHeight="1">
      <c r="A27" s="120">
        <v>15</v>
      </c>
      <c r="B27" s="31" t="s">
        <v>14</v>
      </c>
      <c r="C27" s="451">
        <v>0.17585986955554778</v>
      </c>
      <c r="D27" s="451">
        <v>0.137339028760432</v>
      </c>
      <c r="E27" s="451">
        <v>0.15751668779353256</v>
      </c>
      <c r="F27" s="451">
        <v>0.16231154883304391</v>
      </c>
      <c r="G27" s="452">
        <v>0.14302761812648807</v>
      </c>
    </row>
    <row r="28" spans="1:7" ht="15">
      <c r="A28" s="120">
        <v>16</v>
      </c>
      <c r="B28" s="31" t="s">
        <v>15</v>
      </c>
      <c r="C28" s="451">
        <v>0.71526156266547436</v>
      </c>
      <c r="D28" s="451">
        <v>0.69036549122057411</v>
      </c>
      <c r="E28" s="451">
        <v>0.66327935401179372</v>
      </c>
      <c r="F28" s="451">
        <v>0.66909917097400295</v>
      </c>
      <c r="G28" s="452">
        <v>0.62071275044041196</v>
      </c>
    </row>
    <row r="29" spans="1:7" ht="15" customHeight="1">
      <c r="A29" s="120">
        <v>17</v>
      </c>
      <c r="B29" s="31" t="s">
        <v>16</v>
      </c>
      <c r="C29" s="451">
        <v>0.72110461914764334</v>
      </c>
      <c r="D29" s="451">
        <v>0.70553727894395701</v>
      </c>
      <c r="E29" s="451">
        <v>0.65691225808035747</v>
      </c>
      <c r="F29" s="451">
        <v>0.67542171742731194</v>
      </c>
      <c r="G29" s="452">
        <v>0.62782200044927827</v>
      </c>
    </row>
    <row r="30" spans="1:7" ht="15">
      <c r="A30" s="120">
        <v>18</v>
      </c>
      <c r="B30" s="31" t="s">
        <v>17</v>
      </c>
      <c r="C30" s="451">
        <v>0.13092959709379248</v>
      </c>
      <c r="D30" s="451">
        <v>8.8391772975759508E-2</v>
      </c>
      <c r="E30" s="451">
        <v>2.2991226855333169E-2</v>
      </c>
      <c r="F30" s="451">
        <v>-1.9474945958888323E-2</v>
      </c>
      <c r="G30" s="452">
        <v>-2.690143399493361E-3</v>
      </c>
    </row>
    <row r="31" spans="1:7" ht="15" customHeight="1">
      <c r="A31" s="118"/>
      <c r="B31" s="29" t="s">
        <v>18</v>
      </c>
      <c r="C31" s="446"/>
      <c r="D31" s="446"/>
      <c r="E31" s="446"/>
      <c r="F31" s="446"/>
      <c r="G31" s="447"/>
    </row>
    <row r="32" spans="1:7" ht="15" customHeight="1">
      <c r="A32" s="120">
        <v>19</v>
      </c>
      <c r="B32" s="31" t="s">
        <v>19</v>
      </c>
      <c r="C32" s="451">
        <v>0.29656619117139454</v>
      </c>
      <c r="D32" s="451">
        <v>0.27252912180530919</v>
      </c>
      <c r="E32" s="451">
        <v>0.29719645385886262</v>
      </c>
      <c r="F32" s="451">
        <v>0.26561154695335804</v>
      </c>
      <c r="G32" s="452">
        <v>0.2401095105796863</v>
      </c>
    </row>
    <row r="33" spans="1:7" ht="15" customHeight="1">
      <c r="A33" s="120">
        <v>20</v>
      </c>
      <c r="B33" s="31" t="s">
        <v>20</v>
      </c>
      <c r="C33" s="451">
        <v>0.90733955948230816</v>
      </c>
      <c r="D33" s="451">
        <v>0.88672159464552902</v>
      </c>
      <c r="E33" s="451">
        <v>0.85315415753259805</v>
      </c>
      <c r="F33" s="451">
        <v>0.90275322902111055</v>
      </c>
      <c r="G33" s="452">
        <v>0.91540449009230229</v>
      </c>
    </row>
    <row r="34" spans="1:7" ht="15" customHeight="1">
      <c r="A34" s="120">
        <v>21</v>
      </c>
      <c r="B34" s="236" t="s">
        <v>21</v>
      </c>
      <c r="C34" s="451">
        <v>0.38198219172940984</v>
      </c>
      <c r="D34" s="451">
        <v>0.35944048622117863</v>
      </c>
      <c r="E34" s="451">
        <v>0.34841415259494246</v>
      </c>
      <c r="F34" s="451">
        <v>0.31435631508389533</v>
      </c>
      <c r="G34" s="452">
        <v>0.29697614278110768</v>
      </c>
    </row>
    <row r="35" spans="1:7" ht="15" customHeight="1">
      <c r="A35" s="317"/>
      <c r="B35" s="29" t="s">
        <v>524</v>
      </c>
      <c r="C35" s="446"/>
      <c r="D35" s="446"/>
      <c r="E35" s="446"/>
      <c r="F35" s="446"/>
      <c r="G35" s="447"/>
    </row>
    <row r="36" spans="1:7" ht="15" customHeight="1">
      <c r="A36" s="120">
        <v>22</v>
      </c>
      <c r="B36" s="313" t="s">
        <v>508</v>
      </c>
      <c r="C36" s="443">
        <v>327940947.81004167</v>
      </c>
      <c r="D36" s="443">
        <v>335125345.80480003</v>
      </c>
      <c r="E36" s="443">
        <v>340082465.02639312</v>
      </c>
      <c r="F36" s="443">
        <v>287529493.42388487</v>
      </c>
      <c r="G36" s="444">
        <v>261784898.58272907</v>
      </c>
    </row>
    <row r="37" spans="1:7" ht="15">
      <c r="A37" s="120">
        <v>23</v>
      </c>
      <c r="B37" s="31" t="s">
        <v>509</v>
      </c>
      <c r="C37" s="443">
        <v>161624105.84783745</v>
      </c>
      <c r="D37" s="443">
        <v>123566754.93715714</v>
      </c>
      <c r="E37" s="443">
        <v>126275517.96799789</v>
      </c>
      <c r="F37" s="443">
        <v>131191596.84480809</v>
      </c>
      <c r="G37" s="444">
        <v>106988387.95930007</v>
      </c>
    </row>
    <row r="38" spans="1:7" thickBot="1">
      <c r="A38" s="121">
        <v>24</v>
      </c>
      <c r="B38" s="237" t="s">
        <v>507</v>
      </c>
      <c r="C38" s="453">
        <v>2.0290348775001719</v>
      </c>
      <c r="D38" s="454">
        <v>2.7120995932541576</v>
      </c>
      <c r="E38" s="454">
        <v>2.6931781433086694</v>
      </c>
      <c r="F38" s="454">
        <v>2.1916761464837973</v>
      </c>
      <c r="G38" s="455">
        <v>2.446853378913568</v>
      </c>
    </row>
    <row r="39" spans="1:7">
      <c r="A39" s="18"/>
    </row>
    <row r="40" spans="1:7" ht="39.75">
      <c r="B40" s="21" t="s">
        <v>602</v>
      </c>
    </row>
    <row r="41" spans="1:7" ht="65.25">
      <c r="B41" s="367" t="s">
        <v>523</v>
      </c>
      <c r="D41" s="337"/>
      <c r="E41" s="337"/>
      <c r="F41" s="337"/>
      <c r="G41" s="3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B2" sqref="B2"/>
      <selection pane="topRight" activeCell="B2" sqref="B2"/>
      <selection pane="bottomLeft" activeCell="B2" sqref="B2"/>
      <selection pane="bottomRight" activeCell="B6" sqref="B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5" t="s">
        <v>190</v>
      </c>
      <c r="B1" s="337" t="str">
        <f>Info!C2</f>
        <v>სს "ბანკი ქართუ"</v>
      </c>
    </row>
    <row r="2" spans="1:8" ht="15.75">
      <c r="A2" s="15" t="s">
        <v>191</v>
      </c>
      <c r="B2" s="516">
        <f>'1. key ratios'!B2</f>
        <v>43921</v>
      </c>
    </row>
    <row r="3" spans="1:8" ht="15.75">
      <c r="A3" s="15"/>
    </row>
    <row r="4" spans="1:8" ht="16.5" thickBot="1">
      <c r="A4" s="32" t="s">
        <v>405</v>
      </c>
      <c r="B4" s="73" t="s">
        <v>244</v>
      </c>
      <c r="C4" s="32"/>
      <c r="D4" s="33"/>
      <c r="E4" s="33"/>
      <c r="F4" s="34"/>
      <c r="G4" s="34"/>
      <c r="H4" s="35" t="s">
        <v>94</v>
      </c>
    </row>
    <row r="5" spans="1:8" ht="15.75">
      <c r="A5" s="36"/>
      <c r="B5" s="37"/>
      <c r="C5" s="523" t="s">
        <v>196</v>
      </c>
      <c r="D5" s="524"/>
      <c r="E5" s="525"/>
      <c r="F5" s="523" t="s">
        <v>197</v>
      </c>
      <c r="G5" s="524"/>
      <c r="H5" s="526"/>
    </row>
    <row r="6" spans="1:8" ht="15.75">
      <c r="A6" s="38" t="s">
        <v>26</v>
      </c>
      <c r="B6" s="39" t="s">
        <v>154</v>
      </c>
      <c r="C6" s="40" t="s">
        <v>27</v>
      </c>
      <c r="D6" s="40" t="s">
        <v>95</v>
      </c>
      <c r="E6" s="40" t="s">
        <v>68</v>
      </c>
      <c r="F6" s="40" t="s">
        <v>27</v>
      </c>
      <c r="G6" s="40" t="s">
        <v>95</v>
      </c>
      <c r="H6" s="41" t="s">
        <v>68</v>
      </c>
    </row>
    <row r="7" spans="1:8" ht="15.75">
      <c r="A7" s="38">
        <v>1</v>
      </c>
      <c r="B7" s="42" t="s">
        <v>155</v>
      </c>
      <c r="C7" s="238">
        <v>6216168</v>
      </c>
      <c r="D7" s="238">
        <v>7857747</v>
      </c>
      <c r="E7" s="239">
        <f>C7+D7</f>
        <v>14073915</v>
      </c>
      <c r="F7" s="240">
        <v>8565462</v>
      </c>
      <c r="G7" s="241">
        <v>7985953</v>
      </c>
      <c r="H7" s="242">
        <f>F7+G7</f>
        <v>16551415</v>
      </c>
    </row>
    <row r="8" spans="1:8" ht="15.75">
      <c r="A8" s="38">
        <v>2</v>
      </c>
      <c r="B8" s="42" t="s">
        <v>156</v>
      </c>
      <c r="C8" s="238">
        <v>2663120</v>
      </c>
      <c r="D8" s="238">
        <v>193438351</v>
      </c>
      <c r="E8" s="239">
        <f t="shared" ref="E8:E20" si="0">C8+D8</f>
        <v>196101471</v>
      </c>
      <c r="F8" s="240">
        <v>13791426</v>
      </c>
      <c r="G8" s="241">
        <v>149559855</v>
      </c>
      <c r="H8" s="242">
        <f t="shared" ref="H8:H31" si="1">F8+G8</f>
        <v>163351281</v>
      </c>
    </row>
    <row r="9" spans="1:8" ht="15.75">
      <c r="A9" s="38">
        <v>3</v>
      </c>
      <c r="B9" s="42" t="s">
        <v>157</v>
      </c>
      <c r="C9" s="238">
        <v>33444675</v>
      </c>
      <c r="D9" s="238">
        <v>155775847</v>
      </c>
      <c r="E9" s="239">
        <f t="shared" si="0"/>
        <v>189220522</v>
      </c>
      <c r="F9" s="240">
        <v>5774065</v>
      </c>
      <c r="G9" s="241">
        <v>70394821</v>
      </c>
      <c r="H9" s="242">
        <f t="shared" si="1"/>
        <v>76168886</v>
      </c>
    </row>
    <row r="10" spans="1:8" ht="15.75">
      <c r="A10" s="38">
        <v>4</v>
      </c>
      <c r="B10" s="42" t="s">
        <v>186</v>
      </c>
      <c r="C10" s="238">
        <v>0</v>
      </c>
      <c r="D10" s="238">
        <v>0</v>
      </c>
      <c r="E10" s="239">
        <f t="shared" si="0"/>
        <v>0</v>
      </c>
      <c r="F10" s="240">
        <v>0</v>
      </c>
      <c r="G10" s="241">
        <v>0</v>
      </c>
      <c r="H10" s="242">
        <f t="shared" si="1"/>
        <v>0</v>
      </c>
    </row>
    <row r="11" spans="1:8" ht="15.75">
      <c r="A11" s="38">
        <v>5</v>
      </c>
      <c r="B11" s="42" t="s">
        <v>158</v>
      </c>
      <c r="C11" s="238">
        <v>23992442</v>
      </c>
      <c r="D11" s="238">
        <v>16094050</v>
      </c>
      <c r="E11" s="239">
        <f t="shared" si="0"/>
        <v>40086492</v>
      </c>
      <c r="F11" s="240">
        <v>14735854</v>
      </c>
      <c r="G11" s="241">
        <v>0</v>
      </c>
      <c r="H11" s="242">
        <f t="shared" si="1"/>
        <v>14735854</v>
      </c>
    </row>
    <row r="12" spans="1:8" ht="15.75">
      <c r="A12" s="38">
        <v>6.1</v>
      </c>
      <c r="B12" s="43" t="s">
        <v>159</v>
      </c>
      <c r="C12" s="238">
        <v>295546271</v>
      </c>
      <c r="D12" s="238">
        <v>742410788</v>
      </c>
      <c r="E12" s="239">
        <f t="shared" si="0"/>
        <v>1037957059</v>
      </c>
      <c r="F12" s="240">
        <v>318975202</v>
      </c>
      <c r="G12" s="241">
        <v>522010627</v>
      </c>
      <c r="H12" s="242">
        <f t="shared" si="1"/>
        <v>840985829</v>
      </c>
    </row>
    <row r="13" spans="1:8" ht="15.75">
      <c r="A13" s="38">
        <v>6.2</v>
      </c>
      <c r="B13" s="43" t="s">
        <v>160</v>
      </c>
      <c r="C13" s="238">
        <v>-49304726</v>
      </c>
      <c r="D13" s="238">
        <v>-133230267</v>
      </c>
      <c r="E13" s="239">
        <f t="shared" si="0"/>
        <v>-182534993</v>
      </c>
      <c r="F13" s="240">
        <v>-42210915</v>
      </c>
      <c r="G13" s="241">
        <v>-78073285</v>
      </c>
      <c r="H13" s="242">
        <f t="shared" si="1"/>
        <v>-120284200</v>
      </c>
    </row>
    <row r="14" spans="1:8" ht="15.75">
      <c r="A14" s="38">
        <v>6</v>
      </c>
      <c r="B14" s="42" t="s">
        <v>161</v>
      </c>
      <c r="C14" s="239">
        <f>C12+C13</f>
        <v>246241545</v>
      </c>
      <c r="D14" s="239">
        <f>D12+D13</f>
        <v>609180521</v>
      </c>
      <c r="E14" s="239">
        <f t="shared" si="0"/>
        <v>855422066</v>
      </c>
      <c r="F14" s="239">
        <f>F12+F13</f>
        <v>276764287</v>
      </c>
      <c r="G14" s="239">
        <f>G12+G13</f>
        <v>443937342</v>
      </c>
      <c r="H14" s="242">
        <f t="shared" si="1"/>
        <v>720701629</v>
      </c>
    </row>
    <row r="15" spans="1:8" ht="15.75">
      <c r="A15" s="38">
        <v>7</v>
      </c>
      <c r="B15" s="42" t="s">
        <v>162</v>
      </c>
      <c r="C15" s="238">
        <v>4441977</v>
      </c>
      <c r="D15" s="238">
        <v>10182093</v>
      </c>
      <c r="E15" s="239">
        <f t="shared" si="0"/>
        <v>14624070</v>
      </c>
      <c r="F15" s="240">
        <v>8379322</v>
      </c>
      <c r="G15" s="241">
        <v>2894372</v>
      </c>
      <c r="H15" s="242">
        <f t="shared" si="1"/>
        <v>11273694</v>
      </c>
    </row>
    <row r="16" spans="1:8" ht="15.75">
      <c r="A16" s="38">
        <v>8</v>
      </c>
      <c r="B16" s="42" t="s">
        <v>163</v>
      </c>
      <c r="C16" s="238">
        <v>16402698</v>
      </c>
      <c r="D16" s="238" t="s">
        <v>619</v>
      </c>
      <c r="E16" s="239">
        <f>C16</f>
        <v>16402698</v>
      </c>
      <c r="F16" s="240">
        <v>24803612</v>
      </c>
      <c r="G16" s="241" t="s">
        <v>619</v>
      </c>
      <c r="H16" s="242">
        <f>F16</f>
        <v>24803612</v>
      </c>
    </row>
    <row r="17" spans="1:8" ht="15.75">
      <c r="A17" s="38">
        <v>9</v>
      </c>
      <c r="B17" s="42" t="s">
        <v>164</v>
      </c>
      <c r="C17" s="238">
        <v>6442196</v>
      </c>
      <c r="D17" s="238">
        <v>0</v>
      </c>
      <c r="E17" s="239">
        <f t="shared" si="0"/>
        <v>6442196</v>
      </c>
      <c r="F17" s="240">
        <v>4883540</v>
      </c>
      <c r="G17" s="241">
        <v>0</v>
      </c>
      <c r="H17" s="242">
        <f t="shared" si="1"/>
        <v>4883540</v>
      </c>
    </row>
    <row r="18" spans="1:8" ht="15.75">
      <c r="A18" s="38">
        <v>10</v>
      </c>
      <c r="B18" s="42" t="s">
        <v>165</v>
      </c>
      <c r="C18" s="238">
        <v>22977539</v>
      </c>
      <c r="D18" s="238" t="s">
        <v>619</v>
      </c>
      <c r="E18" s="239">
        <f>C18</f>
        <v>22977539</v>
      </c>
      <c r="F18" s="240">
        <v>18142922</v>
      </c>
      <c r="G18" s="241" t="s">
        <v>619</v>
      </c>
      <c r="H18" s="242">
        <f>F18</f>
        <v>18142922</v>
      </c>
    </row>
    <row r="19" spans="1:8" ht="15.75">
      <c r="A19" s="38">
        <v>11</v>
      </c>
      <c r="B19" s="42" t="s">
        <v>166</v>
      </c>
      <c r="C19" s="238">
        <v>21766835</v>
      </c>
      <c r="D19" s="238">
        <v>1855178</v>
      </c>
      <c r="E19" s="239">
        <f t="shared" si="0"/>
        <v>23622013</v>
      </c>
      <c r="F19" s="240">
        <v>24921758</v>
      </c>
      <c r="G19" s="241">
        <v>1268037</v>
      </c>
      <c r="H19" s="242">
        <f t="shared" si="1"/>
        <v>26189795</v>
      </c>
    </row>
    <row r="20" spans="1:8" ht="15.75">
      <c r="A20" s="38">
        <v>12</v>
      </c>
      <c r="B20" s="44" t="s">
        <v>167</v>
      </c>
      <c r="C20" s="239">
        <f>SUM(C7:C11)+SUM(C14:C19)</f>
        <v>384589195</v>
      </c>
      <c r="D20" s="239">
        <f>SUM(D7:D11)+SUM(D14:D19)</f>
        <v>994383787</v>
      </c>
      <c r="E20" s="239">
        <f t="shared" si="0"/>
        <v>1378972982</v>
      </c>
      <c r="F20" s="239">
        <f>SUM(F7:F11)+SUM(F14:F19)</f>
        <v>400762248</v>
      </c>
      <c r="G20" s="239">
        <f>SUM(G7:G11)+SUM(G14:G19)</f>
        <v>676040380</v>
      </c>
      <c r="H20" s="242">
        <f t="shared" si="1"/>
        <v>1076802628</v>
      </c>
    </row>
    <row r="21" spans="1:8" ht="15.75">
      <c r="A21" s="38"/>
      <c r="B21" s="39" t="s">
        <v>184</v>
      </c>
      <c r="C21" s="243" t="s">
        <v>620</v>
      </c>
      <c r="D21" s="243"/>
      <c r="E21" s="243"/>
      <c r="F21" s="244" t="s">
        <v>620</v>
      </c>
      <c r="G21" s="245"/>
      <c r="H21" s="246"/>
    </row>
    <row r="22" spans="1:8" ht="15.75">
      <c r="A22" s="38">
        <v>13</v>
      </c>
      <c r="B22" s="42" t="s">
        <v>168</v>
      </c>
      <c r="C22" s="238">
        <v>51151</v>
      </c>
      <c r="D22" s="238">
        <v>117904</v>
      </c>
      <c r="E22" s="239">
        <f>C22+D22</f>
        <v>169055</v>
      </c>
      <c r="F22" s="240">
        <v>51608</v>
      </c>
      <c r="G22" s="241">
        <v>14909699</v>
      </c>
      <c r="H22" s="242">
        <f t="shared" si="1"/>
        <v>14961307</v>
      </c>
    </row>
    <row r="23" spans="1:8" ht="15.75">
      <c r="A23" s="38">
        <v>14</v>
      </c>
      <c r="B23" s="42" t="s">
        <v>169</v>
      </c>
      <c r="C23" s="238">
        <v>46554657</v>
      </c>
      <c r="D23" s="238">
        <v>416518506</v>
      </c>
      <c r="E23" s="239">
        <f t="shared" ref="E23:E30" si="2">C23+D23</f>
        <v>463073163</v>
      </c>
      <c r="F23" s="240">
        <v>34150423</v>
      </c>
      <c r="G23" s="241">
        <v>249233124</v>
      </c>
      <c r="H23" s="242">
        <f t="shared" si="1"/>
        <v>283383547</v>
      </c>
    </row>
    <row r="24" spans="1:8" ht="15.75">
      <c r="A24" s="38">
        <v>15</v>
      </c>
      <c r="B24" s="42" t="s">
        <v>170</v>
      </c>
      <c r="C24" s="238">
        <v>18090276</v>
      </c>
      <c r="D24" s="238">
        <v>45579683</v>
      </c>
      <c r="E24" s="239">
        <f t="shared" si="2"/>
        <v>63669959</v>
      </c>
      <c r="F24" s="240">
        <v>14270690</v>
      </c>
      <c r="G24" s="241">
        <v>22130454</v>
      </c>
      <c r="H24" s="242">
        <f t="shared" si="1"/>
        <v>36401144</v>
      </c>
    </row>
    <row r="25" spans="1:8" ht="15.75">
      <c r="A25" s="38">
        <v>16</v>
      </c>
      <c r="B25" s="42" t="s">
        <v>171</v>
      </c>
      <c r="C25" s="238">
        <v>33118484</v>
      </c>
      <c r="D25" s="238">
        <v>379912645</v>
      </c>
      <c r="E25" s="239">
        <f t="shared" si="2"/>
        <v>413031129</v>
      </c>
      <c r="F25" s="240">
        <v>13855062</v>
      </c>
      <c r="G25" s="241">
        <v>288056816</v>
      </c>
      <c r="H25" s="242">
        <f t="shared" si="1"/>
        <v>301911878</v>
      </c>
    </row>
    <row r="26" spans="1:8" ht="15.75">
      <c r="A26" s="38">
        <v>17</v>
      </c>
      <c r="B26" s="42" t="s">
        <v>172</v>
      </c>
      <c r="C26" s="243"/>
      <c r="D26" s="243"/>
      <c r="E26" s="239">
        <f t="shared" si="2"/>
        <v>0</v>
      </c>
      <c r="F26" s="244"/>
      <c r="G26" s="245"/>
      <c r="H26" s="242">
        <f t="shared" si="1"/>
        <v>0</v>
      </c>
    </row>
    <row r="27" spans="1:8" ht="15.75">
      <c r="A27" s="38">
        <v>18</v>
      </c>
      <c r="B27" s="42" t="s">
        <v>173</v>
      </c>
      <c r="C27" s="238">
        <v>0</v>
      </c>
      <c r="D27" s="238">
        <v>0</v>
      </c>
      <c r="E27" s="239">
        <f t="shared" si="2"/>
        <v>0</v>
      </c>
      <c r="F27" s="240">
        <v>0</v>
      </c>
      <c r="G27" s="241">
        <v>0</v>
      </c>
      <c r="H27" s="242">
        <f t="shared" si="1"/>
        <v>0</v>
      </c>
    </row>
    <row r="28" spans="1:8" ht="15.75">
      <c r="A28" s="38">
        <v>19</v>
      </c>
      <c r="B28" s="42" t="s">
        <v>174</v>
      </c>
      <c r="C28" s="238">
        <v>646145</v>
      </c>
      <c r="D28" s="238">
        <v>10161605</v>
      </c>
      <c r="E28" s="239">
        <f t="shared" si="2"/>
        <v>10807750</v>
      </c>
      <c r="F28" s="240">
        <v>357968</v>
      </c>
      <c r="G28" s="241">
        <v>11654144</v>
      </c>
      <c r="H28" s="242">
        <f t="shared" si="1"/>
        <v>12012112</v>
      </c>
    </row>
    <row r="29" spans="1:8" ht="15.75">
      <c r="A29" s="38">
        <v>20</v>
      </c>
      <c r="B29" s="42" t="s">
        <v>96</v>
      </c>
      <c r="C29" s="238">
        <v>14118324</v>
      </c>
      <c r="D29" s="238">
        <v>1785746</v>
      </c>
      <c r="E29" s="239">
        <f t="shared" si="2"/>
        <v>15904070</v>
      </c>
      <c r="F29" s="240">
        <v>10582847</v>
      </c>
      <c r="G29" s="241">
        <v>3382371</v>
      </c>
      <c r="H29" s="242">
        <f t="shared" si="1"/>
        <v>13965218</v>
      </c>
    </row>
    <row r="30" spans="1:8" ht="15.75">
      <c r="A30" s="38">
        <v>21</v>
      </c>
      <c r="B30" s="42" t="s">
        <v>175</v>
      </c>
      <c r="C30" s="238">
        <v>0</v>
      </c>
      <c r="D30" s="238">
        <v>248308200</v>
      </c>
      <c r="E30" s="239">
        <f t="shared" si="2"/>
        <v>248308200</v>
      </c>
      <c r="F30" s="240">
        <v>0</v>
      </c>
      <c r="G30" s="241">
        <v>203469840</v>
      </c>
      <c r="H30" s="242">
        <f t="shared" si="1"/>
        <v>203469840</v>
      </c>
    </row>
    <row r="31" spans="1:8" ht="15.75">
      <c r="A31" s="38">
        <v>22</v>
      </c>
      <c r="B31" s="44" t="s">
        <v>176</v>
      </c>
      <c r="C31" s="239">
        <f>SUM(C22:C30)</f>
        <v>112579037</v>
      </c>
      <c r="D31" s="239">
        <f>SUM(D22:D30)</f>
        <v>1102384289</v>
      </c>
      <c r="E31" s="239">
        <f>C31+D31</f>
        <v>1214963326</v>
      </c>
      <c r="F31" s="239">
        <f>SUM(F22:F30)</f>
        <v>73268598</v>
      </c>
      <c r="G31" s="239">
        <f>SUM(G22:G30)</f>
        <v>792836448</v>
      </c>
      <c r="H31" s="242">
        <f t="shared" si="1"/>
        <v>866105046</v>
      </c>
    </row>
    <row r="32" spans="1:8" ht="15.75">
      <c r="A32" s="38"/>
      <c r="B32" s="39" t="s">
        <v>185</v>
      </c>
      <c r="C32" s="243"/>
      <c r="D32" s="243"/>
      <c r="E32" s="238"/>
      <c r="F32" s="244"/>
      <c r="G32" s="245"/>
      <c r="H32" s="246"/>
    </row>
    <row r="33" spans="1:8" ht="15.75">
      <c r="A33" s="38">
        <v>23</v>
      </c>
      <c r="B33" s="42" t="s">
        <v>177</v>
      </c>
      <c r="C33" s="238">
        <v>114430000</v>
      </c>
      <c r="D33" s="243"/>
      <c r="E33" s="239">
        <f>C33</f>
        <v>114430000</v>
      </c>
      <c r="F33" s="240">
        <v>114430000</v>
      </c>
      <c r="G33" s="245"/>
      <c r="H33" s="242">
        <f>F33</f>
        <v>114430000</v>
      </c>
    </row>
    <row r="34" spans="1:8" ht="15.75">
      <c r="A34" s="38">
        <v>24</v>
      </c>
      <c r="B34" s="42" t="s">
        <v>178</v>
      </c>
      <c r="C34" s="238">
        <v>0</v>
      </c>
      <c r="D34" s="243"/>
      <c r="E34" s="239">
        <f t="shared" ref="E34:E40" si="3">C34</f>
        <v>0</v>
      </c>
      <c r="F34" s="240">
        <v>0</v>
      </c>
      <c r="G34" s="245"/>
      <c r="H34" s="242">
        <f t="shared" ref="H34:H40" si="4">F34</f>
        <v>0</v>
      </c>
    </row>
    <row r="35" spans="1:8" ht="15.75">
      <c r="A35" s="38">
        <v>25</v>
      </c>
      <c r="B35" s="43" t="s">
        <v>179</v>
      </c>
      <c r="C35" s="238">
        <v>0</v>
      </c>
      <c r="D35" s="243"/>
      <c r="E35" s="239">
        <f t="shared" si="3"/>
        <v>0</v>
      </c>
      <c r="F35" s="240">
        <v>0</v>
      </c>
      <c r="G35" s="245"/>
      <c r="H35" s="242">
        <f t="shared" si="4"/>
        <v>0</v>
      </c>
    </row>
    <row r="36" spans="1:8" ht="15.75">
      <c r="A36" s="38">
        <v>26</v>
      </c>
      <c r="B36" s="42" t="s">
        <v>180</v>
      </c>
      <c r="C36" s="238">
        <v>0</v>
      </c>
      <c r="D36" s="243"/>
      <c r="E36" s="239">
        <f t="shared" si="3"/>
        <v>0</v>
      </c>
      <c r="F36" s="240">
        <v>0</v>
      </c>
      <c r="G36" s="245"/>
      <c r="H36" s="242">
        <f t="shared" si="4"/>
        <v>0</v>
      </c>
    </row>
    <row r="37" spans="1:8" ht="15.75">
      <c r="A37" s="38">
        <v>27</v>
      </c>
      <c r="B37" s="42" t="s">
        <v>181</v>
      </c>
      <c r="C37" s="238">
        <v>7438034</v>
      </c>
      <c r="D37" s="243"/>
      <c r="E37" s="239">
        <f t="shared" si="3"/>
        <v>7438034</v>
      </c>
      <c r="F37" s="240">
        <v>7438034</v>
      </c>
      <c r="G37" s="245"/>
      <c r="H37" s="242">
        <f t="shared" si="4"/>
        <v>7438034</v>
      </c>
    </row>
    <row r="38" spans="1:8" ht="15.75">
      <c r="A38" s="38">
        <v>28</v>
      </c>
      <c r="B38" s="42" t="s">
        <v>182</v>
      </c>
      <c r="C38" s="238">
        <v>42141622</v>
      </c>
      <c r="D38" s="243"/>
      <c r="E38" s="239">
        <f t="shared" si="3"/>
        <v>42141622</v>
      </c>
      <c r="F38" s="240">
        <v>88829548</v>
      </c>
      <c r="G38" s="245"/>
      <c r="H38" s="242">
        <f t="shared" si="4"/>
        <v>88829548</v>
      </c>
    </row>
    <row r="39" spans="1:8" ht="15.75">
      <c r="A39" s="38">
        <v>29</v>
      </c>
      <c r="B39" s="42" t="s">
        <v>198</v>
      </c>
      <c r="C39" s="238">
        <v>0</v>
      </c>
      <c r="D39" s="243"/>
      <c r="E39" s="239">
        <f t="shared" si="3"/>
        <v>0</v>
      </c>
      <c r="F39" s="240">
        <v>0</v>
      </c>
      <c r="G39" s="245"/>
      <c r="H39" s="242">
        <f t="shared" si="4"/>
        <v>0</v>
      </c>
    </row>
    <row r="40" spans="1:8" ht="15.75">
      <c r="A40" s="38">
        <v>30</v>
      </c>
      <c r="B40" s="44" t="s">
        <v>183</v>
      </c>
      <c r="C40" s="238">
        <f>SUM(C33:C39)</f>
        <v>164009656</v>
      </c>
      <c r="D40" s="243"/>
      <c r="E40" s="239">
        <f t="shared" si="3"/>
        <v>164009656</v>
      </c>
      <c r="F40" s="240">
        <f>SUM(F33:F39)</f>
        <v>210697582</v>
      </c>
      <c r="G40" s="245"/>
      <c r="H40" s="242">
        <f t="shared" si="4"/>
        <v>210697582</v>
      </c>
    </row>
    <row r="41" spans="1:8" ht="16.5" thickBot="1">
      <c r="A41" s="45">
        <v>31</v>
      </c>
      <c r="B41" s="46" t="s">
        <v>199</v>
      </c>
      <c r="C41" s="247">
        <f>C31+C40</f>
        <v>276588693</v>
      </c>
      <c r="D41" s="247">
        <f>D31+D40</f>
        <v>1102384289</v>
      </c>
      <c r="E41" s="247">
        <f>C41+D41</f>
        <v>1378972982</v>
      </c>
      <c r="F41" s="247">
        <f>F31+F40</f>
        <v>283966180</v>
      </c>
      <c r="G41" s="247">
        <f>G31+G40</f>
        <v>792836448</v>
      </c>
      <c r="H41" s="248">
        <f>F41+G41</f>
        <v>1076802628</v>
      </c>
    </row>
    <row r="43" spans="1:8">
      <c r="B43" s="47"/>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B2" sqref="B2"/>
      <selection pane="topRight" activeCell="B2" sqref="B2"/>
      <selection pane="bottomLeft" activeCell="B2" sqref="B2"/>
      <selection pane="bottomRight" activeCell="B7" sqref="B7"/>
    </sheetView>
  </sheetViews>
  <sheetFormatPr defaultColWidth="9.140625" defaultRowHeight="15"/>
  <cols>
    <col min="1" max="1" width="9.5703125" style="2" bestFit="1" customWidth="1"/>
    <col min="2" max="2" width="86.42578125" style="2" customWidth="1"/>
    <col min="3" max="8" width="12.7109375" style="2" customWidth="1"/>
    <col min="9" max="9" width="8.85546875" customWidth="1"/>
    <col min="10" max="16384" width="9.140625" style="10"/>
  </cols>
  <sheetData>
    <row r="1" spans="1:8" ht="15.75">
      <c r="A1" s="15" t="s">
        <v>190</v>
      </c>
      <c r="B1" s="14" t="str">
        <f>Info!C2</f>
        <v>სს "ბანკი ქართუ"</v>
      </c>
      <c r="C1" s="14"/>
    </row>
    <row r="2" spans="1:8" ht="15.75">
      <c r="A2" s="15" t="s">
        <v>191</v>
      </c>
      <c r="B2" s="515">
        <f>'1. key ratios'!B2</f>
        <v>43921</v>
      </c>
      <c r="C2" s="26"/>
      <c r="D2" s="16"/>
      <c r="E2" s="16"/>
      <c r="F2" s="16"/>
      <c r="G2" s="16"/>
      <c r="H2" s="16"/>
    </row>
    <row r="3" spans="1:8" ht="15.75">
      <c r="A3" s="15"/>
      <c r="B3" s="14"/>
      <c r="C3" s="26"/>
      <c r="D3" s="16"/>
      <c r="E3" s="16"/>
      <c r="F3" s="16"/>
      <c r="G3" s="16"/>
      <c r="H3" s="16"/>
    </row>
    <row r="4" spans="1:8" ht="16.5" thickBot="1">
      <c r="A4" s="48" t="s">
        <v>406</v>
      </c>
      <c r="B4" s="27" t="s">
        <v>224</v>
      </c>
      <c r="C4" s="34"/>
      <c r="D4" s="34"/>
      <c r="E4" s="34"/>
      <c r="F4" s="48"/>
      <c r="G4" s="48"/>
      <c r="H4" s="49" t="s">
        <v>94</v>
      </c>
    </row>
    <row r="5" spans="1:8" ht="15.75">
      <c r="A5" s="122"/>
      <c r="B5" s="123"/>
      <c r="C5" s="523" t="s">
        <v>196</v>
      </c>
      <c r="D5" s="524"/>
      <c r="E5" s="525"/>
      <c r="F5" s="523" t="s">
        <v>197</v>
      </c>
      <c r="G5" s="524"/>
      <c r="H5" s="526"/>
    </row>
    <row r="6" spans="1:8">
      <c r="A6" s="124" t="s">
        <v>26</v>
      </c>
      <c r="B6" s="50"/>
      <c r="C6" s="51" t="s">
        <v>27</v>
      </c>
      <c r="D6" s="51" t="s">
        <v>97</v>
      </c>
      <c r="E6" s="51" t="s">
        <v>68</v>
      </c>
      <c r="F6" s="51" t="s">
        <v>27</v>
      </c>
      <c r="G6" s="51" t="s">
        <v>97</v>
      </c>
      <c r="H6" s="125" t="s">
        <v>68</v>
      </c>
    </row>
    <row r="7" spans="1:8">
      <c r="A7" s="126"/>
      <c r="B7" s="53" t="s">
        <v>93</v>
      </c>
      <c r="C7" s="54"/>
      <c r="D7" s="54"/>
      <c r="E7" s="54"/>
      <c r="F7" s="54"/>
      <c r="G7" s="54"/>
      <c r="H7" s="127"/>
    </row>
    <row r="8" spans="1:8" ht="15.75">
      <c r="A8" s="126">
        <v>1</v>
      </c>
      <c r="B8" s="55" t="s">
        <v>98</v>
      </c>
      <c r="C8" s="249">
        <v>294911</v>
      </c>
      <c r="D8" s="249">
        <v>457203</v>
      </c>
      <c r="E8" s="239">
        <f>C8+D8</f>
        <v>752114</v>
      </c>
      <c r="F8" s="249">
        <v>841443</v>
      </c>
      <c r="G8" s="249">
        <v>357357</v>
      </c>
      <c r="H8" s="250">
        <f>F8+G8</f>
        <v>1198800</v>
      </c>
    </row>
    <row r="9" spans="1:8" ht="15.75">
      <c r="A9" s="126">
        <v>2</v>
      </c>
      <c r="B9" s="55" t="s">
        <v>99</v>
      </c>
      <c r="C9" s="251">
        <f>SUM(C10:C18)</f>
        <v>6845624</v>
      </c>
      <c r="D9" s="251">
        <f>SUM(D10:D18)</f>
        <v>10663182</v>
      </c>
      <c r="E9" s="239">
        <f t="shared" ref="E9:E67" si="0">C9+D9</f>
        <v>17508806</v>
      </c>
      <c r="F9" s="251">
        <f>SUM(F10:F18)</f>
        <v>6051232</v>
      </c>
      <c r="G9" s="251">
        <f>SUM(G10:G18)</f>
        <v>10250461</v>
      </c>
      <c r="H9" s="250">
        <f t="shared" ref="H9:H67" si="1">F9+G9</f>
        <v>16301693</v>
      </c>
    </row>
    <row r="10" spans="1:8" ht="15.75">
      <c r="A10" s="126">
        <v>2.1</v>
      </c>
      <c r="B10" s="56" t="s">
        <v>100</v>
      </c>
      <c r="C10" s="249">
        <v>0</v>
      </c>
      <c r="D10" s="249">
        <v>0</v>
      </c>
      <c r="E10" s="239">
        <f t="shared" si="0"/>
        <v>0</v>
      </c>
      <c r="F10" s="249">
        <v>0</v>
      </c>
      <c r="G10" s="249">
        <v>0</v>
      </c>
      <c r="H10" s="250">
        <f t="shared" si="1"/>
        <v>0</v>
      </c>
    </row>
    <row r="11" spans="1:8" ht="15.75">
      <c r="A11" s="126">
        <v>2.2000000000000002</v>
      </c>
      <c r="B11" s="56" t="s">
        <v>101</v>
      </c>
      <c r="C11" s="249">
        <v>2652434.9699999997</v>
      </c>
      <c r="D11" s="249">
        <v>4017149.1599999997</v>
      </c>
      <c r="E11" s="239">
        <f t="shared" si="0"/>
        <v>6669584.129999999</v>
      </c>
      <c r="F11" s="249">
        <v>2763213.1100000003</v>
      </c>
      <c r="G11" s="249">
        <v>4504977.49</v>
      </c>
      <c r="H11" s="250">
        <f t="shared" si="1"/>
        <v>7268190.6000000006</v>
      </c>
    </row>
    <row r="12" spans="1:8" ht="15.75">
      <c r="A12" s="126">
        <v>2.2999999999999998</v>
      </c>
      <c r="B12" s="56" t="s">
        <v>102</v>
      </c>
      <c r="C12" s="249">
        <v>45.78</v>
      </c>
      <c r="D12" s="249">
        <v>271947.69</v>
      </c>
      <c r="E12" s="239">
        <f t="shared" si="0"/>
        <v>271993.47000000003</v>
      </c>
      <c r="F12" s="249">
        <v>266.36</v>
      </c>
      <c r="G12" s="249">
        <v>56519.040000000001</v>
      </c>
      <c r="H12" s="250">
        <f t="shared" si="1"/>
        <v>56785.4</v>
      </c>
    </row>
    <row r="13" spans="1:8" ht="15.75">
      <c r="A13" s="126">
        <v>2.4</v>
      </c>
      <c r="B13" s="56" t="s">
        <v>103</v>
      </c>
      <c r="C13" s="249">
        <v>501032.52</v>
      </c>
      <c r="D13" s="249">
        <v>354669.87999999989</v>
      </c>
      <c r="E13" s="239">
        <f t="shared" si="0"/>
        <v>855702.39999999991</v>
      </c>
      <c r="F13" s="249">
        <v>455993.68000000005</v>
      </c>
      <c r="G13" s="249">
        <v>1218564.53</v>
      </c>
      <c r="H13" s="250">
        <f t="shared" si="1"/>
        <v>1674558.21</v>
      </c>
    </row>
    <row r="14" spans="1:8" ht="15.75">
      <c r="A14" s="126">
        <v>2.5</v>
      </c>
      <c r="B14" s="56" t="s">
        <v>104</v>
      </c>
      <c r="C14" s="249">
        <v>1492293.53</v>
      </c>
      <c r="D14" s="249">
        <v>1678426.6099999999</v>
      </c>
      <c r="E14" s="239">
        <f t="shared" si="0"/>
        <v>3170720.1399999997</v>
      </c>
      <c r="F14" s="249">
        <v>930115.49000000011</v>
      </c>
      <c r="G14" s="249">
        <v>1119151.29</v>
      </c>
      <c r="H14" s="250">
        <f t="shared" si="1"/>
        <v>2049266.7800000003</v>
      </c>
    </row>
    <row r="15" spans="1:8" ht="15.75">
      <c r="A15" s="126">
        <v>2.6</v>
      </c>
      <c r="B15" s="56" t="s">
        <v>105</v>
      </c>
      <c r="C15" s="249">
        <v>1129108.8100000003</v>
      </c>
      <c r="D15" s="249">
        <v>1080916.71</v>
      </c>
      <c r="E15" s="239">
        <f t="shared" si="0"/>
        <v>2210025.5200000005</v>
      </c>
      <c r="F15" s="249">
        <v>1095580.93</v>
      </c>
      <c r="G15" s="249">
        <v>892443.1100000001</v>
      </c>
      <c r="H15" s="250">
        <f t="shared" si="1"/>
        <v>1988024.04</v>
      </c>
    </row>
    <row r="16" spans="1:8" ht="15.75">
      <c r="A16" s="126">
        <v>2.7</v>
      </c>
      <c r="B16" s="56" t="s">
        <v>106</v>
      </c>
      <c r="C16" s="249">
        <v>2390.0100000000002</v>
      </c>
      <c r="D16" s="249">
        <v>2729.15</v>
      </c>
      <c r="E16" s="239">
        <f t="shared" si="0"/>
        <v>5119.16</v>
      </c>
      <c r="F16" s="249">
        <v>2716.6</v>
      </c>
      <c r="G16" s="249">
        <v>666431.35999999987</v>
      </c>
      <c r="H16" s="250">
        <f t="shared" si="1"/>
        <v>669147.95999999985</v>
      </c>
    </row>
    <row r="17" spans="1:8" ht="15.75">
      <c r="A17" s="126">
        <v>2.8</v>
      </c>
      <c r="B17" s="56" t="s">
        <v>107</v>
      </c>
      <c r="C17" s="249">
        <v>206154</v>
      </c>
      <c r="D17" s="249">
        <v>873243</v>
      </c>
      <c r="E17" s="239">
        <f t="shared" si="0"/>
        <v>1079397</v>
      </c>
      <c r="F17" s="249">
        <v>85820</v>
      </c>
      <c r="G17" s="249">
        <v>811243</v>
      </c>
      <c r="H17" s="250">
        <f t="shared" si="1"/>
        <v>897063</v>
      </c>
    </row>
    <row r="18" spans="1:8" ht="15.75">
      <c r="A18" s="126">
        <v>2.9</v>
      </c>
      <c r="B18" s="56" t="s">
        <v>108</v>
      </c>
      <c r="C18" s="249">
        <v>862164.37999999989</v>
      </c>
      <c r="D18" s="249">
        <v>2384099.7999999998</v>
      </c>
      <c r="E18" s="239">
        <f t="shared" si="0"/>
        <v>3246264.1799999997</v>
      </c>
      <c r="F18" s="249">
        <v>717525.83000000007</v>
      </c>
      <c r="G18" s="249">
        <v>981131.1799999997</v>
      </c>
      <c r="H18" s="250">
        <f t="shared" si="1"/>
        <v>1698657.0099999998</v>
      </c>
    </row>
    <row r="19" spans="1:8" ht="27">
      <c r="A19" s="126">
        <v>3</v>
      </c>
      <c r="B19" s="55" t="s">
        <v>109</v>
      </c>
      <c r="C19" s="249">
        <v>136049</v>
      </c>
      <c r="D19" s="249">
        <v>180856</v>
      </c>
      <c r="E19" s="239">
        <f t="shared" si="0"/>
        <v>316905</v>
      </c>
      <c r="F19" s="249">
        <v>772469</v>
      </c>
      <c r="G19" s="249">
        <v>2159239</v>
      </c>
      <c r="H19" s="250">
        <f t="shared" si="1"/>
        <v>2931708</v>
      </c>
    </row>
    <row r="20" spans="1:8" ht="15.75">
      <c r="A20" s="126">
        <v>4</v>
      </c>
      <c r="B20" s="55" t="s">
        <v>110</v>
      </c>
      <c r="C20" s="249">
        <v>344097</v>
      </c>
      <c r="D20" s="249">
        <v>0</v>
      </c>
      <c r="E20" s="239">
        <f t="shared" si="0"/>
        <v>344097</v>
      </c>
      <c r="F20" s="249">
        <v>274997</v>
      </c>
      <c r="G20" s="249">
        <v>0</v>
      </c>
      <c r="H20" s="250">
        <f t="shared" si="1"/>
        <v>274997</v>
      </c>
    </row>
    <row r="21" spans="1:8" ht="15.75">
      <c r="A21" s="126">
        <v>5</v>
      </c>
      <c r="B21" s="55" t="s">
        <v>111</v>
      </c>
      <c r="C21" s="249">
        <v>0</v>
      </c>
      <c r="D21" s="249">
        <v>13627</v>
      </c>
      <c r="E21" s="239">
        <f t="shared" si="0"/>
        <v>13627</v>
      </c>
      <c r="F21" s="249">
        <v>0</v>
      </c>
      <c r="G21" s="249">
        <v>20656</v>
      </c>
      <c r="H21" s="250">
        <f>F21+G21</f>
        <v>20656</v>
      </c>
    </row>
    <row r="22" spans="1:8" ht="15.75">
      <c r="A22" s="126">
        <v>6</v>
      </c>
      <c r="B22" s="57" t="s">
        <v>112</v>
      </c>
      <c r="C22" s="251">
        <f>C8+C9+C19+C20+C21</f>
        <v>7620681</v>
      </c>
      <c r="D22" s="251">
        <f>D8+D9+D19+D20+D21</f>
        <v>11314868</v>
      </c>
      <c r="E22" s="239">
        <f>C22+D22</f>
        <v>18935549</v>
      </c>
      <c r="F22" s="251">
        <f>F8+F9+F19+F20+F21</f>
        <v>7940141</v>
      </c>
      <c r="G22" s="251">
        <f>G8+G9+G19+G20+G21</f>
        <v>12787713</v>
      </c>
      <c r="H22" s="250">
        <f>F22+G22</f>
        <v>20727854</v>
      </c>
    </row>
    <row r="23" spans="1:8" ht="15.75">
      <c r="A23" s="126"/>
      <c r="B23" s="53" t="s">
        <v>91</v>
      </c>
      <c r="C23" s="249"/>
      <c r="D23" s="249"/>
      <c r="E23" s="238"/>
      <c r="F23" s="249"/>
      <c r="G23" s="249"/>
      <c r="H23" s="252"/>
    </row>
    <row r="24" spans="1:8" ht="15.75">
      <c r="A24" s="126">
        <v>7</v>
      </c>
      <c r="B24" s="55" t="s">
        <v>113</v>
      </c>
      <c r="C24" s="249">
        <v>338913</v>
      </c>
      <c r="D24" s="249">
        <v>46914</v>
      </c>
      <c r="E24" s="239">
        <f t="shared" si="0"/>
        <v>385827</v>
      </c>
      <c r="F24" s="249">
        <v>635290</v>
      </c>
      <c r="G24" s="249">
        <v>70121</v>
      </c>
      <c r="H24" s="250">
        <f t="shared" si="1"/>
        <v>705411</v>
      </c>
    </row>
    <row r="25" spans="1:8" ht="15.75">
      <c r="A25" s="126">
        <v>8</v>
      </c>
      <c r="B25" s="55" t="s">
        <v>114</v>
      </c>
      <c r="C25" s="249">
        <v>506941</v>
      </c>
      <c r="D25" s="249">
        <v>3738280</v>
      </c>
      <c r="E25" s="239">
        <f t="shared" si="0"/>
        <v>4245221</v>
      </c>
      <c r="F25" s="249">
        <v>236963</v>
      </c>
      <c r="G25" s="249">
        <v>3352920</v>
      </c>
      <c r="H25" s="250">
        <f t="shared" si="1"/>
        <v>3589883</v>
      </c>
    </row>
    <row r="26" spans="1:8" ht="15.75">
      <c r="A26" s="126">
        <v>9</v>
      </c>
      <c r="B26" s="55" t="s">
        <v>115</v>
      </c>
      <c r="C26" s="249">
        <v>62</v>
      </c>
      <c r="D26" s="249">
        <v>116</v>
      </c>
      <c r="E26" s="239">
        <f t="shared" si="0"/>
        <v>178</v>
      </c>
      <c r="F26" s="249">
        <v>12171</v>
      </c>
      <c r="G26" s="249">
        <v>176696</v>
      </c>
      <c r="H26" s="250">
        <f t="shared" si="1"/>
        <v>188867</v>
      </c>
    </row>
    <row r="27" spans="1:8" ht="15.75">
      <c r="A27" s="126">
        <v>10</v>
      </c>
      <c r="B27" s="55" t="s">
        <v>116</v>
      </c>
      <c r="C27" s="249">
        <v>0</v>
      </c>
      <c r="D27" s="249">
        <v>0</v>
      </c>
      <c r="E27" s="239">
        <f t="shared" si="0"/>
        <v>0</v>
      </c>
      <c r="F27" s="249">
        <v>0</v>
      </c>
      <c r="G27" s="249">
        <v>0</v>
      </c>
      <c r="H27" s="250">
        <f t="shared" si="1"/>
        <v>0</v>
      </c>
    </row>
    <row r="28" spans="1:8" ht="15.75">
      <c r="A28" s="126">
        <v>11</v>
      </c>
      <c r="B28" s="55" t="s">
        <v>117</v>
      </c>
      <c r="C28" s="249">
        <v>0</v>
      </c>
      <c r="D28" s="249">
        <v>2533394</v>
      </c>
      <c r="E28" s="239">
        <f t="shared" si="0"/>
        <v>2533394</v>
      </c>
      <c r="F28" s="249">
        <v>0</v>
      </c>
      <c r="G28" s="249">
        <v>2238065</v>
      </c>
      <c r="H28" s="250">
        <f t="shared" si="1"/>
        <v>2238065</v>
      </c>
    </row>
    <row r="29" spans="1:8" ht="15.75">
      <c r="A29" s="126">
        <v>12</v>
      </c>
      <c r="B29" s="55" t="s">
        <v>118</v>
      </c>
      <c r="C29" s="249"/>
      <c r="D29" s="249"/>
      <c r="E29" s="239">
        <f t="shared" si="0"/>
        <v>0</v>
      </c>
      <c r="F29" s="249"/>
      <c r="G29" s="249"/>
      <c r="H29" s="250">
        <f t="shared" si="1"/>
        <v>0</v>
      </c>
    </row>
    <row r="30" spans="1:8" ht="15.75">
      <c r="A30" s="126">
        <v>13</v>
      </c>
      <c r="B30" s="58" t="s">
        <v>119</v>
      </c>
      <c r="C30" s="251">
        <f>SUM(C24:C29)</f>
        <v>845916</v>
      </c>
      <c r="D30" s="251">
        <f>SUM(D24:D29)</f>
        <v>6318704</v>
      </c>
      <c r="E30" s="239">
        <f t="shared" si="0"/>
        <v>7164620</v>
      </c>
      <c r="F30" s="251">
        <f>SUM(F24:F29)</f>
        <v>884424</v>
      </c>
      <c r="G30" s="251">
        <f>SUM(G24:G29)</f>
        <v>5837802</v>
      </c>
      <c r="H30" s="250">
        <f t="shared" si="1"/>
        <v>6722226</v>
      </c>
    </row>
    <row r="31" spans="1:8" ht="15.75">
      <c r="A31" s="126">
        <v>14</v>
      </c>
      <c r="B31" s="58" t="s">
        <v>120</v>
      </c>
      <c r="C31" s="251">
        <f>C22-C30</f>
        <v>6774765</v>
      </c>
      <c r="D31" s="251">
        <f>D22-D30</f>
        <v>4996164</v>
      </c>
      <c r="E31" s="239">
        <f t="shared" si="0"/>
        <v>11770929</v>
      </c>
      <c r="F31" s="251">
        <f>F22-F30</f>
        <v>7055717</v>
      </c>
      <c r="G31" s="251">
        <f>G22-G30</f>
        <v>6949911</v>
      </c>
      <c r="H31" s="250">
        <f t="shared" si="1"/>
        <v>14005628</v>
      </c>
    </row>
    <row r="32" spans="1:8">
      <c r="A32" s="126"/>
      <c r="B32" s="53"/>
      <c r="C32" s="253"/>
      <c r="D32" s="253"/>
      <c r="E32" s="253"/>
      <c r="F32" s="253"/>
      <c r="G32" s="253"/>
      <c r="H32" s="254"/>
    </row>
    <row r="33" spans="1:8" ht="15.75">
      <c r="A33" s="126"/>
      <c r="B33" s="53" t="s">
        <v>121</v>
      </c>
      <c r="C33" s="249"/>
      <c r="D33" s="249"/>
      <c r="E33" s="238"/>
      <c r="F33" s="249"/>
      <c r="G33" s="249"/>
      <c r="H33" s="252"/>
    </row>
    <row r="34" spans="1:8" ht="15.75">
      <c r="A34" s="126">
        <v>15</v>
      </c>
      <c r="B34" s="52" t="s">
        <v>92</v>
      </c>
      <c r="C34" s="255">
        <f>C35-C36</f>
        <v>-52762</v>
      </c>
      <c r="D34" s="255">
        <f>D35-D36</f>
        <v>-982347</v>
      </c>
      <c r="E34" s="239">
        <f t="shared" si="0"/>
        <v>-1035109</v>
      </c>
      <c r="F34" s="255">
        <f>F35-F36</f>
        <v>148342</v>
      </c>
      <c r="G34" s="255">
        <f>G35-G36</f>
        <v>-1307531</v>
      </c>
      <c r="H34" s="250">
        <f t="shared" si="1"/>
        <v>-1159189</v>
      </c>
    </row>
    <row r="35" spans="1:8" ht="15.75">
      <c r="A35" s="126">
        <v>15.1</v>
      </c>
      <c r="B35" s="56" t="s">
        <v>122</v>
      </c>
      <c r="C35" s="249">
        <v>667248</v>
      </c>
      <c r="D35" s="249">
        <v>516719</v>
      </c>
      <c r="E35" s="239">
        <f t="shared" si="0"/>
        <v>1183967</v>
      </c>
      <c r="F35" s="249">
        <v>762471</v>
      </c>
      <c r="G35" s="249">
        <v>410991</v>
      </c>
      <c r="H35" s="250">
        <f t="shared" si="1"/>
        <v>1173462</v>
      </c>
    </row>
    <row r="36" spans="1:8" ht="15.75">
      <c r="A36" s="126">
        <v>15.2</v>
      </c>
      <c r="B36" s="56" t="s">
        <v>123</v>
      </c>
      <c r="C36" s="249">
        <v>720010</v>
      </c>
      <c r="D36" s="249">
        <v>1499066</v>
      </c>
      <c r="E36" s="239">
        <f t="shared" si="0"/>
        <v>2219076</v>
      </c>
      <c r="F36" s="249">
        <v>614129</v>
      </c>
      <c r="G36" s="249">
        <v>1718522</v>
      </c>
      <c r="H36" s="250">
        <f t="shared" si="1"/>
        <v>2332651</v>
      </c>
    </row>
    <row r="37" spans="1:8" ht="15.75">
      <c r="A37" s="126">
        <v>16</v>
      </c>
      <c r="B37" s="55" t="s">
        <v>124</v>
      </c>
      <c r="C37" s="249">
        <v>0</v>
      </c>
      <c r="D37" s="249">
        <v>0</v>
      </c>
      <c r="E37" s="239">
        <f t="shared" si="0"/>
        <v>0</v>
      </c>
      <c r="F37" s="249">
        <v>0</v>
      </c>
      <c r="G37" s="249">
        <v>0</v>
      </c>
      <c r="H37" s="250">
        <f t="shared" si="1"/>
        <v>0</v>
      </c>
    </row>
    <row r="38" spans="1:8" ht="15.75">
      <c r="A38" s="126">
        <v>17</v>
      </c>
      <c r="B38" s="55" t="s">
        <v>125</v>
      </c>
      <c r="C38" s="249">
        <v>62397</v>
      </c>
      <c r="D38" s="249">
        <v>0</v>
      </c>
      <c r="E38" s="239">
        <f t="shared" si="0"/>
        <v>62397</v>
      </c>
      <c r="F38" s="249">
        <v>0</v>
      </c>
      <c r="G38" s="249">
        <v>0</v>
      </c>
      <c r="H38" s="250">
        <f t="shared" si="1"/>
        <v>0</v>
      </c>
    </row>
    <row r="39" spans="1:8" ht="15.75">
      <c r="A39" s="126">
        <v>18</v>
      </c>
      <c r="B39" s="55" t="s">
        <v>126</v>
      </c>
      <c r="C39" s="249">
        <v>90967</v>
      </c>
      <c r="D39" s="249">
        <v>406889</v>
      </c>
      <c r="E39" s="239">
        <f t="shared" si="0"/>
        <v>497856</v>
      </c>
      <c r="F39" s="249">
        <v>40080</v>
      </c>
      <c r="G39" s="249">
        <v>0</v>
      </c>
      <c r="H39" s="250">
        <f t="shared" si="1"/>
        <v>40080</v>
      </c>
    </row>
    <row r="40" spans="1:8" ht="15.75">
      <c r="A40" s="126">
        <v>19</v>
      </c>
      <c r="B40" s="55" t="s">
        <v>127</v>
      </c>
      <c r="C40" s="249">
        <v>3115949</v>
      </c>
      <c r="D40" s="249"/>
      <c r="E40" s="239">
        <f t="shared" si="0"/>
        <v>3115949</v>
      </c>
      <c r="F40" s="249">
        <v>959591</v>
      </c>
      <c r="G40" s="249"/>
      <c r="H40" s="250">
        <f t="shared" si="1"/>
        <v>959591</v>
      </c>
    </row>
    <row r="41" spans="1:8" ht="15.75">
      <c r="A41" s="126">
        <v>20</v>
      </c>
      <c r="B41" s="55" t="s">
        <v>128</v>
      </c>
      <c r="C41" s="249">
        <v>-2375317</v>
      </c>
      <c r="D41" s="249"/>
      <c r="E41" s="239">
        <f t="shared" si="0"/>
        <v>-2375317</v>
      </c>
      <c r="F41" s="249">
        <v>249457</v>
      </c>
      <c r="G41" s="249"/>
      <c r="H41" s="250">
        <f t="shared" si="1"/>
        <v>249457</v>
      </c>
    </row>
    <row r="42" spans="1:8" ht="15.75">
      <c r="A42" s="126">
        <v>21</v>
      </c>
      <c r="B42" s="55" t="s">
        <v>129</v>
      </c>
      <c r="C42" s="249">
        <v>8511</v>
      </c>
      <c r="D42" s="249">
        <v>0</v>
      </c>
      <c r="E42" s="239">
        <f t="shared" si="0"/>
        <v>8511</v>
      </c>
      <c r="F42" s="249">
        <v>36642</v>
      </c>
      <c r="G42" s="249">
        <v>0</v>
      </c>
      <c r="H42" s="250">
        <f t="shared" si="1"/>
        <v>36642</v>
      </c>
    </row>
    <row r="43" spans="1:8" ht="15.75">
      <c r="A43" s="126">
        <v>22</v>
      </c>
      <c r="B43" s="55" t="s">
        <v>130</v>
      </c>
      <c r="C43" s="249">
        <v>391307</v>
      </c>
      <c r="D43" s="249">
        <v>70915</v>
      </c>
      <c r="E43" s="239">
        <f t="shared" si="0"/>
        <v>462222</v>
      </c>
      <c r="F43" s="249">
        <v>351746</v>
      </c>
      <c r="G43" s="249">
        <v>292749</v>
      </c>
      <c r="H43" s="250">
        <f t="shared" si="1"/>
        <v>644495</v>
      </c>
    </row>
    <row r="44" spans="1:8" ht="15.75">
      <c r="A44" s="126">
        <v>23</v>
      </c>
      <c r="B44" s="55" t="s">
        <v>131</v>
      </c>
      <c r="C44" s="249">
        <v>11114</v>
      </c>
      <c r="D44" s="249">
        <v>63321</v>
      </c>
      <c r="E44" s="239">
        <f t="shared" si="0"/>
        <v>74435</v>
      </c>
      <c r="F44" s="249">
        <v>14463</v>
      </c>
      <c r="G44" s="249">
        <v>5505</v>
      </c>
      <c r="H44" s="250">
        <f t="shared" si="1"/>
        <v>19968</v>
      </c>
    </row>
    <row r="45" spans="1:8" ht="15.75">
      <c r="A45" s="126">
        <v>24</v>
      </c>
      <c r="B45" s="58" t="s">
        <v>132</v>
      </c>
      <c r="C45" s="251">
        <f>C34+C37+C38+C39+C40+C41+C42+C43+C44</f>
        <v>1252166</v>
      </c>
      <c r="D45" s="251">
        <f>D34+D37+D38+D39+D40+D41+D42+D43+D44</f>
        <v>-441222</v>
      </c>
      <c r="E45" s="239">
        <f t="shared" si="0"/>
        <v>810944</v>
      </c>
      <c r="F45" s="251">
        <f>F34+F37+F38+F39+F40+F41+F42+F43+F44</f>
        <v>1800321</v>
      </c>
      <c r="G45" s="251">
        <f>G34+G37+G38+G39+G40+G41+G42+G43+G44</f>
        <v>-1009277</v>
      </c>
      <c r="H45" s="250">
        <f t="shared" si="1"/>
        <v>791044</v>
      </c>
    </row>
    <row r="46" spans="1:8">
      <c r="A46" s="126"/>
      <c r="B46" s="53" t="s">
        <v>133</v>
      </c>
      <c r="C46" s="249"/>
      <c r="D46" s="249"/>
      <c r="E46" s="249"/>
      <c r="F46" s="249"/>
      <c r="G46" s="249"/>
      <c r="H46" s="256"/>
    </row>
    <row r="47" spans="1:8" ht="15.75">
      <c r="A47" s="126">
        <v>25</v>
      </c>
      <c r="B47" s="55" t="s">
        <v>134</v>
      </c>
      <c r="C47" s="249">
        <v>201393</v>
      </c>
      <c r="D47" s="249">
        <v>7383</v>
      </c>
      <c r="E47" s="239">
        <f t="shared" si="0"/>
        <v>208776</v>
      </c>
      <c r="F47" s="249">
        <v>226622</v>
      </c>
      <c r="G47" s="249">
        <v>55484</v>
      </c>
      <c r="H47" s="250">
        <f t="shared" si="1"/>
        <v>282106</v>
      </c>
    </row>
    <row r="48" spans="1:8" ht="15.75">
      <c r="A48" s="126">
        <v>26</v>
      </c>
      <c r="B48" s="55" t="s">
        <v>135</v>
      </c>
      <c r="C48" s="249">
        <v>342988</v>
      </c>
      <c r="D48" s="249">
        <v>18136</v>
      </c>
      <c r="E48" s="239">
        <f t="shared" si="0"/>
        <v>361124</v>
      </c>
      <c r="F48" s="249">
        <v>280244</v>
      </c>
      <c r="G48" s="249">
        <v>30279</v>
      </c>
      <c r="H48" s="250">
        <f t="shared" si="1"/>
        <v>310523</v>
      </c>
    </row>
    <row r="49" spans="1:9" ht="15.75">
      <c r="A49" s="126">
        <v>27</v>
      </c>
      <c r="B49" s="55" t="s">
        <v>136</v>
      </c>
      <c r="C49" s="249">
        <v>3224061</v>
      </c>
      <c r="D49" s="249"/>
      <c r="E49" s="239">
        <f t="shared" si="0"/>
        <v>3224061</v>
      </c>
      <c r="F49" s="249">
        <v>3068866</v>
      </c>
      <c r="G49" s="249"/>
      <c r="H49" s="250">
        <f t="shared" si="1"/>
        <v>3068866</v>
      </c>
    </row>
    <row r="50" spans="1:9" ht="15.75">
      <c r="A50" s="126">
        <v>28</v>
      </c>
      <c r="B50" s="55" t="s">
        <v>270</v>
      </c>
      <c r="C50" s="249">
        <v>19655</v>
      </c>
      <c r="D50" s="249"/>
      <c r="E50" s="239">
        <f t="shared" si="0"/>
        <v>19655</v>
      </c>
      <c r="F50" s="249">
        <v>23144</v>
      </c>
      <c r="G50" s="249"/>
      <c r="H50" s="250">
        <f t="shared" si="1"/>
        <v>23144</v>
      </c>
    </row>
    <row r="51" spans="1:9" ht="15.75">
      <c r="A51" s="126">
        <v>29</v>
      </c>
      <c r="B51" s="55" t="s">
        <v>137</v>
      </c>
      <c r="C51" s="249">
        <v>1068566</v>
      </c>
      <c r="D51" s="249"/>
      <c r="E51" s="239">
        <f t="shared" si="0"/>
        <v>1068566</v>
      </c>
      <c r="F51" s="249">
        <v>997832</v>
      </c>
      <c r="G51" s="249"/>
      <c r="H51" s="250">
        <f t="shared" si="1"/>
        <v>997832</v>
      </c>
    </row>
    <row r="52" spans="1:9" ht="15.75">
      <c r="A52" s="126">
        <v>30</v>
      </c>
      <c r="B52" s="55" t="s">
        <v>138</v>
      </c>
      <c r="C52" s="249">
        <v>1036492</v>
      </c>
      <c r="D52" s="249">
        <v>79682</v>
      </c>
      <c r="E52" s="239">
        <f t="shared" si="0"/>
        <v>1116174</v>
      </c>
      <c r="F52" s="249">
        <v>1462592</v>
      </c>
      <c r="G52" s="249">
        <v>152764</v>
      </c>
      <c r="H52" s="250">
        <f t="shared" si="1"/>
        <v>1615356</v>
      </c>
    </row>
    <row r="53" spans="1:9" ht="15.75">
      <c r="A53" s="126">
        <v>31</v>
      </c>
      <c r="B53" s="58" t="s">
        <v>139</v>
      </c>
      <c r="C53" s="251">
        <f>C47+C48+C49+C50+C51+C52</f>
        <v>5893155</v>
      </c>
      <c r="D53" s="251">
        <f>D47+D48+D49+D50+D51+D52</f>
        <v>105201</v>
      </c>
      <c r="E53" s="239">
        <f t="shared" si="0"/>
        <v>5998356</v>
      </c>
      <c r="F53" s="251">
        <f>F47+F48+F49+F50+F51+F52</f>
        <v>6059300</v>
      </c>
      <c r="G53" s="251">
        <f>G47+G48+G49+G50+G51+G52</f>
        <v>238527</v>
      </c>
      <c r="H53" s="250">
        <f t="shared" si="1"/>
        <v>6297827</v>
      </c>
    </row>
    <row r="54" spans="1:9" ht="15.75">
      <c r="A54" s="126">
        <v>32</v>
      </c>
      <c r="B54" s="58" t="s">
        <v>140</v>
      </c>
      <c r="C54" s="251">
        <f>C45-C53</f>
        <v>-4640989</v>
      </c>
      <c r="D54" s="251">
        <f>D45-D53</f>
        <v>-546423</v>
      </c>
      <c r="E54" s="239">
        <f t="shared" si="0"/>
        <v>-5187412</v>
      </c>
      <c r="F54" s="251">
        <f>F45-F53</f>
        <v>-4258979</v>
      </c>
      <c r="G54" s="251">
        <f>G45-G53</f>
        <v>-1247804</v>
      </c>
      <c r="H54" s="250">
        <f t="shared" si="1"/>
        <v>-5506783</v>
      </c>
    </row>
    <row r="55" spans="1:9">
      <c r="A55" s="126"/>
      <c r="B55" s="53"/>
      <c r="C55" s="253"/>
      <c r="D55" s="253"/>
      <c r="E55" s="253"/>
      <c r="F55" s="253"/>
      <c r="G55" s="253"/>
      <c r="H55" s="254"/>
    </row>
    <row r="56" spans="1:9" ht="15.75">
      <c r="A56" s="126">
        <v>33</v>
      </c>
      <c r="B56" s="58" t="s">
        <v>141</v>
      </c>
      <c r="C56" s="251">
        <f>C31+C54</f>
        <v>2133776</v>
      </c>
      <c r="D56" s="251">
        <f>D31+D54</f>
        <v>4449741</v>
      </c>
      <c r="E56" s="239">
        <f t="shared" si="0"/>
        <v>6583517</v>
      </c>
      <c r="F56" s="251">
        <f>F31+F54</f>
        <v>2796738</v>
      </c>
      <c r="G56" s="251">
        <f>G31+G54</f>
        <v>5702107</v>
      </c>
      <c r="H56" s="250">
        <f t="shared" si="1"/>
        <v>8498845</v>
      </c>
    </row>
    <row r="57" spans="1:9">
      <c r="A57" s="126"/>
      <c r="B57" s="53"/>
      <c r="C57" s="253"/>
      <c r="D57" s="253"/>
      <c r="E57" s="253"/>
      <c r="F57" s="253"/>
      <c r="G57" s="253"/>
      <c r="H57" s="254"/>
    </row>
    <row r="58" spans="1:9" ht="15.75">
      <c r="A58" s="126">
        <v>34</v>
      </c>
      <c r="B58" s="55" t="s">
        <v>142</v>
      </c>
      <c r="C58" s="249">
        <v>44457701</v>
      </c>
      <c r="D58" s="249"/>
      <c r="E58" s="239">
        <f>C58</f>
        <v>44457701</v>
      </c>
      <c r="F58" s="249">
        <v>3480321</v>
      </c>
      <c r="G58" s="249"/>
      <c r="H58" s="250">
        <f>F58</f>
        <v>3480321</v>
      </c>
    </row>
    <row r="59" spans="1:9" s="197" customFormat="1" ht="15.75">
      <c r="A59" s="126">
        <v>35</v>
      </c>
      <c r="B59" s="52" t="s">
        <v>143</v>
      </c>
      <c r="C59" s="257">
        <v>41680</v>
      </c>
      <c r="D59" s="257"/>
      <c r="E59" s="258">
        <f>C59</f>
        <v>41680</v>
      </c>
      <c r="F59" s="259">
        <v>0</v>
      </c>
      <c r="G59" s="259"/>
      <c r="H59" s="260">
        <f>F59</f>
        <v>0</v>
      </c>
      <c r="I59" s="196"/>
    </row>
    <row r="60" spans="1:9" ht="15.75">
      <c r="A60" s="126">
        <v>36</v>
      </c>
      <c r="B60" s="55" t="s">
        <v>144</v>
      </c>
      <c r="C60" s="249">
        <v>2083313</v>
      </c>
      <c r="D60" s="249"/>
      <c r="E60" s="239">
        <f>C60</f>
        <v>2083313</v>
      </c>
      <c r="F60" s="249">
        <v>207745</v>
      </c>
      <c r="G60" s="249"/>
      <c r="H60" s="250">
        <f>F60</f>
        <v>207745</v>
      </c>
    </row>
    <row r="61" spans="1:9" ht="15.75">
      <c r="A61" s="126">
        <v>37</v>
      </c>
      <c r="B61" s="58" t="s">
        <v>145</v>
      </c>
      <c r="C61" s="251">
        <f>C58+C59+C60</f>
        <v>46582694</v>
      </c>
      <c r="D61" s="251">
        <f>D58+D59+D60</f>
        <v>0</v>
      </c>
      <c r="E61" s="239">
        <f t="shared" si="0"/>
        <v>46582694</v>
      </c>
      <c r="F61" s="251">
        <f>F58+F59+F60</f>
        <v>3688066</v>
      </c>
      <c r="G61" s="251">
        <f>G58+G59+G60</f>
        <v>0</v>
      </c>
      <c r="H61" s="250">
        <f t="shared" si="1"/>
        <v>3688066</v>
      </c>
    </row>
    <row r="62" spans="1:9">
      <c r="A62" s="126"/>
      <c r="B62" s="59"/>
      <c r="C62" s="249"/>
      <c r="D62" s="249"/>
      <c r="E62" s="249"/>
      <c r="F62" s="249"/>
      <c r="G62" s="249"/>
      <c r="H62" s="256"/>
    </row>
    <row r="63" spans="1:9" ht="15.75">
      <c r="A63" s="126">
        <v>38</v>
      </c>
      <c r="B63" s="60" t="s">
        <v>271</v>
      </c>
      <c r="C63" s="251">
        <f>C56-C61</f>
        <v>-44448918</v>
      </c>
      <c r="D63" s="251">
        <f>D56-D61</f>
        <v>4449741</v>
      </c>
      <c r="E63" s="239">
        <f t="shared" si="0"/>
        <v>-39999177</v>
      </c>
      <c r="F63" s="251">
        <f>F56-F61</f>
        <v>-891328</v>
      </c>
      <c r="G63" s="251">
        <f>G56-G61</f>
        <v>5702107</v>
      </c>
      <c r="H63" s="250">
        <f t="shared" si="1"/>
        <v>4810779</v>
      </c>
    </row>
    <row r="64" spans="1:9" ht="15.75">
      <c r="A64" s="124">
        <v>39</v>
      </c>
      <c r="B64" s="55" t="s">
        <v>146</v>
      </c>
      <c r="C64" s="261">
        <v>0</v>
      </c>
      <c r="D64" s="261"/>
      <c r="E64" s="239">
        <f t="shared" si="0"/>
        <v>0</v>
      </c>
      <c r="F64" s="261">
        <v>672906</v>
      </c>
      <c r="G64" s="261"/>
      <c r="H64" s="250">
        <f t="shared" si="1"/>
        <v>672906</v>
      </c>
    </row>
    <row r="65" spans="1:8" ht="15.75">
      <c r="A65" s="126">
        <v>40</v>
      </c>
      <c r="B65" s="58" t="s">
        <v>147</v>
      </c>
      <c r="C65" s="251">
        <f>C63-C64</f>
        <v>-44448918</v>
      </c>
      <c r="D65" s="251">
        <f>D63-D64</f>
        <v>4449741</v>
      </c>
      <c r="E65" s="239">
        <f t="shared" si="0"/>
        <v>-39999177</v>
      </c>
      <c r="F65" s="251">
        <f>F63-F64</f>
        <v>-1564234</v>
      </c>
      <c r="G65" s="251">
        <f>G63-G64</f>
        <v>5702107</v>
      </c>
      <c r="H65" s="250">
        <f t="shared" si="1"/>
        <v>4137873</v>
      </c>
    </row>
    <row r="66" spans="1:8" ht="15.75">
      <c r="A66" s="124">
        <v>41</v>
      </c>
      <c r="B66" s="55" t="s">
        <v>148</v>
      </c>
      <c r="C66" s="261">
        <v>0</v>
      </c>
      <c r="D66" s="261"/>
      <c r="E66" s="239">
        <f t="shared" si="0"/>
        <v>0</v>
      </c>
      <c r="F66" s="261">
        <v>0</v>
      </c>
      <c r="G66" s="261"/>
      <c r="H66" s="250">
        <f t="shared" si="1"/>
        <v>0</v>
      </c>
    </row>
    <row r="67" spans="1:8" ht="16.5" thickBot="1">
      <c r="A67" s="128">
        <v>42</v>
      </c>
      <c r="B67" s="129" t="s">
        <v>149</v>
      </c>
      <c r="C67" s="262">
        <f>C65+C66</f>
        <v>-44448918</v>
      </c>
      <c r="D67" s="262">
        <f>D65+D66</f>
        <v>4449741</v>
      </c>
      <c r="E67" s="247">
        <f t="shared" si="0"/>
        <v>-39999177</v>
      </c>
      <c r="F67" s="262">
        <f>F65+F66</f>
        <v>-1564234</v>
      </c>
      <c r="G67" s="262">
        <f>G65+G66</f>
        <v>5702107</v>
      </c>
      <c r="H67" s="263">
        <f t="shared" si="1"/>
        <v>4137873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8" width="12.7109375" customWidth="1"/>
  </cols>
  <sheetData>
    <row r="1" spans="1:8">
      <c r="A1" s="2" t="s">
        <v>190</v>
      </c>
      <c r="B1" t="str">
        <f>Info!C2</f>
        <v>სს "ბანკი ქართუ"</v>
      </c>
    </row>
    <row r="2" spans="1:8">
      <c r="A2" s="2" t="s">
        <v>191</v>
      </c>
      <c r="B2" s="520">
        <f>'1. key ratios'!B2</f>
        <v>43921</v>
      </c>
    </row>
    <row r="3" spans="1:8">
      <c r="A3" s="2"/>
    </row>
    <row r="4" spans="1:8" ht="16.5" thickBot="1">
      <c r="A4" s="2" t="s">
        <v>407</v>
      </c>
      <c r="B4" s="2"/>
      <c r="C4" s="208"/>
      <c r="D4" s="208"/>
      <c r="E4" s="208"/>
      <c r="F4" s="209"/>
      <c r="G4" s="209"/>
      <c r="H4" s="210" t="s">
        <v>94</v>
      </c>
    </row>
    <row r="5" spans="1:8" ht="15.75">
      <c r="A5" s="527" t="s">
        <v>26</v>
      </c>
      <c r="B5" s="529" t="s">
        <v>245</v>
      </c>
      <c r="C5" s="531" t="s">
        <v>196</v>
      </c>
      <c r="D5" s="531"/>
      <c r="E5" s="531"/>
      <c r="F5" s="531" t="s">
        <v>197</v>
      </c>
      <c r="G5" s="531"/>
      <c r="H5" s="532"/>
    </row>
    <row r="6" spans="1:8">
      <c r="A6" s="528"/>
      <c r="B6" s="530"/>
      <c r="C6" s="40" t="s">
        <v>27</v>
      </c>
      <c r="D6" s="40" t="s">
        <v>95</v>
      </c>
      <c r="E6" s="40" t="s">
        <v>68</v>
      </c>
      <c r="F6" s="40" t="s">
        <v>27</v>
      </c>
      <c r="G6" s="40" t="s">
        <v>95</v>
      </c>
      <c r="H6" s="41" t="s">
        <v>68</v>
      </c>
    </row>
    <row r="7" spans="1:8" s="3" customFormat="1" ht="15.75">
      <c r="A7" s="211">
        <v>1</v>
      </c>
      <c r="B7" s="212" t="s">
        <v>484</v>
      </c>
      <c r="C7" s="241"/>
      <c r="D7" s="241"/>
      <c r="E7" s="264">
        <f>C7+D7</f>
        <v>0</v>
      </c>
      <c r="F7" s="241"/>
      <c r="G7" s="241"/>
      <c r="H7" s="242">
        <f t="shared" ref="H7:H53" si="0">F7+G7</f>
        <v>0</v>
      </c>
    </row>
    <row r="8" spans="1:8" s="3" customFormat="1" ht="15.75">
      <c r="A8" s="211">
        <v>1.1000000000000001</v>
      </c>
      <c r="B8" s="213" t="s">
        <v>275</v>
      </c>
      <c r="C8" s="241">
        <v>15823253</v>
      </c>
      <c r="D8" s="241">
        <v>9427730</v>
      </c>
      <c r="E8" s="264">
        <f>C8+D8</f>
        <v>25250983</v>
      </c>
      <c r="F8" s="241">
        <v>22840402</v>
      </c>
      <c r="G8" s="241">
        <v>29402890</v>
      </c>
      <c r="H8" s="242">
        <f t="shared" si="0"/>
        <v>52243292</v>
      </c>
    </row>
    <row r="9" spans="1:8" s="3" customFormat="1" ht="15.75">
      <c r="A9" s="211">
        <v>1.2</v>
      </c>
      <c r="B9" s="213" t="s">
        <v>276</v>
      </c>
      <c r="C9" s="241"/>
      <c r="D9" s="241"/>
      <c r="E9" s="264">
        <f t="shared" ref="E9:E53" si="1">C9+D9</f>
        <v>0</v>
      </c>
      <c r="F9" s="241"/>
      <c r="G9" s="241">
        <v>5946747</v>
      </c>
      <c r="H9" s="242">
        <f t="shared" si="0"/>
        <v>5946747</v>
      </c>
    </row>
    <row r="10" spans="1:8" s="3" customFormat="1" ht="15.75">
      <c r="A10" s="211">
        <v>1.3</v>
      </c>
      <c r="B10" s="213" t="s">
        <v>277</v>
      </c>
      <c r="C10" s="241">
        <v>8211826</v>
      </c>
      <c r="D10" s="241">
        <v>20193613</v>
      </c>
      <c r="E10" s="264">
        <f t="shared" si="1"/>
        <v>28405439</v>
      </c>
      <c r="F10" s="241">
        <v>9514095</v>
      </c>
      <c r="G10" s="241">
        <v>20068687</v>
      </c>
      <c r="H10" s="242">
        <f t="shared" si="0"/>
        <v>29582782</v>
      </c>
    </row>
    <row r="11" spans="1:8" s="3" customFormat="1" ht="15.75">
      <c r="A11" s="211">
        <v>1.4</v>
      </c>
      <c r="B11" s="213" t="s">
        <v>278</v>
      </c>
      <c r="C11" s="241">
        <v>17715</v>
      </c>
      <c r="D11" s="241">
        <v>0</v>
      </c>
      <c r="E11" s="264">
        <f t="shared" si="1"/>
        <v>17715</v>
      </c>
      <c r="F11" s="241">
        <v>8959</v>
      </c>
      <c r="G11" s="241">
        <v>0</v>
      </c>
      <c r="H11" s="242">
        <f t="shared" si="0"/>
        <v>8959</v>
      </c>
    </row>
    <row r="12" spans="1:8" s="3" customFormat="1" ht="29.25" customHeight="1">
      <c r="A12" s="211">
        <v>2</v>
      </c>
      <c r="B12" s="212" t="s">
        <v>279</v>
      </c>
      <c r="C12" s="241"/>
      <c r="D12" s="241"/>
      <c r="E12" s="264">
        <f t="shared" si="1"/>
        <v>0</v>
      </c>
      <c r="F12" s="241"/>
      <c r="G12" s="241"/>
      <c r="H12" s="242">
        <f t="shared" si="0"/>
        <v>0</v>
      </c>
    </row>
    <row r="13" spans="1:8" s="3" customFormat="1" ht="25.5">
      <c r="A13" s="211">
        <v>3</v>
      </c>
      <c r="B13" s="212" t="s">
        <v>280</v>
      </c>
      <c r="C13" s="241"/>
      <c r="D13" s="241"/>
      <c r="E13" s="264">
        <f t="shared" si="1"/>
        <v>0</v>
      </c>
      <c r="F13" s="241"/>
      <c r="G13" s="241"/>
      <c r="H13" s="242">
        <f t="shared" si="0"/>
        <v>0</v>
      </c>
    </row>
    <row r="14" spans="1:8" s="3" customFormat="1" ht="15.75">
      <c r="A14" s="211">
        <v>3.1</v>
      </c>
      <c r="B14" s="213" t="s">
        <v>281</v>
      </c>
      <c r="C14" s="241"/>
      <c r="D14" s="241"/>
      <c r="E14" s="264">
        <f t="shared" si="1"/>
        <v>0</v>
      </c>
      <c r="F14" s="241"/>
      <c r="G14" s="241"/>
      <c r="H14" s="242">
        <f t="shared" si="0"/>
        <v>0</v>
      </c>
    </row>
    <row r="15" spans="1:8" s="3" customFormat="1" ht="15.75">
      <c r="A15" s="211">
        <v>3.2</v>
      </c>
      <c r="B15" s="213" t="s">
        <v>282</v>
      </c>
      <c r="C15" s="241"/>
      <c r="D15" s="241"/>
      <c r="E15" s="264">
        <f t="shared" si="1"/>
        <v>0</v>
      </c>
      <c r="F15" s="241"/>
      <c r="G15" s="241"/>
      <c r="H15" s="242">
        <f t="shared" si="0"/>
        <v>0</v>
      </c>
    </row>
    <row r="16" spans="1:8" s="3" customFormat="1" ht="15.75">
      <c r="A16" s="211">
        <v>4</v>
      </c>
      <c r="B16" s="212" t="s">
        <v>283</v>
      </c>
      <c r="C16" s="241"/>
      <c r="D16" s="241"/>
      <c r="E16" s="264">
        <f t="shared" si="1"/>
        <v>0</v>
      </c>
      <c r="F16" s="241"/>
      <c r="G16" s="241"/>
      <c r="H16" s="242">
        <f t="shared" si="0"/>
        <v>0</v>
      </c>
    </row>
    <row r="17" spans="1:8" s="3" customFormat="1" ht="15.75">
      <c r="A17" s="211">
        <v>4.0999999999999996</v>
      </c>
      <c r="B17" s="213" t="s">
        <v>284</v>
      </c>
      <c r="C17" s="241">
        <v>7626596.5554660084</v>
      </c>
      <c r="D17" s="241">
        <v>7056947.668778874</v>
      </c>
      <c r="E17" s="264">
        <f t="shared" si="1"/>
        <v>14683544.224244881</v>
      </c>
      <c r="F17" s="241">
        <v>4376497.3453539861</v>
      </c>
      <c r="G17" s="241">
        <v>10708966.896872735</v>
      </c>
      <c r="H17" s="242">
        <f t="shared" si="0"/>
        <v>15085464.24222672</v>
      </c>
    </row>
    <row r="18" spans="1:8" s="3" customFormat="1" ht="15.75">
      <c r="A18" s="211">
        <v>4.2</v>
      </c>
      <c r="B18" s="213" t="s">
        <v>285</v>
      </c>
      <c r="C18" s="241">
        <v>125943234.2134642</v>
      </c>
      <c r="D18" s="241">
        <v>348571012.70360792</v>
      </c>
      <c r="E18" s="264">
        <f t="shared" si="1"/>
        <v>474514246.91707212</v>
      </c>
      <c r="F18" s="241">
        <v>144729287.35950539</v>
      </c>
      <c r="G18" s="241">
        <v>295207483.31715471</v>
      </c>
      <c r="H18" s="242">
        <f t="shared" si="0"/>
        <v>439936770.67666006</v>
      </c>
    </row>
    <row r="19" spans="1:8" s="3" customFormat="1" ht="25.5">
      <c r="A19" s="211">
        <v>5</v>
      </c>
      <c r="B19" s="212" t="s">
        <v>286</v>
      </c>
      <c r="C19" s="241"/>
      <c r="D19" s="241"/>
      <c r="E19" s="264">
        <f t="shared" si="1"/>
        <v>0</v>
      </c>
      <c r="F19" s="241"/>
      <c r="G19" s="241"/>
      <c r="H19" s="242">
        <f t="shared" si="0"/>
        <v>0</v>
      </c>
    </row>
    <row r="20" spans="1:8" s="3" customFormat="1" ht="15.75">
      <c r="A20" s="211">
        <v>5.0999999999999996</v>
      </c>
      <c r="B20" s="213" t="s">
        <v>287</v>
      </c>
      <c r="C20" s="241">
        <v>694677.22</v>
      </c>
      <c r="D20" s="241">
        <v>14606395.293346003</v>
      </c>
      <c r="E20" s="264">
        <f t="shared" si="1"/>
        <v>15301072.513346003</v>
      </c>
      <c r="F20" s="241">
        <v>786277.26</v>
      </c>
      <c r="G20" s="241">
        <v>15988497.112335993</v>
      </c>
      <c r="H20" s="242">
        <f t="shared" si="0"/>
        <v>16774774.372335993</v>
      </c>
    </row>
    <row r="21" spans="1:8" s="3" customFormat="1" ht="15.75">
      <c r="A21" s="211">
        <v>5.2</v>
      </c>
      <c r="B21" s="213" t="s">
        <v>288</v>
      </c>
      <c r="C21" s="241">
        <v>0</v>
      </c>
      <c r="D21" s="241">
        <v>0</v>
      </c>
      <c r="E21" s="264">
        <f t="shared" si="1"/>
        <v>0</v>
      </c>
      <c r="F21" s="241">
        <v>0</v>
      </c>
      <c r="G21" s="241">
        <v>0</v>
      </c>
      <c r="H21" s="242">
        <f t="shared" si="0"/>
        <v>0</v>
      </c>
    </row>
    <row r="22" spans="1:8" s="3" customFormat="1" ht="15.75">
      <c r="A22" s="211">
        <v>5.3</v>
      </c>
      <c r="B22" s="213" t="s">
        <v>289</v>
      </c>
      <c r="C22" s="241">
        <v>30204590.449999999</v>
      </c>
      <c r="D22" s="241">
        <v>2018565774.1790755</v>
      </c>
      <c r="E22" s="264">
        <f t="shared" si="1"/>
        <v>2048770364.6290755</v>
      </c>
      <c r="F22" s="241">
        <v>20609843.300000001</v>
      </c>
      <c r="G22" s="241">
        <v>1774470634.8942609</v>
      </c>
      <c r="H22" s="242">
        <f t="shared" si="0"/>
        <v>1795080478.1942608</v>
      </c>
    </row>
    <row r="23" spans="1:8" s="3" customFormat="1" ht="15.75">
      <c r="A23" s="211" t="s">
        <v>290</v>
      </c>
      <c r="B23" s="214" t="s">
        <v>291</v>
      </c>
      <c r="C23" s="241">
        <v>364579.5</v>
      </c>
      <c r="D23" s="241">
        <v>192813502.65317163</v>
      </c>
      <c r="E23" s="264">
        <f t="shared" si="1"/>
        <v>193178082.15317163</v>
      </c>
      <c r="F23" s="241">
        <v>223386.19999999998</v>
      </c>
      <c r="G23" s="241">
        <v>158354286.40105999</v>
      </c>
      <c r="H23" s="242">
        <f t="shared" si="0"/>
        <v>158577672.60105997</v>
      </c>
    </row>
    <row r="24" spans="1:8" s="3" customFormat="1" ht="15.75">
      <c r="A24" s="211" t="s">
        <v>292</v>
      </c>
      <c r="B24" s="214" t="s">
        <v>293</v>
      </c>
      <c r="C24" s="241">
        <v>11489181</v>
      </c>
      <c r="D24" s="241">
        <v>1135733353.1242232</v>
      </c>
      <c r="E24" s="264">
        <f t="shared" si="1"/>
        <v>1147222534.1242232</v>
      </c>
      <c r="F24" s="241">
        <v>5795032</v>
      </c>
      <c r="G24" s="241">
        <v>819750969.86500084</v>
      </c>
      <c r="H24" s="242">
        <f t="shared" si="0"/>
        <v>825546001.86500084</v>
      </c>
    </row>
    <row r="25" spans="1:8" s="3" customFormat="1" ht="15.75">
      <c r="A25" s="211" t="s">
        <v>294</v>
      </c>
      <c r="B25" s="215" t="s">
        <v>295</v>
      </c>
      <c r="C25" s="241">
        <v>0</v>
      </c>
      <c r="D25" s="241">
        <v>179861285.95050001</v>
      </c>
      <c r="E25" s="264">
        <f t="shared" si="1"/>
        <v>179861285.95050001</v>
      </c>
      <c r="F25" s="241">
        <v>0</v>
      </c>
      <c r="G25" s="241">
        <v>255811250.59280002</v>
      </c>
      <c r="H25" s="242">
        <f t="shared" si="0"/>
        <v>255811250.59280002</v>
      </c>
    </row>
    <row r="26" spans="1:8" s="3" customFormat="1" ht="15.75">
      <c r="A26" s="211" t="s">
        <v>296</v>
      </c>
      <c r="B26" s="214" t="s">
        <v>297</v>
      </c>
      <c r="C26" s="241">
        <v>18350829.949999999</v>
      </c>
      <c r="D26" s="241">
        <v>420616179.83649129</v>
      </c>
      <c r="E26" s="264">
        <f t="shared" si="1"/>
        <v>438967009.78649127</v>
      </c>
      <c r="F26" s="241">
        <v>14591425.1</v>
      </c>
      <c r="G26" s="241">
        <v>453505906.00400001</v>
      </c>
      <c r="H26" s="242">
        <f t="shared" si="0"/>
        <v>468097331.10400003</v>
      </c>
    </row>
    <row r="27" spans="1:8" s="3" customFormat="1" ht="15.75">
      <c r="A27" s="211" t="s">
        <v>298</v>
      </c>
      <c r="B27" s="214" t="s">
        <v>299</v>
      </c>
      <c r="C27" s="241">
        <v>0</v>
      </c>
      <c r="D27" s="241">
        <v>89541452.614689261</v>
      </c>
      <c r="E27" s="264">
        <f t="shared" si="1"/>
        <v>89541452.614689261</v>
      </c>
      <c r="F27" s="241">
        <v>0</v>
      </c>
      <c r="G27" s="241">
        <v>87048222.031399995</v>
      </c>
      <c r="H27" s="242">
        <f t="shared" si="0"/>
        <v>87048222.031399995</v>
      </c>
    </row>
    <row r="28" spans="1:8" s="3" customFormat="1" ht="15.75">
      <c r="A28" s="211">
        <v>5.4</v>
      </c>
      <c r="B28" s="213" t="s">
        <v>300</v>
      </c>
      <c r="C28" s="241">
        <v>268393145.66062039</v>
      </c>
      <c r="D28" s="241">
        <v>241436814.11739928</v>
      </c>
      <c r="E28" s="264">
        <f t="shared" si="1"/>
        <v>509829959.77801967</v>
      </c>
      <c r="F28" s="241">
        <v>224175346.97930193</v>
      </c>
      <c r="G28" s="241">
        <v>227816331.30301195</v>
      </c>
      <c r="H28" s="242">
        <f t="shared" si="0"/>
        <v>451991678.28231388</v>
      </c>
    </row>
    <row r="29" spans="1:8" s="3" customFormat="1" ht="15.75">
      <c r="A29" s="211">
        <v>5.5</v>
      </c>
      <c r="B29" s="213" t="s">
        <v>301</v>
      </c>
      <c r="C29" s="241">
        <v>12670043</v>
      </c>
      <c r="D29" s="241">
        <v>171303113.92250001</v>
      </c>
      <c r="E29" s="264">
        <f t="shared" si="1"/>
        <v>183973156.92250001</v>
      </c>
      <c r="F29" s="241">
        <v>17358201</v>
      </c>
      <c r="G29" s="241">
        <v>137374444.18279999</v>
      </c>
      <c r="H29" s="242">
        <f t="shared" si="0"/>
        <v>154732645.18279999</v>
      </c>
    </row>
    <row r="30" spans="1:8" s="3" customFormat="1" ht="15.75">
      <c r="A30" s="211">
        <v>5.6</v>
      </c>
      <c r="B30" s="213" t="s">
        <v>302</v>
      </c>
      <c r="C30" s="241">
        <v>0</v>
      </c>
      <c r="D30" s="241">
        <v>5090975</v>
      </c>
      <c r="E30" s="264">
        <f t="shared" si="1"/>
        <v>5090975</v>
      </c>
      <c r="F30" s="241">
        <v>3500000</v>
      </c>
      <c r="G30" s="241">
        <v>6162756.9543999992</v>
      </c>
      <c r="H30" s="242">
        <f t="shared" si="0"/>
        <v>9662756.9543999992</v>
      </c>
    </row>
    <row r="31" spans="1:8" s="3" customFormat="1" ht="15.75">
      <c r="A31" s="211">
        <v>5.7</v>
      </c>
      <c r="B31" s="213" t="s">
        <v>303</v>
      </c>
      <c r="C31" s="241">
        <v>11092801</v>
      </c>
      <c r="D31" s="241">
        <v>93012208.500500023</v>
      </c>
      <c r="E31" s="264">
        <f t="shared" si="1"/>
        <v>104105009.50050002</v>
      </c>
      <c r="F31" s="241">
        <v>3678441</v>
      </c>
      <c r="G31" s="241">
        <v>121195486.02719998</v>
      </c>
      <c r="H31" s="242">
        <f t="shared" si="0"/>
        <v>124873927.02719998</v>
      </c>
    </row>
    <row r="32" spans="1:8" s="3" customFormat="1" ht="15.75">
      <c r="A32" s="211">
        <v>6</v>
      </c>
      <c r="B32" s="212" t="s">
        <v>304</v>
      </c>
      <c r="C32" s="241"/>
      <c r="D32" s="241"/>
      <c r="E32" s="264">
        <f t="shared" si="1"/>
        <v>0</v>
      </c>
      <c r="F32" s="241"/>
      <c r="G32" s="241"/>
      <c r="H32" s="242">
        <f t="shared" si="0"/>
        <v>0</v>
      </c>
    </row>
    <row r="33" spans="1:8" s="3" customFormat="1" ht="25.5">
      <c r="A33" s="211">
        <v>6.1</v>
      </c>
      <c r="B33" s="213" t="s">
        <v>485</v>
      </c>
      <c r="C33" s="241"/>
      <c r="D33" s="241"/>
      <c r="E33" s="264">
        <f t="shared" si="1"/>
        <v>0</v>
      </c>
      <c r="F33" s="241"/>
      <c r="G33" s="241"/>
      <c r="H33" s="242">
        <f t="shared" si="0"/>
        <v>0</v>
      </c>
    </row>
    <row r="34" spans="1:8" s="3" customFormat="1" ht="25.5">
      <c r="A34" s="211">
        <v>6.2</v>
      </c>
      <c r="B34" s="213" t="s">
        <v>305</v>
      </c>
      <c r="C34" s="241"/>
      <c r="D34" s="241"/>
      <c r="E34" s="264">
        <f t="shared" si="1"/>
        <v>0</v>
      </c>
      <c r="F34" s="241"/>
      <c r="G34" s="241"/>
      <c r="H34" s="242">
        <f t="shared" si="0"/>
        <v>0</v>
      </c>
    </row>
    <row r="35" spans="1:8" s="3" customFormat="1" ht="25.5">
      <c r="A35" s="211">
        <v>6.3</v>
      </c>
      <c r="B35" s="213" t="s">
        <v>306</v>
      </c>
      <c r="C35" s="241"/>
      <c r="D35" s="241"/>
      <c r="E35" s="264">
        <f t="shared" si="1"/>
        <v>0</v>
      </c>
      <c r="F35" s="241"/>
      <c r="G35" s="241"/>
      <c r="H35" s="242">
        <f t="shared" si="0"/>
        <v>0</v>
      </c>
    </row>
    <row r="36" spans="1:8" s="3" customFormat="1" ht="15.75">
      <c r="A36" s="211">
        <v>6.4</v>
      </c>
      <c r="B36" s="213" t="s">
        <v>307</v>
      </c>
      <c r="C36" s="241"/>
      <c r="D36" s="241"/>
      <c r="E36" s="264">
        <f t="shared" si="1"/>
        <v>0</v>
      </c>
      <c r="F36" s="241"/>
      <c r="G36" s="241"/>
      <c r="H36" s="242">
        <f t="shared" si="0"/>
        <v>0</v>
      </c>
    </row>
    <row r="37" spans="1:8" s="3" customFormat="1" ht="15.75">
      <c r="A37" s="211">
        <v>6.5</v>
      </c>
      <c r="B37" s="213" t="s">
        <v>308</v>
      </c>
      <c r="C37" s="241"/>
      <c r="D37" s="241"/>
      <c r="E37" s="264">
        <f t="shared" si="1"/>
        <v>0</v>
      </c>
      <c r="F37" s="241"/>
      <c r="G37" s="241"/>
      <c r="H37" s="242">
        <f t="shared" si="0"/>
        <v>0</v>
      </c>
    </row>
    <row r="38" spans="1:8" s="3" customFormat="1" ht="25.5">
      <c r="A38" s="211">
        <v>6.6</v>
      </c>
      <c r="B38" s="213" t="s">
        <v>309</v>
      </c>
      <c r="C38" s="241"/>
      <c r="D38" s="241"/>
      <c r="E38" s="264">
        <f t="shared" si="1"/>
        <v>0</v>
      </c>
      <c r="F38" s="241"/>
      <c r="G38" s="241"/>
      <c r="H38" s="242">
        <f t="shared" si="0"/>
        <v>0</v>
      </c>
    </row>
    <row r="39" spans="1:8" s="3" customFormat="1" ht="25.5">
      <c r="A39" s="211">
        <v>6.7</v>
      </c>
      <c r="B39" s="213" t="s">
        <v>310</v>
      </c>
      <c r="C39" s="241"/>
      <c r="D39" s="241"/>
      <c r="E39" s="264">
        <f t="shared" si="1"/>
        <v>0</v>
      </c>
      <c r="F39" s="241"/>
      <c r="G39" s="241"/>
      <c r="H39" s="242">
        <f t="shared" si="0"/>
        <v>0</v>
      </c>
    </row>
    <row r="40" spans="1:8" s="3" customFormat="1" ht="15.75">
      <c r="A40" s="211">
        <v>7</v>
      </c>
      <c r="B40" s="212" t="s">
        <v>311</v>
      </c>
      <c r="C40" s="241"/>
      <c r="D40" s="241"/>
      <c r="E40" s="264">
        <f t="shared" si="1"/>
        <v>0</v>
      </c>
      <c r="F40" s="241"/>
      <c r="G40" s="241"/>
      <c r="H40" s="242">
        <f t="shared" si="0"/>
        <v>0</v>
      </c>
    </row>
    <row r="41" spans="1:8" s="3" customFormat="1" ht="25.5">
      <c r="A41" s="211">
        <v>7.1</v>
      </c>
      <c r="B41" s="213" t="s">
        <v>312</v>
      </c>
      <c r="C41" s="241">
        <v>0</v>
      </c>
      <c r="D41" s="241">
        <v>0</v>
      </c>
      <c r="E41" s="264">
        <f t="shared" si="1"/>
        <v>0</v>
      </c>
      <c r="F41" s="241">
        <v>58454.11</v>
      </c>
      <c r="G41" s="241">
        <v>0</v>
      </c>
      <c r="H41" s="242">
        <f t="shared" si="0"/>
        <v>58454.11</v>
      </c>
    </row>
    <row r="42" spans="1:8" s="3" customFormat="1" ht="25.5">
      <c r="A42" s="211">
        <v>7.2</v>
      </c>
      <c r="B42" s="213" t="s">
        <v>313</v>
      </c>
      <c r="C42" s="241">
        <v>2883849.8299999973</v>
      </c>
      <c r="D42" s="241">
        <v>4951992.2599999551</v>
      </c>
      <c r="E42" s="264">
        <f t="shared" si="1"/>
        <v>7835842.0899999524</v>
      </c>
      <c r="F42" s="241">
        <v>3306318.9200000269</v>
      </c>
      <c r="G42" s="241">
        <v>7555547.670000013</v>
      </c>
      <c r="H42" s="242">
        <f t="shared" si="0"/>
        <v>10861866.590000041</v>
      </c>
    </row>
    <row r="43" spans="1:8" s="3" customFormat="1" ht="25.5">
      <c r="A43" s="211">
        <v>7.3</v>
      </c>
      <c r="B43" s="213" t="s">
        <v>314</v>
      </c>
      <c r="C43" s="241">
        <v>3270135.0199999996</v>
      </c>
      <c r="D43" s="241">
        <v>7310268.6999999993</v>
      </c>
      <c r="E43" s="264">
        <f t="shared" si="1"/>
        <v>10580403.719999999</v>
      </c>
      <c r="F43" s="241">
        <v>10449112.850000003</v>
      </c>
      <c r="G43" s="241">
        <v>6616965.1500000004</v>
      </c>
      <c r="H43" s="242">
        <f t="shared" si="0"/>
        <v>17066078.000000004</v>
      </c>
    </row>
    <row r="44" spans="1:8" s="3" customFormat="1" ht="25.5">
      <c r="A44" s="211">
        <v>7.4</v>
      </c>
      <c r="B44" s="213" t="s">
        <v>315</v>
      </c>
      <c r="C44" s="241">
        <v>58903012.279994987</v>
      </c>
      <c r="D44" s="241">
        <v>127900629.34000054</v>
      </c>
      <c r="E44" s="264">
        <f t="shared" si="1"/>
        <v>186803641.61999553</v>
      </c>
      <c r="F44" s="241">
        <v>57172672.599995606</v>
      </c>
      <c r="G44" s="241">
        <v>120933122.62999809</v>
      </c>
      <c r="H44" s="242">
        <f t="shared" si="0"/>
        <v>178105795.2299937</v>
      </c>
    </row>
    <row r="45" spans="1:8" s="3" customFormat="1" ht="15.75">
      <c r="A45" s="211">
        <v>8</v>
      </c>
      <c r="B45" s="212" t="s">
        <v>316</v>
      </c>
      <c r="C45" s="241">
        <f>SUM(C46:C52)</f>
        <v>2309177.5084799998</v>
      </c>
      <c r="D45" s="241">
        <f>SUM(D46:D52)</f>
        <v>0</v>
      </c>
      <c r="E45" s="264">
        <f>SUM(E46:E52)</f>
        <v>2309177.5084799998</v>
      </c>
      <c r="F45" s="241">
        <f>SUM(F46:F52)</f>
        <v>4033524.9321440007</v>
      </c>
      <c r="G45" s="241">
        <f>SUM(G46:G52)</f>
        <v>0</v>
      </c>
      <c r="H45" s="242">
        <f t="shared" si="0"/>
        <v>4033524.9321440007</v>
      </c>
    </row>
    <row r="46" spans="1:8" s="3" customFormat="1" ht="15.75">
      <c r="A46" s="211">
        <v>8.1</v>
      </c>
      <c r="B46" s="213" t="s">
        <v>317</v>
      </c>
      <c r="C46" s="241">
        <v>89844.030480000001</v>
      </c>
      <c r="D46" s="241">
        <v>0</v>
      </c>
      <c r="E46" s="264">
        <f t="shared" si="1"/>
        <v>89844.030480000001</v>
      </c>
      <c r="F46" s="241">
        <v>57381.066143999997</v>
      </c>
      <c r="G46" s="241">
        <v>0</v>
      </c>
      <c r="H46" s="242">
        <f t="shared" si="0"/>
        <v>57381.066143999997</v>
      </c>
    </row>
    <row r="47" spans="1:8" s="3" customFormat="1" ht="15.75">
      <c r="A47" s="211">
        <v>8.1999999999999993</v>
      </c>
      <c r="B47" s="213" t="s">
        <v>318</v>
      </c>
      <c r="C47" s="241">
        <v>1993029.6560000002</v>
      </c>
      <c r="D47" s="241">
        <v>0</v>
      </c>
      <c r="E47" s="264">
        <f t="shared" si="1"/>
        <v>1993029.6560000002</v>
      </c>
      <c r="F47" s="241">
        <v>1993876.1680000003</v>
      </c>
      <c r="G47" s="241">
        <v>0</v>
      </c>
      <c r="H47" s="242">
        <f t="shared" si="0"/>
        <v>1993876.1680000003</v>
      </c>
    </row>
    <row r="48" spans="1:8" s="3" customFormat="1" ht="15.75">
      <c r="A48" s="211">
        <v>8.3000000000000007</v>
      </c>
      <c r="B48" s="213" t="s">
        <v>319</v>
      </c>
      <c r="C48" s="241">
        <v>200585.07599999997</v>
      </c>
      <c r="D48" s="241">
        <v>0</v>
      </c>
      <c r="E48" s="264">
        <f t="shared" si="1"/>
        <v>200585.07599999997</v>
      </c>
      <c r="F48" s="241">
        <v>1827100.6632000001</v>
      </c>
      <c r="G48" s="241">
        <v>0</v>
      </c>
      <c r="H48" s="242">
        <f t="shared" si="0"/>
        <v>1827100.6632000001</v>
      </c>
    </row>
    <row r="49" spans="1:8" s="3" customFormat="1" ht="15.75">
      <c r="A49" s="211">
        <v>8.4</v>
      </c>
      <c r="B49" s="213" t="s">
        <v>320</v>
      </c>
      <c r="C49" s="241">
        <v>22434.245999999999</v>
      </c>
      <c r="D49" s="241">
        <v>0</v>
      </c>
      <c r="E49" s="264">
        <f t="shared" si="1"/>
        <v>22434.245999999999</v>
      </c>
      <c r="F49" s="241">
        <v>155167.03480000002</v>
      </c>
      <c r="G49" s="241">
        <v>0</v>
      </c>
      <c r="H49" s="242">
        <f t="shared" si="0"/>
        <v>155167.03480000002</v>
      </c>
    </row>
    <row r="50" spans="1:8" s="3" customFormat="1" ht="15.75">
      <c r="A50" s="211">
        <v>8.5</v>
      </c>
      <c r="B50" s="213" t="s">
        <v>321</v>
      </c>
      <c r="C50" s="241">
        <v>3284.5</v>
      </c>
      <c r="D50" s="241">
        <v>0</v>
      </c>
      <c r="E50" s="264">
        <f t="shared" si="1"/>
        <v>3284.5</v>
      </c>
      <c r="F50" s="241">
        <v>0</v>
      </c>
      <c r="G50" s="241">
        <v>0</v>
      </c>
      <c r="H50" s="242">
        <f t="shared" si="0"/>
        <v>0</v>
      </c>
    </row>
    <row r="51" spans="1:8" s="3" customFormat="1" ht="15.75">
      <c r="A51" s="211">
        <v>8.6</v>
      </c>
      <c r="B51" s="213" t="s">
        <v>322</v>
      </c>
      <c r="C51" s="241">
        <v>0</v>
      </c>
      <c r="D51" s="241">
        <v>0</v>
      </c>
      <c r="E51" s="264">
        <f t="shared" si="1"/>
        <v>0</v>
      </c>
      <c r="F51" s="241">
        <v>0</v>
      </c>
      <c r="G51" s="241">
        <v>0</v>
      </c>
      <c r="H51" s="242">
        <f t="shared" si="0"/>
        <v>0</v>
      </c>
    </row>
    <row r="52" spans="1:8" s="3" customFormat="1" ht="15.75">
      <c r="A52" s="211">
        <v>8.6999999999999993</v>
      </c>
      <c r="B52" s="213" t="s">
        <v>323</v>
      </c>
      <c r="C52" s="241">
        <v>0</v>
      </c>
      <c r="D52" s="241">
        <v>0</v>
      </c>
      <c r="E52" s="264">
        <f t="shared" si="1"/>
        <v>0</v>
      </c>
      <c r="F52" s="241">
        <v>0</v>
      </c>
      <c r="G52" s="241">
        <v>0</v>
      </c>
      <c r="H52" s="242">
        <f t="shared" si="0"/>
        <v>0</v>
      </c>
    </row>
    <row r="53" spans="1:8" s="3" customFormat="1" ht="26.25" thickBot="1">
      <c r="A53" s="216">
        <v>9</v>
      </c>
      <c r="B53" s="217" t="s">
        <v>324</v>
      </c>
      <c r="C53" s="265"/>
      <c r="D53" s="265"/>
      <c r="E53" s="266">
        <f t="shared" si="1"/>
        <v>0</v>
      </c>
      <c r="F53" s="265"/>
      <c r="G53" s="265"/>
      <c r="H53" s="24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5" sqref="B5"/>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
      <c r="A1" s="15" t="s">
        <v>190</v>
      </c>
      <c r="B1" s="14" t="str">
        <f>Info!C2</f>
        <v>სს "ბანკი ქართუ"</v>
      </c>
      <c r="C1" s="14"/>
      <c r="D1" s="337"/>
    </row>
    <row r="2" spans="1:8" ht="15">
      <c r="A2" s="15" t="s">
        <v>191</v>
      </c>
      <c r="B2" s="515">
        <f>'1. key ratios'!B2</f>
        <v>43921</v>
      </c>
      <c r="C2" s="26"/>
      <c r="D2" s="16"/>
      <c r="E2" s="9"/>
      <c r="F2" s="9"/>
      <c r="G2" s="9"/>
      <c r="H2" s="9"/>
    </row>
    <row r="3" spans="1:8" ht="15">
      <c r="A3" s="15"/>
      <c r="B3" s="14"/>
      <c r="C3" s="26"/>
      <c r="D3" s="16"/>
      <c r="E3" s="9"/>
      <c r="F3" s="9"/>
      <c r="G3" s="9"/>
      <c r="H3" s="9"/>
    </row>
    <row r="4" spans="1:8" ht="15" customHeight="1" thickBot="1">
      <c r="A4" s="205" t="s">
        <v>408</v>
      </c>
      <c r="B4" s="206" t="s">
        <v>189</v>
      </c>
      <c r="C4" s="205"/>
      <c r="D4" s="207" t="s">
        <v>94</v>
      </c>
    </row>
    <row r="5" spans="1:8" ht="15" customHeight="1">
      <c r="A5" s="201" t="s">
        <v>26</v>
      </c>
      <c r="B5" s="202"/>
      <c r="C5" s="203" t="s">
        <v>621</v>
      </c>
      <c r="D5" s="204" t="s">
        <v>616</v>
      </c>
    </row>
    <row r="6" spans="1:8" ht="15" customHeight="1">
      <c r="A6" s="384">
        <v>1</v>
      </c>
      <c r="B6" s="385" t="s">
        <v>194</v>
      </c>
      <c r="C6" s="386">
        <f>C7+C9+C10</f>
        <v>1337104299.7327666</v>
      </c>
      <c r="D6" s="387">
        <f>D7+D9+D10</f>
        <v>1245492140.0128708</v>
      </c>
    </row>
    <row r="7" spans="1:8" ht="15" customHeight="1">
      <c r="A7" s="384">
        <v>1.1000000000000001</v>
      </c>
      <c r="B7" s="388" t="s">
        <v>604</v>
      </c>
      <c r="C7" s="389">
        <f>1309575371.11159</f>
        <v>1309575371.1115899</v>
      </c>
      <c r="D7" s="390">
        <v>1216389486.2742887</v>
      </c>
    </row>
    <row r="8" spans="1:8" ht="25.5">
      <c r="A8" s="384" t="s">
        <v>251</v>
      </c>
      <c r="B8" s="391" t="s">
        <v>402</v>
      </c>
      <c r="C8" s="389">
        <v>32970025</v>
      </c>
      <c r="D8" s="390">
        <v>32970025</v>
      </c>
    </row>
    <row r="9" spans="1:8" ht="15" customHeight="1">
      <c r="A9" s="384">
        <v>1.2</v>
      </c>
      <c r="B9" s="388" t="s">
        <v>22</v>
      </c>
      <c r="C9" s="389">
        <v>26801668.621176705</v>
      </c>
      <c r="D9" s="390">
        <v>28781703.738582231</v>
      </c>
    </row>
    <row r="10" spans="1:8" ht="15" customHeight="1">
      <c r="A10" s="384">
        <v>1.3</v>
      </c>
      <c r="B10" s="393" t="s">
        <v>77</v>
      </c>
      <c r="C10" s="392">
        <v>727260</v>
      </c>
      <c r="D10" s="390">
        <v>320950</v>
      </c>
    </row>
    <row r="11" spans="1:8" ht="15" customHeight="1">
      <c r="A11" s="384">
        <v>2</v>
      </c>
      <c r="B11" s="385" t="s">
        <v>195</v>
      </c>
      <c r="C11" s="389">
        <v>44967547.08632648</v>
      </c>
      <c r="D11" s="390">
        <v>64550259.046356939</v>
      </c>
    </row>
    <row r="12" spans="1:8" ht="15" customHeight="1">
      <c r="A12" s="404">
        <v>3</v>
      </c>
      <c r="B12" s="405" t="s">
        <v>193</v>
      </c>
      <c r="C12" s="392">
        <v>129231002.49999999</v>
      </c>
      <c r="D12" s="406">
        <v>129231002.49999999</v>
      </c>
    </row>
    <row r="13" spans="1:8" ht="15" customHeight="1" thickBot="1">
      <c r="A13" s="131">
        <v>4</v>
      </c>
      <c r="B13" s="132" t="s">
        <v>252</v>
      </c>
      <c r="C13" s="267">
        <f>C6+C11+C12</f>
        <v>1511302849.3190932</v>
      </c>
      <c r="D13" s="268">
        <f>D6+D11+D12</f>
        <v>1439273401.5592277</v>
      </c>
    </row>
    <row r="14" spans="1:8">
      <c r="B14" s="21"/>
    </row>
    <row r="15" spans="1:8" ht="25.5">
      <c r="B15" s="100" t="s">
        <v>605</v>
      </c>
    </row>
    <row r="16" spans="1:8">
      <c r="B16" s="100"/>
    </row>
    <row r="17" spans="2:2">
      <c r="B17" s="100"/>
    </row>
    <row r="18" spans="2:2">
      <c r="B18" s="10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c r="A1" s="2" t="s">
        <v>190</v>
      </c>
      <c r="B1" s="337" t="str">
        <f>Info!C2</f>
        <v>სს "ბანკი ქართუ"</v>
      </c>
    </row>
    <row r="2" spans="1:8">
      <c r="A2" s="2" t="s">
        <v>191</v>
      </c>
      <c r="B2" s="516">
        <f>'1. key ratios'!B2</f>
        <v>43921</v>
      </c>
    </row>
    <row r="4" spans="1:8" ht="16.5" customHeight="1" thickBot="1">
      <c r="A4" s="229" t="s">
        <v>409</v>
      </c>
      <c r="B4" s="62" t="s">
        <v>150</v>
      </c>
      <c r="C4" s="11"/>
    </row>
    <row r="5" spans="1:8" ht="15.75">
      <c r="A5" s="8"/>
      <c r="B5" s="533" t="s">
        <v>151</v>
      </c>
      <c r="C5" s="534"/>
    </row>
    <row r="6" spans="1:8">
      <c r="A6" s="12">
        <v>1</v>
      </c>
      <c r="B6" s="456" t="s">
        <v>622</v>
      </c>
      <c r="C6" s="64"/>
    </row>
    <row r="7" spans="1:8">
      <c r="A7" s="12">
        <v>2</v>
      </c>
      <c r="B7" s="456" t="s">
        <v>623</v>
      </c>
      <c r="C7" s="64"/>
    </row>
    <row r="8" spans="1:8">
      <c r="A8" s="12">
        <v>3</v>
      </c>
      <c r="B8" s="456" t="s">
        <v>624</v>
      </c>
      <c r="C8" s="64"/>
    </row>
    <row r="9" spans="1:8">
      <c r="A9" s="12">
        <v>4</v>
      </c>
      <c r="B9" s="456" t="s">
        <v>625</v>
      </c>
      <c r="C9" s="64"/>
    </row>
    <row r="10" spans="1:8">
      <c r="A10" s="12">
        <v>5</v>
      </c>
      <c r="B10" s="456" t="s">
        <v>626</v>
      </c>
      <c r="C10" s="64"/>
    </row>
    <row r="11" spans="1:8">
      <c r="A11" s="12">
        <v>6</v>
      </c>
      <c r="B11" s="456"/>
      <c r="C11" s="64"/>
    </row>
    <row r="12" spans="1:8">
      <c r="A12" s="12">
        <v>7</v>
      </c>
      <c r="B12" s="456"/>
      <c r="C12" s="64"/>
      <c r="H12" s="4"/>
    </row>
    <row r="13" spans="1:8">
      <c r="A13" s="12">
        <v>8</v>
      </c>
      <c r="B13" s="456"/>
      <c r="C13" s="64"/>
    </row>
    <row r="14" spans="1:8">
      <c r="A14" s="12">
        <v>9</v>
      </c>
      <c r="B14" s="456"/>
      <c r="C14" s="64"/>
    </row>
    <row r="15" spans="1:8">
      <c r="A15" s="12">
        <v>10</v>
      </c>
      <c r="B15" s="456"/>
      <c r="C15" s="64"/>
    </row>
    <row r="16" spans="1:8">
      <c r="A16" s="12"/>
      <c r="B16" s="535"/>
      <c r="C16" s="536"/>
    </row>
    <row r="17" spans="1:3" ht="15.75">
      <c r="A17" s="12"/>
      <c r="B17" s="537" t="s">
        <v>152</v>
      </c>
      <c r="C17" s="538"/>
    </row>
    <row r="18" spans="1:3" ht="15.75">
      <c r="A18" s="12">
        <v>1</v>
      </c>
      <c r="B18" s="457" t="s">
        <v>627</v>
      </c>
      <c r="C18" s="63"/>
    </row>
    <row r="19" spans="1:3" ht="15.75">
      <c r="A19" s="12">
        <v>2</v>
      </c>
      <c r="B19" s="457" t="s">
        <v>628</v>
      </c>
      <c r="C19" s="63"/>
    </row>
    <row r="20" spans="1:3" ht="15.75">
      <c r="A20" s="12">
        <v>3</v>
      </c>
      <c r="B20" s="457" t="s">
        <v>629</v>
      </c>
      <c r="C20" s="63"/>
    </row>
    <row r="21" spans="1:3" ht="15.75">
      <c r="A21" s="12">
        <v>4</v>
      </c>
      <c r="B21" s="457" t="s">
        <v>630</v>
      </c>
      <c r="C21" s="63"/>
    </row>
    <row r="22" spans="1:3" ht="15.75">
      <c r="A22" s="12">
        <v>5</v>
      </c>
      <c r="B22" s="457" t="s">
        <v>631</v>
      </c>
      <c r="C22" s="63"/>
    </row>
    <row r="23" spans="1:3" ht="15.75">
      <c r="A23" s="12">
        <v>6</v>
      </c>
      <c r="B23" s="457"/>
      <c r="C23" s="63"/>
    </row>
    <row r="24" spans="1:3" ht="15.75">
      <c r="A24" s="12">
        <v>7</v>
      </c>
      <c r="B24" s="457"/>
      <c r="C24" s="63"/>
    </row>
    <row r="25" spans="1:3" ht="15.75">
      <c r="A25" s="12">
        <v>8</v>
      </c>
      <c r="B25" s="457"/>
      <c r="C25" s="63"/>
    </row>
    <row r="26" spans="1:3" ht="15.75">
      <c r="A26" s="12">
        <v>9</v>
      </c>
      <c r="B26" s="457"/>
      <c r="C26" s="63"/>
    </row>
    <row r="27" spans="1:3" ht="15.75" customHeight="1">
      <c r="A27" s="12">
        <v>10</v>
      </c>
      <c r="B27" s="457"/>
      <c r="C27" s="25"/>
    </row>
    <row r="28" spans="1:3" ht="15.75" customHeight="1">
      <c r="A28" s="12"/>
      <c r="B28" s="457"/>
      <c r="C28" s="25"/>
    </row>
    <row r="29" spans="1:3" ht="30" customHeight="1">
      <c r="A29" s="12"/>
      <c r="B29" s="539" t="s">
        <v>153</v>
      </c>
      <c r="C29" s="540"/>
    </row>
    <row r="30" spans="1:3">
      <c r="A30" s="12">
        <v>1</v>
      </c>
      <c r="B30" s="456" t="s">
        <v>632</v>
      </c>
      <c r="C30" s="458">
        <v>1</v>
      </c>
    </row>
    <row r="31" spans="1:3" ht="15.75" customHeight="1">
      <c r="A31" s="12"/>
      <c r="B31" s="456"/>
      <c r="C31" s="64"/>
    </row>
    <row r="32" spans="1:3" ht="29.25" customHeight="1">
      <c r="A32" s="12"/>
      <c r="B32" s="539" t="s">
        <v>272</v>
      </c>
      <c r="C32" s="540"/>
    </row>
    <row r="33" spans="1:3">
      <c r="A33" s="12">
        <v>1</v>
      </c>
      <c r="B33" s="456" t="s">
        <v>633</v>
      </c>
      <c r="C33" s="458">
        <v>1</v>
      </c>
    </row>
    <row r="34" spans="1:3" ht="16.5" thickBot="1">
      <c r="A34" s="13"/>
      <c r="B34" s="65"/>
      <c r="C34" s="66"/>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E14" sqref="E1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5" t="s">
        <v>190</v>
      </c>
      <c r="B1" s="14" t="str">
        <f>Info!C2</f>
        <v>სს "ბანკი ქართუ"</v>
      </c>
    </row>
    <row r="2" spans="1:7" s="19" customFormat="1" ht="15.75" customHeight="1">
      <c r="A2" s="19" t="s">
        <v>191</v>
      </c>
      <c r="B2" s="519">
        <f>'1. key ratios'!B2</f>
        <v>43921</v>
      </c>
    </row>
    <row r="3" spans="1:7" s="19" customFormat="1" ht="15.75" customHeight="1"/>
    <row r="4" spans="1:7" s="19" customFormat="1" ht="15.75" customHeight="1" thickBot="1">
      <c r="A4" s="230" t="s">
        <v>410</v>
      </c>
      <c r="B4" s="231" t="s">
        <v>262</v>
      </c>
      <c r="C4" s="180"/>
      <c r="D4" s="180"/>
      <c r="E4" s="181" t="s">
        <v>94</v>
      </c>
    </row>
    <row r="5" spans="1:7" s="115" customFormat="1" ht="17.45" customHeight="1">
      <c r="A5" s="353"/>
      <c r="B5" s="354"/>
      <c r="C5" s="179" t="s">
        <v>0</v>
      </c>
      <c r="D5" s="179" t="s">
        <v>1</v>
      </c>
      <c r="E5" s="355" t="s">
        <v>2</v>
      </c>
    </row>
    <row r="6" spans="1:7" s="145" customFormat="1" ht="14.45" customHeight="1">
      <c r="A6" s="356"/>
      <c r="B6" s="541" t="s">
        <v>233</v>
      </c>
      <c r="C6" s="541" t="s">
        <v>232</v>
      </c>
      <c r="D6" s="542" t="s">
        <v>231</v>
      </c>
      <c r="E6" s="543"/>
      <c r="G6"/>
    </row>
    <row r="7" spans="1:7" s="145" customFormat="1" ht="99.6" customHeight="1">
      <c r="A7" s="356"/>
      <c r="B7" s="541"/>
      <c r="C7" s="541"/>
      <c r="D7" s="350" t="s">
        <v>230</v>
      </c>
      <c r="E7" s="351" t="s">
        <v>521</v>
      </c>
      <c r="G7"/>
    </row>
    <row r="8" spans="1:7">
      <c r="A8" s="357">
        <v>1</v>
      </c>
      <c r="B8" s="358" t="s">
        <v>155</v>
      </c>
      <c r="C8" s="359">
        <v>14073915</v>
      </c>
      <c r="D8" s="359"/>
      <c r="E8" s="360">
        <v>14073915</v>
      </c>
    </row>
    <row r="9" spans="1:7">
      <c r="A9" s="357">
        <v>2</v>
      </c>
      <c r="B9" s="358" t="s">
        <v>156</v>
      </c>
      <c r="C9" s="359">
        <v>196101471</v>
      </c>
      <c r="D9" s="359"/>
      <c r="E9" s="360">
        <v>196101471</v>
      </c>
    </row>
    <row r="10" spans="1:7">
      <c r="A10" s="357">
        <v>3</v>
      </c>
      <c r="B10" s="358" t="s">
        <v>229</v>
      </c>
      <c r="C10" s="359">
        <v>189220522</v>
      </c>
      <c r="D10" s="359"/>
      <c r="E10" s="360">
        <v>189220522</v>
      </c>
    </row>
    <row r="11" spans="1:7" ht="25.5">
      <c r="A11" s="357">
        <v>4</v>
      </c>
      <c r="B11" s="358" t="s">
        <v>186</v>
      </c>
      <c r="C11" s="359">
        <v>0</v>
      </c>
      <c r="D11" s="359"/>
      <c r="E11" s="360">
        <v>0</v>
      </c>
    </row>
    <row r="12" spans="1:7">
      <c r="A12" s="357">
        <v>5</v>
      </c>
      <c r="B12" s="358" t="s">
        <v>158</v>
      </c>
      <c r="C12" s="359">
        <v>40086492</v>
      </c>
      <c r="D12" s="359"/>
      <c r="E12" s="360">
        <v>40086492</v>
      </c>
    </row>
    <row r="13" spans="1:7">
      <c r="A13" s="357">
        <v>6.1</v>
      </c>
      <c r="B13" s="358" t="s">
        <v>159</v>
      </c>
      <c r="C13" s="361">
        <v>1037957059</v>
      </c>
      <c r="D13" s="359"/>
      <c r="E13" s="360">
        <v>1037957059</v>
      </c>
    </row>
    <row r="14" spans="1:7">
      <c r="A14" s="357">
        <v>6.2</v>
      </c>
      <c r="B14" s="362" t="s">
        <v>160</v>
      </c>
      <c r="C14" s="361">
        <v>-182534993</v>
      </c>
      <c r="D14" s="359"/>
      <c r="E14" s="360">
        <v>-182534993</v>
      </c>
    </row>
    <row r="15" spans="1:7">
      <c r="A15" s="357">
        <v>6</v>
      </c>
      <c r="B15" s="358" t="s">
        <v>228</v>
      </c>
      <c r="C15" s="359">
        <v>855422066</v>
      </c>
      <c r="D15" s="359"/>
      <c r="E15" s="360">
        <v>855422066</v>
      </c>
    </row>
    <row r="16" spans="1:7" ht="25.5">
      <c r="A16" s="357">
        <v>7</v>
      </c>
      <c r="B16" s="358" t="s">
        <v>162</v>
      </c>
      <c r="C16" s="359">
        <v>14624070</v>
      </c>
      <c r="D16" s="359"/>
      <c r="E16" s="360">
        <v>14624070</v>
      </c>
    </row>
    <row r="17" spans="1:7">
      <c r="A17" s="357">
        <v>8</v>
      </c>
      <c r="B17" s="358" t="s">
        <v>163</v>
      </c>
      <c r="C17" s="359">
        <v>16402698</v>
      </c>
      <c r="D17" s="359"/>
      <c r="E17" s="360">
        <v>16402698</v>
      </c>
      <c r="F17" s="6"/>
      <c r="G17" s="6"/>
    </row>
    <row r="18" spans="1:7">
      <c r="A18" s="357">
        <v>9</v>
      </c>
      <c r="B18" s="358" t="s">
        <v>164</v>
      </c>
      <c r="C18" s="359">
        <v>6442196</v>
      </c>
      <c r="D18" s="359"/>
      <c r="E18" s="360">
        <v>6442196</v>
      </c>
      <c r="G18" s="6"/>
    </row>
    <row r="19" spans="1:7" ht="25.5">
      <c r="A19" s="357">
        <v>10</v>
      </c>
      <c r="B19" s="358" t="s">
        <v>165</v>
      </c>
      <c r="C19" s="359">
        <v>22977539</v>
      </c>
      <c r="D19" s="359">
        <v>4110495</v>
      </c>
      <c r="E19" s="360">
        <v>18867044</v>
      </c>
      <c r="G19" s="6"/>
    </row>
    <row r="20" spans="1:7">
      <c r="A20" s="357">
        <v>11</v>
      </c>
      <c r="B20" s="358" t="s">
        <v>166</v>
      </c>
      <c r="C20" s="359">
        <v>23622013</v>
      </c>
      <c r="D20" s="359"/>
      <c r="E20" s="360">
        <v>23622013</v>
      </c>
    </row>
    <row r="21" spans="1:7" ht="51.75" thickBot="1">
      <c r="A21" s="363"/>
      <c r="B21" s="364" t="s">
        <v>486</v>
      </c>
      <c r="C21" s="312">
        <f>SUM(C8:C12)+SUM(C15:C20)</f>
        <v>1378972982</v>
      </c>
      <c r="D21" s="312">
        <f>SUM(D8:D12)+SUM(D15:D20)</f>
        <v>4110495</v>
      </c>
      <c r="E21" s="365">
        <f>SUM(E8:E12)+SUM(E15:E20)</f>
        <v>1374862487</v>
      </c>
    </row>
    <row r="22" spans="1:7">
      <c r="A22"/>
      <c r="B22"/>
      <c r="C22"/>
      <c r="D22"/>
      <c r="E22"/>
    </row>
    <row r="23" spans="1:7">
      <c r="A23"/>
      <c r="B23"/>
      <c r="C23"/>
      <c r="D23"/>
      <c r="E23"/>
    </row>
    <row r="25" spans="1:7" s="2" customFormat="1">
      <c r="B25" s="68"/>
      <c r="F25"/>
      <c r="G25"/>
    </row>
    <row r="26" spans="1:7" s="2" customFormat="1">
      <c r="B26" s="69"/>
      <c r="F26"/>
      <c r="G26"/>
    </row>
    <row r="27" spans="1:7" s="2" customFormat="1">
      <c r="B27" s="68"/>
      <c r="F27"/>
      <c r="G27"/>
    </row>
    <row r="28" spans="1:7" s="2" customFormat="1">
      <c r="B28" s="68"/>
      <c r="F28"/>
      <c r="G28"/>
    </row>
    <row r="29" spans="1:7" s="2" customFormat="1">
      <c r="B29" s="68"/>
      <c r="F29"/>
      <c r="G29"/>
    </row>
    <row r="30" spans="1:7" s="2" customFormat="1">
      <c r="B30" s="68"/>
      <c r="F30"/>
      <c r="G30"/>
    </row>
    <row r="31" spans="1:7" s="2" customFormat="1">
      <c r="B31" s="68"/>
      <c r="F31"/>
      <c r="G31"/>
    </row>
    <row r="32" spans="1:7" s="2" customFormat="1">
      <c r="B32" s="69"/>
      <c r="F32"/>
      <c r="G32"/>
    </row>
    <row r="33" spans="2:7" s="2" customFormat="1">
      <c r="B33" s="69"/>
      <c r="F33"/>
      <c r="G33"/>
    </row>
    <row r="34" spans="2:7" s="2" customFormat="1">
      <c r="B34" s="69"/>
      <c r="F34"/>
      <c r="G34"/>
    </row>
    <row r="35" spans="2:7" s="2" customFormat="1">
      <c r="B35" s="69"/>
      <c r="F35"/>
      <c r="G35"/>
    </row>
    <row r="36" spans="2:7" s="2" customFormat="1">
      <c r="B36" s="69"/>
      <c r="F36"/>
      <c r="G36"/>
    </row>
    <row r="37" spans="2:7" s="2" customFormat="1">
      <c r="B37" s="6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11" sqref="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190</v>
      </c>
      <c r="B1" s="14" t="str">
        <f>Info!C2</f>
        <v>სს "ბანკი ქართუ"</v>
      </c>
    </row>
    <row r="2" spans="1:6" s="19" customFormat="1" ht="15.75" customHeight="1">
      <c r="A2" s="19" t="s">
        <v>191</v>
      </c>
      <c r="B2" s="519">
        <f>'1. key ratios'!B2</f>
        <v>43921</v>
      </c>
      <c r="C2"/>
      <c r="D2"/>
      <c r="E2"/>
      <c r="F2"/>
    </row>
    <row r="3" spans="1:6" s="19" customFormat="1" ht="15.75" customHeight="1">
      <c r="C3"/>
      <c r="D3"/>
      <c r="E3"/>
      <c r="F3"/>
    </row>
    <row r="4" spans="1:6" s="19" customFormat="1" ht="26.25" thickBot="1">
      <c r="A4" s="19" t="s">
        <v>411</v>
      </c>
      <c r="B4" s="187" t="s">
        <v>265</v>
      </c>
      <c r="C4" s="181" t="s">
        <v>94</v>
      </c>
      <c r="D4"/>
      <c r="E4"/>
      <c r="F4"/>
    </row>
    <row r="5" spans="1:6" ht="26.25">
      <c r="A5" s="182">
        <v>1</v>
      </c>
      <c r="B5" s="183" t="s">
        <v>434</v>
      </c>
      <c r="C5" s="269">
        <f>'7. LI1'!E21</f>
        <v>1374862487</v>
      </c>
    </row>
    <row r="6" spans="1:6" s="172" customFormat="1">
      <c r="A6" s="114">
        <v>2.1</v>
      </c>
      <c r="B6" s="189" t="s">
        <v>266</v>
      </c>
      <c r="C6" s="270">
        <v>53280871.37459486</v>
      </c>
    </row>
    <row r="7" spans="1:6" s="4" customFormat="1" ht="25.5" outlineLevel="1">
      <c r="A7" s="188">
        <v>2.2000000000000002</v>
      </c>
      <c r="B7" s="184" t="s">
        <v>267</v>
      </c>
      <c r="C7" s="271">
        <v>36363000</v>
      </c>
    </row>
    <row r="8" spans="1:6" s="4" customFormat="1" ht="26.25">
      <c r="A8" s="188">
        <v>3</v>
      </c>
      <c r="B8" s="185" t="s">
        <v>435</v>
      </c>
      <c r="C8" s="272">
        <f>SUM(C5:C7)</f>
        <v>1464506358.3745949</v>
      </c>
    </row>
    <row r="9" spans="1:6" s="172" customFormat="1">
      <c r="A9" s="114">
        <v>4</v>
      </c>
      <c r="B9" s="192" t="s">
        <v>263</v>
      </c>
      <c r="C9" s="270">
        <v>11731176</v>
      </c>
    </row>
    <row r="10" spans="1:6" s="4" customFormat="1" ht="25.5" outlineLevel="1">
      <c r="A10" s="188">
        <v>5.0999999999999996</v>
      </c>
      <c r="B10" s="184" t="s">
        <v>273</v>
      </c>
      <c r="C10" s="271">
        <v>-25598088.294087436</v>
      </c>
    </row>
    <row r="11" spans="1:6" s="4" customFormat="1" ht="25.5" outlineLevel="1">
      <c r="A11" s="188">
        <v>5.2</v>
      </c>
      <c r="B11" s="184" t="s">
        <v>274</v>
      </c>
      <c r="C11" s="271">
        <v>-35635740</v>
      </c>
    </row>
    <row r="12" spans="1:6" s="4" customFormat="1">
      <c r="A12" s="188">
        <v>6</v>
      </c>
      <c r="B12" s="190" t="s">
        <v>606</v>
      </c>
      <c r="C12" s="366">
        <v>42589627.907644272</v>
      </c>
    </row>
    <row r="13" spans="1:6" s="4" customFormat="1" ht="15.75" thickBot="1">
      <c r="A13" s="191">
        <v>7</v>
      </c>
      <c r="B13" s="186" t="s">
        <v>264</v>
      </c>
      <c r="C13" s="273">
        <f>SUM(C8:C12)</f>
        <v>1457593333.9881518</v>
      </c>
    </row>
    <row r="15" spans="1:6" ht="26.25">
      <c r="B15" s="21" t="s">
        <v>607</v>
      </c>
    </row>
    <row r="17" spans="2:9" s="2" customFormat="1">
      <c r="B17" s="70"/>
      <c r="C17"/>
      <c r="D17"/>
      <c r="E17"/>
      <c r="F17"/>
      <c r="G17"/>
      <c r="H17"/>
      <c r="I17"/>
    </row>
    <row r="18" spans="2:9" s="2" customFormat="1">
      <c r="B18" s="67"/>
      <c r="C18"/>
      <c r="D18"/>
      <c r="E18"/>
      <c r="F18"/>
      <c r="G18"/>
      <c r="H18"/>
      <c r="I18"/>
    </row>
    <row r="19" spans="2:9" s="2" customFormat="1">
      <c r="B19" s="67"/>
      <c r="C19"/>
      <c r="D19"/>
      <c r="E19"/>
      <c r="F19"/>
      <c r="G19"/>
      <c r="H19"/>
      <c r="I19"/>
    </row>
    <row r="20" spans="2:9" s="2" customFormat="1">
      <c r="B20" s="69"/>
      <c r="C20"/>
      <c r="D20"/>
      <c r="E20"/>
      <c r="F20"/>
      <c r="G20"/>
      <c r="H20"/>
      <c r="I20"/>
    </row>
    <row r="21" spans="2:9" s="2" customFormat="1">
      <c r="B21" s="68"/>
      <c r="C21"/>
      <c r="D21"/>
      <c r="E21"/>
      <c r="F21"/>
      <c r="G21"/>
      <c r="H21"/>
      <c r="I21"/>
    </row>
    <row r="22" spans="2:9" s="2" customFormat="1">
      <c r="B22" s="69"/>
      <c r="C22"/>
      <c r="D22"/>
      <c r="E22"/>
      <c r="F22"/>
      <c r="G22"/>
      <c r="H22"/>
      <c r="I22"/>
    </row>
    <row r="23" spans="2:9" s="2" customFormat="1">
      <c r="B23" s="68"/>
      <c r="C23"/>
      <c r="D23"/>
      <c r="E23"/>
      <c r="F23"/>
      <c r="G23"/>
      <c r="H23"/>
      <c r="I23"/>
    </row>
    <row r="24" spans="2:9" s="2" customFormat="1">
      <c r="B24" s="68"/>
      <c r="C24"/>
      <c r="D24"/>
      <c r="E24"/>
      <c r="F24"/>
      <c r="G24"/>
      <c r="H24"/>
      <c r="I24"/>
    </row>
    <row r="25" spans="2:9" s="2" customFormat="1">
      <c r="B25" s="68"/>
      <c r="C25"/>
      <c r="D25"/>
      <c r="E25"/>
      <c r="F25"/>
      <c r="G25"/>
      <c r="H25"/>
      <c r="I25"/>
    </row>
    <row r="26" spans="2:9" s="2" customFormat="1">
      <c r="B26" s="68"/>
      <c r="C26"/>
      <c r="D26"/>
      <c r="E26"/>
      <c r="F26"/>
      <c r="G26"/>
      <c r="H26"/>
      <c r="I26"/>
    </row>
    <row r="27" spans="2:9" s="2" customFormat="1">
      <c r="B27" s="68"/>
      <c r="C27"/>
      <c r="D27"/>
      <c r="E27"/>
      <c r="F27"/>
      <c r="G27"/>
      <c r="H27"/>
      <c r="I27"/>
    </row>
    <row r="28" spans="2:9" s="2" customFormat="1">
      <c r="B28" s="69"/>
      <c r="C28"/>
      <c r="D28"/>
      <c r="E28"/>
      <c r="F28"/>
      <c r="G28"/>
      <c r="H28"/>
      <c r="I28"/>
    </row>
    <row r="29" spans="2:9" s="2" customFormat="1">
      <c r="B29" s="69"/>
      <c r="C29"/>
      <c r="D29"/>
      <c r="E29"/>
      <c r="F29"/>
      <c r="G29"/>
      <c r="H29"/>
      <c r="I29"/>
    </row>
    <row r="30" spans="2:9" s="2" customFormat="1">
      <c r="B30" s="69"/>
      <c r="C30"/>
      <c r="D30"/>
      <c r="E30"/>
      <c r="F30"/>
      <c r="G30"/>
      <c r="H30"/>
      <c r="I30"/>
    </row>
    <row r="31" spans="2:9" s="2" customFormat="1">
      <c r="B31" s="69"/>
      <c r="C31"/>
      <c r="D31"/>
      <c r="E31"/>
      <c r="F31"/>
      <c r="G31"/>
      <c r="H31"/>
      <c r="I31"/>
    </row>
    <row r="32" spans="2:9" s="2" customFormat="1">
      <c r="B32" s="69"/>
      <c r="C32"/>
      <c r="D32"/>
      <c r="E32"/>
      <c r="F32"/>
      <c r="G32"/>
      <c r="H32"/>
      <c r="I32"/>
    </row>
    <row r="33" spans="2:9" s="2" customFormat="1">
      <c r="B33" s="6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Dw4+tZ0tZKjWUPPk/EwIollD8L5re3QmW871/1N0Lcg=</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LAcikALzRsP7VtzHdhHv57OXoM9SwUlm2b4QIvQ7/vA=</DigestValue>
    </Reference>
  </SignedInfo>
  <SignatureValue>SIzr2rDHeO8CSyuQRhMsaXXWrLU7wW77E9xx88Oqcu6w1uo/jU0/3PtOu1GMF3TSt2TqL00d70Ee
wcRzEgN1G+lYl9QdsxL02YqVWFUmyp0/uVb1f8mZpe3gy+vxezmjD0UhZgJgJd2DDo1fGPpkLVN+
BItID62m5Umz4SB88yzlM40JRsu4FrSU2jyh5RYoAV+CREo4rGfoeWQnaTADi6N7AzriWzNRDH8k
Ezr022zOXfdqJS5Rfmz1CrNgWN/SaKFn3T+B4rEHQDTeKBFQ4bVnywFL7z5emiif7jQs8e0QCCwB
S68L6R7xcfw6vbBM6XXJqEBYIWkWzYbEtWBd5Q==</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jZP7XlJB2rnRI44jJ1wlf9wvkN8NhxypVMe/RFiQ3Vc=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gPbt5pkF+eb/ii2HCDgiiVGlLsit0lZ8plBukE1GODQ=</DigestValue>
      </Reference>
      <Reference URI="/xl/styles.xml?ContentType=application/vnd.openxmlformats-officedocument.spreadsheetml.styles+xml">
        <DigestMethod Algorithm="http://www.w3.org/2001/04/xmlenc#sha256"/>
        <DigestValue>JEWdAJI6DuNiQd+LVf0N4enfZWu522GKT5ISLd747UU=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ViOHfYgDoWwA5au31cw+Mpl4AomWBFdS/LnQxmLmZzI=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OtWCd7tCYOLkWfVeG74KXBewgz30n1sSRQaydPTWFpc=</DigestValue>
      </Reference>
      <Reference URI="/xl/worksheets/sheet10.xml?ContentType=application/vnd.openxmlformats-officedocument.spreadsheetml.worksheet+xml">
        <DigestMethod Algorithm="http://www.w3.org/2001/04/xmlenc#sha256"/>
        <DigestValue>ePYE+19kf1Cm/EXkjcVE//4Et9rqWeU3OW0O/vQUDSo=</DigestValue>
      </Reference>
      <Reference URI="/xl/worksheets/sheet11.xml?ContentType=application/vnd.openxmlformats-officedocument.spreadsheetml.worksheet+xml">
        <DigestMethod Algorithm="http://www.w3.org/2001/04/xmlenc#sha256"/>
        <DigestValue>oQPpuizEfenEo9YKnNnznppUjy8QulM6kPoKQFn90D0=</DigestValue>
      </Reference>
      <Reference URI="/xl/worksheets/sheet12.xml?ContentType=application/vnd.openxmlformats-officedocument.spreadsheetml.worksheet+xml">
        <DigestMethod Algorithm="http://www.w3.org/2001/04/xmlenc#sha256"/>
        <DigestValue>ygQVf8nFL/f5sEfmwHoWQcc9YadXNgQmUQkzSmj1qD0=</DigestValue>
      </Reference>
      <Reference URI="/xl/worksheets/sheet13.xml?ContentType=application/vnd.openxmlformats-officedocument.spreadsheetml.worksheet+xml">
        <DigestMethod Algorithm="http://www.w3.org/2001/04/xmlenc#sha256"/>
        <DigestValue>lJSPAo2o8nJwQqrtROLaD6cHykGPP8lgG+Pdi3RAcig=</DigestValue>
      </Reference>
      <Reference URI="/xl/worksheets/sheet14.xml?ContentType=application/vnd.openxmlformats-officedocument.spreadsheetml.worksheet+xml">
        <DigestMethod Algorithm="http://www.w3.org/2001/04/xmlenc#sha256"/>
        <DigestValue>vAjNLaJ4BR24juco6dG3RpS5OwZ/rJFWNRVJPzYCoXY=</DigestValue>
      </Reference>
      <Reference URI="/xl/worksheets/sheet15.xml?ContentType=application/vnd.openxmlformats-officedocument.spreadsheetml.worksheet+xml">
        <DigestMethod Algorithm="http://www.w3.org/2001/04/xmlenc#sha256"/>
        <DigestValue>QSilJcWXA9dTHQ3rBUvPhi9AK64jB2jBLMMtm9Qir14=</DigestValue>
      </Reference>
      <Reference URI="/xl/worksheets/sheet16.xml?ContentType=application/vnd.openxmlformats-officedocument.spreadsheetml.worksheet+xml">
        <DigestMethod Algorithm="http://www.w3.org/2001/04/xmlenc#sha256"/>
        <DigestValue>rWq4PLSQCeZtM4BGrusHyKN3rI3P/QNAMQToiG/Awec=</DigestValue>
      </Reference>
      <Reference URI="/xl/worksheets/sheet17.xml?ContentType=application/vnd.openxmlformats-officedocument.spreadsheetml.worksheet+xml">
        <DigestMethod Algorithm="http://www.w3.org/2001/04/xmlenc#sha256"/>
        <DigestValue>91GMNMrNxs4SjOX47g2VhVp1Rjh+jAwZDQId9Krv/3A=</DigestValue>
      </Reference>
      <Reference URI="/xl/worksheets/sheet18.xml?ContentType=application/vnd.openxmlformats-officedocument.spreadsheetml.worksheet+xml">
        <DigestMethod Algorithm="http://www.w3.org/2001/04/xmlenc#sha256"/>
        <DigestValue>lshOybaBrex5/4th731kb83NjLMLmBtXbrLty1lYi3E=</DigestValue>
      </Reference>
      <Reference URI="/xl/worksheets/sheet19.xml?ContentType=application/vnd.openxmlformats-officedocument.spreadsheetml.worksheet+xml">
        <DigestMethod Algorithm="http://www.w3.org/2001/04/xmlenc#sha256"/>
        <DigestValue>XcUYMEE/3iNNwEMOlVybIsfh0JsC9k/hrwlvYXgozbU=</DigestValue>
      </Reference>
      <Reference URI="/xl/worksheets/sheet2.xml?ContentType=application/vnd.openxmlformats-officedocument.spreadsheetml.worksheet+xml">
        <DigestMethod Algorithm="http://www.w3.org/2001/04/xmlenc#sha256"/>
        <DigestValue>hj9FHrvUWt0KRcFj3vaEMnY9bQhRWSmJ09DGkHnDEqQ=</DigestValue>
      </Reference>
      <Reference URI="/xl/worksheets/sheet3.xml?ContentType=application/vnd.openxmlformats-officedocument.spreadsheetml.worksheet+xml">
        <DigestMethod Algorithm="http://www.w3.org/2001/04/xmlenc#sha256"/>
        <DigestValue>AJCI13S2srkja5olhhxZqJmVg4h1ElvhytXaeF1oTa0=</DigestValue>
      </Reference>
      <Reference URI="/xl/worksheets/sheet4.xml?ContentType=application/vnd.openxmlformats-officedocument.spreadsheetml.worksheet+xml">
        <DigestMethod Algorithm="http://www.w3.org/2001/04/xmlenc#sha256"/>
        <DigestValue>r0QLgL3KFbyClQSGtjKcDPL2CR/PlqN+cS7DtMw38JE=</DigestValue>
      </Reference>
      <Reference URI="/xl/worksheets/sheet5.xml?ContentType=application/vnd.openxmlformats-officedocument.spreadsheetml.worksheet+xml">
        <DigestMethod Algorithm="http://www.w3.org/2001/04/xmlenc#sha256"/>
        <DigestValue>9GNOn5RYYhMj1DgkyNjB0PzZOx36Aq7T284+wVKhWKo=</DigestValue>
      </Reference>
      <Reference URI="/xl/worksheets/sheet6.xml?ContentType=application/vnd.openxmlformats-officedocument.spreadsheetml.worksheet+xml">
        <DigestMethod Algorithm="http://www.w3.org/2001/04/xmlenc#sha256"/>
        <DigestValue>dDYYyVy6SleOq321H5+ZXHbwcuOREnsKux+gB/WFZF0=</DigestValue>
      </Reference>
      <Reference URI="/xl/worksheets/sheet7.xml?ContentType=application/vnd.openxmlformats-officedocument.spreadsheetml.worksheet+xml">
        <DigestMethod Algorithm="http://www.w3.org/2001/04/xmlenc#sha256"/>
        <DigestValue>r6cNfApef7R47dPJ1Hib+YRyojt1Q4KC6a4SSTSap80=</DigestValue>
      </Reference>
      <Reference URI="/xl/worksheets/sheet8.xml?ContentType=application/vnd.openxmlformats-officedocument.spreadsheetml.worksheet+xml">
        <DigestMethod Algorithm="http://www.w3.org/2001/04/xmlenc#sha256"/>
        <DigestValue>3+VlfRanBE4g2EOrXgK4F8v+HS1a1q/U1d3TwV26MDM=</DigestValue>
      </Reference>
      <Reference URI="/xl/worksheets/sheet9.xml?ContentType=application/vnd.openxmlformats-officedocument.spreadsheetml.worksheet+xml">
        <DigestMethod Algorithm="http://www.w3.org/2001/04/xmlenc#sha256"/>
        <DigestValue>3iQoiaX1NcXUQcWkzDfethltTYYqjxx6gZuKYvehJN0=</DigestValue>
      </Reference>
    </Manifest>
    <SignatureProperties>
      <SignatureProperty Id="idSignatureTime" Target="#idPackageSignature">
        <mdssi:SignatureTime xmlns:mdssi="http://schemas.openxmlformats.org/package/2006/digital-signature">
          <mdssi:Format>YYYY-MM-DDThh:mm:ssTZD</mdssi:Format>
          <mdssi:Value>2020-06-17T11:09:12Z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2020-06-17T11:09:12Z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8OHyjgwlt67NlPBGaXW86vEGMBglfsL2hDGWFtqLBLA=</DigestValue>
    </Reference>
    <Reference Type="http://www.w3.org/2000/09/xmldsig#Object" URI="#idOfficeObject">
      <DigestMethod Algorithm="http://www.w3.org/2001/04/xmlenc#sha256"/>
      <DigestValue>BaADzd+iHw/ZYSBoWxLlNDXp8wiiGzuZQUqIcR+4Twk=</DigestValue>
    </Reference>
    <Reference Type="http://uri.etsi.org/01903#SignedProperties" URI="#idSignedProperties">
      <Transforms>
        <Transform Algorithm="http://www.w3.org/TR/2001/REC-xml-c14n-20010315"/>
      </Transforms>
      <DigestMethod Algorithm="http://www.w3.org/2001/04/xmlenc#sha256"/>
      <DigestValue>Icrz+poZr+0yfMJoSvstOkk4hTw6EFG/0aGQYvL4uJc=</DigestValue>
    </Reference>
  </SignedInfo>
  <SignatureValue>2BOPRzEhfjkyUcUtPObuZYIzp2qD81xPD+OXjV6FSNIqPML++IkmB2B1jdIyqRFi3AFjFWjpt5qE
FKd28KlIl1UALDqFjwS7hyefQqMGQJfZq6GdW3FmeUz2z+OWwuzCl86HmBwJPDj9t9AyRheMAgRd
Ej/cxZmpnWiAfAgKu1IsjdF3ubSicAFUStZ9JTx5U9MEPuiekIEsOvRYLVeT/4Q0Z9MR81s/lBk+
wNliBui7ekIiWTJDIy+k+xkGI6AdTCN1HIeSuH8uq94zLWBXM7STVSnueuCLloFaL/RxN75Z/m0n
KmLxZWaUCV4BbsCgRhi3FVqJroNQPtpoSq/mcw==</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jZP7XlJB2rnRI44jJ1wlf9wvkN8NhxypVMe/RFiQ3Vc=</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gPbt5pkF+eb/ii2HCDgiiVGlLsit0lZ8plBukE1GODQ=</DigestValue>
      </Reference>
      <Reference URI="/xl/styles.xml?ContentType=application/vnd.openxmlformats-officedocument.spreadsheetml.styles+xml">
        <DigestMethod Algorithm="http://www.w3.org/2001/04/xmlenc#sha256"/>
        <DigestValue>JEWdAJI6DuNiQd+LVf0N4enfZWu522GKT5ISLd747UU=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ViOHfYgDoWwA5au31cw+Mpl4AomWBFdS/LnQxmLmZzI=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OtWCd7tCYOLkWfVeG74KXBewgz30n1sSRQaydPTWFpc=</DigestValue>
      </Reference>
      <Reference URI="/xl/worksheets/sheet10.xml?ContentType=application/vnd.openxmlformats-officedocument.spreadsheetml.worksheet+xml">
        <DigestMethod Algorithm="http://www.w3.org/2001/04/xmlenc#sha256"/>
        <DigestValue>ePYE+19kf1Cm/EXkjcVE//4Et9rqWeU3OW0O/vQUDSo=</DigestValue>
      </Reference>
      <Reference URI="/xl/worksheets/sheet11.xml?ContentType=application/vnd.openxmlformats-officedocument.spreadsheetml.worksheet+xml">
        <DigestMethod Algorithm="http://www.w3.org/2001/04/xmlenc#sha256"/>
        <DigestValue>oQPpuizEfenEo9YKnNnznppUjy8QulM6kPoKQFn90D0=</DigestValue>
      </Reference>
      <Reference URI="/xl/worksheets/sheet12.xml?ContentType=application/vnd.openxmlformats-officedocument.spreadsheetml.worksheet+xml">
        <DigestMethod Algorithm="http://www.w3.org/2001/04/xmlenc#sha256"/>
        <DigestValue>ygQVf8nFL/f5sEfmwHoWQcc9YadXNgQmUQkzSmj1qD0=</DigestValue>
      </Reference>
      <Reference URI="/xl/worksheets/sheet13.xml?ContentType=application/vnd.openxmlformats-officedocument.spreadsheetml.worksheet+xml">
        <DigestMethod Algorithm="http://www.w3.org/2001/04/xmlenc#sha256"/>
        <DigestValue>lJSPAo2o8nJwQqrtROLaD6cHykGPP8lgG+Pdi3RAcig=</DigestValue>
      </Reference>
      <Reference URI="/xl/worksheets/sheet14.xml?ContentType=application/vnd.openxmlformats-officedocument.spreadsheetml.worksheet+xml">
        <DigestMethod Algorithm="http://www.w3.org/2001/04/xmlenc#sha256"/>
        <DigestValue>vAjNLaJ4BR24juco6dG3RpS5OwZ/rJFWNRVJPzYCoXY=</DigestValue>
      </Reference>
      <Reference URI="/xl/worksheets/sheet15.xml?ContentType=application/vnd.openxmlformats-officedocument.spreadsheetml.worksheet+xml">
        <DigestMethod Algorithm="http://www.w3.org/2001/04/xmlenc#sha256"/>
        <DigestValue>QSilJcWXA9dTHQ3rBUvPhi9AK64jB2jBLMMtm9Qir14=</DigestValue>
      </Reference>
      <Reference URI="/xl/worksheets/sheet16.xml?ContentType=application/vnd.openxmlformats-officedocument.spreadsheetml.worksheet+xml">
        <DigestMethod Algorithm="http://www.w3.org/2001/04/xmlenc#sha256"/>
        <DigestValue>rWq4PLSQCeZtM4BGrusHyKN3rI3P/QNAMQToiG/Awec=</DigestValue>
      </Reference>
      <Reference URI="/xl/worksheets/sheet17.xml?ContentType=application/vnd.openxmlformats-officedocument.spreadsheetml.worksheet+xml">
        <DigestMethod Algorithm="http://www.w3.org/2001/04/xmlenc#sha256"/>
        <DigestValue>91GMNMrNxs4SjOX47g2VhVp1Rjh+jAwZDQId9Krv/3A=</DigestValue>
      </Reference>
      <Reference URI="/xl/worksheets/sheet18.xml?ContentType=application/vnd.openxmlformats-officedocument.spreadsheetml.worksheet+xml">
        <DigestMethod Algorithm="http://www.w3.org/2001/04/xmlenc#sha256"/>
        <DigestValue>lshOybaBrex5/4th731kb83NjLMLmBtXbrLty1lYi3E=</DigestValue>
      </Reference>
      <Reference URI="/xl/worksheets/sheet19.xml?ContentType=application/vnd.openxmlformats-officedocument.spreadsheetml.worksheet+xml">
        <DigestMethod Algorithm="http://www.w3.org/2001/04/xmlenc#sha256"/>
        <DigestValue>XcUYMEE/3iNNwEMOlVybIsfh0JsC9k/hrwlvYXgozbU=</DigestValue>
      </Reference>
      <Reference URI="/xl/worksheets/sheet2.xml?ContentType=application/vnd.openxmlformats-officedocument.spreadsheetml.worksheet+xml">
        <DigestMethod Algorithm="http://www.w3.org/2001/04/xmlenc#sha256"/>
        <DigestValue>hj9FHrvUWt0KRcFj3vaEMnY9bQhRWSmJ09DGkHnDEqQ=</DigestValue>
      </Reference>
      <Reference URI="/xl/worksheets/sheet3.xml?ContentType=application/vnd.openxmlformats-officedocument.spreadsheetml.worksheet+xml">
        <DigestMethod Algorithm="http://www.w3.org/2001/04/xmlenc#sha256"/>
        <DigestValue>AJCI13S2srkja5olhhxZqJmVg4h1ElvhytXaeF1oTa0=</DigestValue>
      </Reference>
      <Reference URI="/xl/worksheets/sheet4.xml?ContentType=application/vnd.openxmlformats-officedocument.spreadsheetml.worksheet+xml">
        <DigestMethod Algorithm="http://www.w3.org/2001/04/xmlenc#sha256"/>
        <DigestValue>r0QLgL3KFbyClQSGtjKcDPL2CR/PlqN+cS7DtMw38JE=</DigestValue>
      </Reference>
      <Reference URI="/xl/worksheets/sheet5.xml?ContentType=application/vnd.openxmlformats-officedocument.spreadsheetml.worksheet+xml">
        <DigestMethod Algorithm="http://www.w3.org/2001/04/xmlenc#sha256"/>
        <DigestValue>9GNOn5RYYhMj1DgkyNjB0PzZOx36Aq7T284+wVKhWKo=</DigestValue>
      </Reference>
      <Reference URI="/xl/worksheets/sheet6.xml?ContentType=application/vnd.openxmlformats-officedocument.spreadsheetml.worksheet+xml">
        <DigestMethod Algorithm="http://www.w3.org/2001/04/xmlenc#sha256"/>
        <DigestValue>dDYYyVy6SleOq321H5+ZXHbwcuOREnsKux+gB/WFZF0=</DigestValue>
      </Reference>
      <Reference URI="/xl/worksheets/sheet7.xml?ContentType=application/vnd.openxmlformats-officedocument.spreadsheetml.worksheet+xml">
        <DigestMethod Algorithm="http://www.w3.org/2001/04/xmlenc#sha256"/>
        <DigestValue>r6cNfApef7R47dPJ1Hib+YRyojt1Q4KC6a4SSTSap80=</DigestValue>
      </Reference>
      <Reference URI="/xl/worksheets/sheet8.xml?ContentType=application/vnd.openxmlformats-officedocument.spreadsheetml.worksheet+xml">
        <DigestMethod Algorithm="http://www.w3.org/2001/04/xmlenc#sha256"/>
        <DigestValue>3+VlfRanBE4g2EOrXgK4F8v+HS1a1q/U1d3TwV26MDM=</DigestValue>
      </Reference>
      <Reference URI="/xl/worksheets/sheet9.xml?ContentType=application/vnd.openxmlformats-officedocument.spreadsheetml.worksheet+xml">
        <DigestMethod Algorithm="http://www.w3.org/2001/04/xmlenc#sha256"/>
        <DigestValue>3iQoiaX1NcXUQcWkzDfethltTYYqjxx6gZuKYvehJN0=</DigestValue>
      </Reference>
    </Manifest>
    <SignatureProperties>
      <SignatureProperty Id="idSignatureTime" Target="#idPackageSignature">
        <mdssi:SignatureTime xmlns:mdssi="http://schemas.openxmlformats.org/package/2006/digital-signature">
          <mdssi:Format>YYYY-MM-DDThh:mm:ssTZD</mdssi:Format>
          <mdssi:Value>2020-06-18T04:29:31Z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16.0.12827/20</OfficeVersion>
          <ApplicationVersion>16.0.12827</ApplicationVersion>
          <Monitors>1</Monitors>
          <HorizontalResolution>3840</HorizontalResolution>
          <VerticalResolution>1600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2020-06-18T04:29:31Z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2020-06-17T11:07:28Z</dcterms:modified>
</cp:coreProperties>
</file>