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2.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9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86" r:id="rId12"/>
    <sheet name="12. CRM" sheetId="87" r:id="rId13"/>
    <sheet name="13. CRME" sheetId="88" r:id="rId14"/>
    <sheet name="14. LCR" sheetId="89"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Instruction!$A$85:$C$243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F39" i="62" l="1"/>
  <c r="F40" i="62" s="1"/>
  <c r="G30" i="62"/>
  <c r="G40" i="62" s="1"/>
  <c r="F30" i="62"/>
  <c r="G19" i="62"/>
  <c r="G13" i="62"/>
  <c r="F13" i="62"/>
  <c r="F19" i="62" s="1"/>
  <c r="D16" i="87" l="1"/>
  <c r="D20" i="87"/>
  <c r="D13" i="87"/>
  <c r="D11" i="75" l="1"/>
  <c r="D60" i="53" l="1"/>
  <c r="C60" i="53"/>
  <c r="D52" i="53"/>
  <c r="C52" i="53"/>
  <c r="D33" i="53"/>
  <c r="D44" i="53" s="1"/>
  <c r="D53" i="53" s="1"/>
  <c r="C33" i="53"/>
  <c r="C44" i="53" s="1"/>
  <c r="C53" i="53" s="1"/>
  <c r="D29" i="53"/>
  <c r="C29" i="53"/>
  <c r="D8" i="53"/>
  <c r="D21" i="53" s="1"/>
  <c r="C8" i="53"/>
  <c r="C21" i="53" s="1"/>
  <c r="C30" i="53" l="1"/>
  <c r="C55" i="53" s="1"/>
  <c r="C62" i="53" s="1"/>
  <c r="C64" i="53" s="1"/>
  <c r="C66" i="53" s="1"/>
  <c r="D30" i="53"/>
  <c r="D55" i="53" s="1"/>
  <c r="D62" i="53" s="1"/>
  <c r="D64" i="53" s="1"/>
  <c r="D66" i="53" s="1"/>
  <c r="G60" i="53"/>
  <c r="F60" i="53"/>
  <c r="G52" i="53"/>
  <c r="F52" i="53"/>
  <c r="G33" i="53"/>
  <c r="G44" i="53" s="1"/>
  <c r="F33" i="53"/>
  <c r="F44" i="53" s="1"/>
  <c r="G29" i="53"/>
  <c r="F29" i="53"/>
  <c r="G8" i="53"/>
  <c r="G21" i="53" s="1"/>
  <c r="F8" i="53"/>
  <c r="F21" i="53" s="1"/>
  <c r="F53" i="53" l="1"/>
  <c r="G53" i="53"/>
  <c r="F30" i="53"/>
  <c r="G30" i="53"/>
  <c r="H46" i="75"/>
  <c r="H47" i="75"/>
  <c r="G55" i="53" l="1"/>
  <c r="G62" i="53" s="1"/>
  <c r="G64" i="53" s="1"/>
  <c r="G66" i="53" s="1"/>
  <c r="F55" i="53"/>
  <c r="F62" i="53" s="1"/>
  <c r="F64" i="53" s="1"/>
  <c r="F66" i="53" s="1"/>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57" i="53"/>
  <c r="H58" i="53"/>
  <c r="H59" i="53"/>
  <c r="H63" i="53"/>
  <c r="H65" i="53"/>
  <c r="C13" i="62"/>
  <c r="D13" i="62"/>
  <c r="H60" i="53" l="1"/>
  <c r="H8" i="53"/>
  <c r="H21" i="53"/>
  <c r="H53" i="53"/>
  <c r="H52" i="53"/>
  <c r="H30" i="53" l="1"/>
  <c r="H55" i="53" l="1"/>
  <c r="H62" i="53" l="1"/>
  <c r="H64" i="53" l="1"/>
  <c r="H66" i="53"/>
  <c r="V7" i="87" l="1"/>
  <c r="S9" i="86"/>
  <c r="S10" i="86"/>
  <c r="S11" i="86"/>
  <c r="S12" i="86"/>
  <c r="S13" i="86"/>
  <c r="S14" i="86"/>
  <c r="S15" i="86"/>
  <c r="S16" i="86"/>
  <c r="S17" i="86"/>
  <c r="S18" i="86"/>
  <c r="S19" i="86"/>
  <c r="S20" i="86"/>
  <c r="S21" i="86"/>
  <c r="S8" i="86"/>
  <c r="D6" i="71" l="1"/>
  <c r="C39" i="62" l="1"/>
  <c r="D30" i="62"/>
  <c r="C30" i="62"/>
  <c r="D19" i="62"/>
  <c r="C19" i="62"/>
  <c r="I16" i="89" l="1"/>
  <c r="J16" i="89"/>
  <c r="K16" i="89"/>
  <c r="I21" i="89"/>
  <c r="J21" i="89"/>
  <c r="K21" i="89"/>
  <c r="K23" i="89"/>
  <c r="G23" i="89"/>
  <c r="H23" i="89"/>
  <c r="I23" i="89"/>
  <c r="J23" i="89"/>
  <c r="F23" i="89"/>
  <c r="F21" i="89"/>
  <c r="G21" i="89"/>
  <c r="H21" i="89"/>
  <c r="F16" i="89"/>
  <c r="G16" i="89"/>
  <c r="H16" i="89"/>
  <c r="D16" i="89"/>
  <c r="E16" i="89"/>
  <c r="C16" i="89"/>
  <c r="D21" i="89"/>
  <c r="E21" i="89"/>
  <c r="C21" i="89"/>
  <c r="F24" i="89" l="1"/>
  <c r="F25" i="89" s="1"/>
  <c r="K24" i="89"/>
  <c r="K25" i="89" s="1"/>
  <c r="H24" i="89"/>
  <c r="H25" i="89" s="1"/>
  <c r="J24" i="89"/>
  <c r="J25" i="89" s="1"/>
  <c r="G24" i="89"/>
  <c r="G25" i="89" s="1"/>
  <c r="I24" i="89"/>
  <c r="I25" i="89" s="1"/>
  <c r="B2" i="89" l="1"/>
  <c r="C6" i="71" l="1"/>
  <c r="C43" i="28" l="1"/>
  <c r="C52" i="28" s="1"/>
  <c r="C6" i="28"/>
  <c r="C13" i="71" l="1"/>
  <c r="E8" i="75"/>
  <c r="D13" i="71"/>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C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7" i="69" l="1"/>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9" i="53"/>
  <c r="E58" i="53"/>
  <c r="E57"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H29" i="62"/>
  <c r="E29" i="62"/>
  <c r="H28" i="62"/>
  <c r="E28" i="62"/>
  <c r="H27" i="62"/>
  <c r="E27" i="62"/>
  <c r="H26" i="62"/>
  <c r="E26" i="62"/>
  <c r="H25" i="62"/>
  <c r="E25" i="62"/>
  <c r="H24" i="62"/>
  <c r="E24" i="62"/>
  <c r="H23" i="62"/>
  <c r="E23" i="62"/>
  <c r="H22" i="62"/>
  <c r="E22" i="62"/>
  <c r="H21" i="62"/>
  <c r="E21" i="62"/>
  <c r="E18" i="62"/>
  <c r="E17" i="62"/>
  <c r="E16" i="62"/>
  <c r="E15" i="62"/>
  <c r="E14" i="62"/>
  <c r="H12" i="62"/>
  <c r="E12" i="62"/>
  <c r="H11" i="62"/>
  <c r="E11" i="62"/>
  <c r="H10" i="62"/>
  <c r="E10" i="62"/>
  <c r="H9" i="62"/>
  <c r="E9" i="62"/>
  <c r="H8" i="62"/>
  <c r="E8" i="62"/>
  <c r="H7" i="62"/>
  <c r="E7" i="62"/>
  <c r="H6" i="62"/>
  <c r="E6" i="62"/>
  <c r="B2" i="62"/>
  <c r="C14" i="69" l="1"/>
  <c r="C40" i="69"/>
  <c r="E7" i="37"/>
  <c r="E21" i="37" s="1"/>
  <c r="E30" i="62"/>
  <c r="C41" i="28"/>
  <c r="E60" i="53"/>
  <c r="E52" i="53"/>
  <c r="H40" i="62"/>
  <c r="D40" i="62"/>
  <c r="H19" i="62"/>
  <c r="E19" i="62"/>
  <c r="E21" i="53"/>
  <c r="E53" i="53"/>
  <c r="E44" i="53"/>
  <c r="E8" i="53"/>
  <c r="H30" i="62"/>
  <c r="C40" i="62"/>
  <c r="E13" i="62"/>
  <c r="E33" i="53"/>
  <c r="H13" i="62"/>
  <c r="C50" i="69"/>
  <c r="C28" i="28"/>
  <c r="N8" i="37"/>
  <c r="N7" i="37" s="1"/>
  <c r="N21" i="37" s="1"/>
  <c r="K7" i="37"/>
  <c r="K21" i="37" s="1"/>
  <c r="E40" i="62" l="1"/>
  <c r="E41" i="62" s="1"/>
  <c r="C28" i="69"/>
  <c r="H41" i="62"/>
  <c r="C21" i="72"/>
  <c r="E30" i="53"/>
  <c r="E50" i="75" l="1"/>
  <c r="E48" i="75"/>
  <c r="E51" i="75"/>
  <c r="E49" i="75"/>
  <c r="E52" i="75"/>
  <c r="H43" i="75"/>
  <c r="E41" i="75"/>
  <c r="H41" i="75"/>
  <c r="H44" i="75"/>
  <c r="H42" i="75"/>
  <c r="E55" i="53"/>
  <c r="E44" i="75"/>
  <c r="E42" i="75"/>
  <c r="E43" i="75"/>
  <c r="E47" i="75" l="1"/>
  <c r="E45" i="75" s="1"/>
  <c r="E62" i="53"/>
  <c r="E21" i="72"/>
  <c r="C5" i="73" l="1"/>
  <c r="C8" i="73" s="1"/>
  <c r="C13" i="73" s="1"/>
  <c r="E66" i="53"/>
  <c r="E64" i="53"/>
</calcChain>
</file>

<file path=xl/sharedStrings.xml><?xml version="1.0" encoding="utf-8"?>
<sst xmlns="http://schemas.openxmlformats.org/spreadsheetml/2006/main" count="1181" uniqueCount="879">
  <si>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</si>
  <si>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</si>
  <si>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</si>
  <si>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</si>
  <si>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</si>
  <si>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</si>
  <si>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</si>
  <si>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</si>
  <si>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</si>
  <si>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</si>
  <si>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</si>
  <si>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</si>
  <si>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</si>
  <si>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</si>
  <si>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</si>
  <si>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</si>
  <si>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</si>
  <si>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</si>
  <si>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</si>
  <si>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</si>
  <si>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</si>
  <si>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</si>
  <si>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</si>
  <si>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</si>
  <si>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</si>
  <si>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</si>
  <si>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</si>
  <si>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</si>
  <si>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</si>
  <si>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</si>
  <si>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</si>
  <si>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</si>
  <si>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</si>
  <si>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</si>
  <si>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</si>
  <si>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</si>
  <si>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</si>
  <si>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</si>
  <si>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</si>
  <si>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</si>
  <si>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</si>
  <si>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</si>
  <si>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</si>
  <si>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</si>
  <si>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</si>
  <si>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</si>
  <si>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</si>
  <si>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</si>
  <si>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</si>
  <si>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</si>
  <si>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</si>
  <si>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</si>
  <si>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</si>
  <si>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</si>
  <si>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</si>
  <si>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</si>
  <si>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</si>
  <si>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</si>
  <si>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</si>
  <si>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</si>
  <si>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</si>
  <si>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</si>
  <si>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</si>
  <si>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</si>
  <si>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</si>
  <si>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</si>
  <si>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</si>
  <si>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</si>
  <si>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</si>
  <si>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</si>
  <si>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</si>
  <si>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</si>
  <si>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</si>
  <si>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</si>
  <si>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</si>
  <si>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</si>
  <si>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</si>
  <si>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</si>
  <si>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</si>
  <si>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</si>
  <si>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</si>
  <si>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</si>
  <si>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</si>
  <si>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</si>
  <si>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</si>
  <si>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</si>
  <si>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</si>
  <si>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</si>
  <si>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</si>
  <si>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</si>
  <si>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</si>
  <si>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</si>
  <si>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</si>
  <si>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</si>
  <si>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</si>
  <si>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</si>
  <si>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</si>
  <si>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</si>
  <si>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</si>
  <si>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</si>
  <si>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</si>
  <si>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</si>
  <si>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</si>
  <si>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</si>
  <si>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</si>
  <si>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</si>
  <si>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</si>
  <si>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</si>
  <si>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</si>
  <si>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</si>
  <si>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</si>
  <si>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</si>
  <si>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</si>
  <si>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</si>
  <si>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</si>
  <si>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</si>
  <si>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</si>
  <si>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</si>
  <si>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</si>
  <si>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</si>
  <si>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</si>
  <si>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</si>
  <si>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</si>
  <si>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</si>
  <si>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</si>
  <si>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</si>
  <si>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</si>
  <si>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</si>
  <si>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</si>
  <si>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</si>
  <si>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</si>
  <si>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</si>
  <si>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</si>
  <si>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</si>
  <si>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</si>
  <si>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</si>
  <si>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</si>
  <si>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</si>
  <si>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</si>
  <si>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</si>
  <si>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</si>
  <si>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</si>
  <si>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</si>
  <si>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</si>
  <si>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</si>
  <si>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</si>
  <si>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</si>
  <si>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</si>
  <si>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</si>
  <si>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</si>
  <si>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</si>
  <si>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</si>
  <si>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</si>
  <si>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</si>
  <si>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</si>
  <si>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</si>
  <si>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</si>
  <si>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</si>
  <si>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</si>
  <si>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</si>
  <si>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</si>
  <si>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</si>
  <si>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</si>
  <si>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</si>
  <si>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</si>
  <si>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</si>
  <si>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</si>
  <si>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</si>
  <si>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</si>
  <si>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</si>
  <si>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</si>
  <si>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</si>
  <si>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</si>
  <si>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</si>
  <si>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</si>
  <si>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</si>
  <si>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</si>
  <si>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</si>
  <si>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</si>
  <si>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</si>
  <si>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</si>
  <si>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</si>
  <si>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</si>
  <si>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</si>
  <si>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</si>
  <si>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</si>
  <si>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</si>
  <si>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</si>
  <si>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</si>
  <si>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</si>
  <si>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</si>
  <si>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</si>
  <si>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</si>
  <si>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</si>
  <si>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</si>
  <si>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</si>
  <si>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</si>
  <si>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</si>
  <si>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</si>
  <si>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</si>
  <si>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</si>
  <si>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</si>
  <si>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</si>
  <si>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</si>
  <si>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</si>
  <si>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</si>
  <si>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</si>
  <si>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</si>
  <si>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</si>
  <si>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</si>
  <si>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</si>
  <si>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</si>
  <si>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</si>
  <si>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</si>
  <si>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</si>
  <si>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</si>
  <si>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</si>
  <si>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</si>
  <si>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</si>
  <si>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</si>
  <si>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</si>
  <si>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</si>
  <si>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</si>
  <si>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</si>
  <si>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</si>
  <si>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</si>
  <si>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</si>
  <si>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</si>
  <si>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</si>
  <si>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</si>
  <si>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</si>
  <si>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</si>
  <si>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</si>
  <si>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</si>
  <si>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</si>
  <si>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</si>
  <si>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</si>
  <si>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</si>
  <si>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</si>
  <si>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</si>
  <si>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</si>
  <si>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</si>
  <si>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</si>
  <si>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</si>
  <si>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</si>
  <si>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</si>
  <si>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</si>
  <si>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</si>
  <si>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</si>
  <si>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</si>
  <si>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</si>
  <si>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</si>
  <si>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</si>
  <si>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</si>
  <si>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</si>
  <si>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</si>
  <si>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</si>
  <si>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</si>
  <si>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</si>
  <si>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</si>
  <si>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</si>
  <si>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</si>
  <si>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</si>
  <si>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</si>
  <si>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</si>
  <si>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</si>
  <si>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</si>
  <si>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</si>
  <si>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</si>
  <si>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</si>
  <si>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</si>
  <si>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</si>
  <si>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</si>
  <si>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</si>
  <si>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</si>
  <si>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</si>
  <si>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</si>
  <si>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</si>
  <si>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</si>
  <si>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</si>
  <si>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</si>
  <si>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</si>
  <si>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</si>
  <si>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</si>
  <si>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</si>
  <si>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</si>
  <si>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</si>
  <si>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</si>
  <si>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</si>
  <si>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</si>
  <si>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</si>
  <si>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</si>
  <si>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</si>
  <si>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</si>
  <si>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</si>
  <si>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</si>
  <si>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</si>
  <si>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</si>
  <si>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</si>
  <si>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</si>
  <si>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</si>
  <si>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</si>
  <si>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</si>
  <si>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</si>
  <si>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</si>
  <si>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</si>
  <si>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</si>
  <si>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</si>
  <si>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</si>
  <si>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</si>
  <si>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</si>
  <si>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</si>
  <si>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</si>
  <si>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</si>
  <si>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</si>
  <si>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</si>
  <si>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</si>
  <si>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</si>
  <si>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</si>
  <si>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</si>
  <si>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</si>
  <si>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</si>
  <si>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</si>
  <si>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</si>
  <si>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</si>
  <si>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</si>
  <si>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</si>
  <si>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</si>
  <si>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</si>
  <si>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</si>
  <si>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</si>
  <si>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</si>
  <si>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</si>
  <si>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</si>
  <si>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</si>
  <si>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</si>
  <si>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</si>
  <si>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</si>
  <si>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</si>
  <si>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</si>
  <si>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</si>
  <si>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</si>
  <si>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</si>
  <si>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</si>
  <si>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</si>
  <si>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</si>
  <si>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</si>
  <si>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</si>
  <si>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</si>
  <si>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</si>
  <si>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</si>
  <si>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</si>
  <si>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</si>
  <si>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</si>
  <si>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</si>
  <si>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</si>
  <si>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</si>
  <si>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</si>
  <si>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</si>
  <si>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</si>
  <si>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</si>
  <si>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</si>
  <si>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</si>
  <si>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</si>
  <si>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</si>
  <si>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</si>
  <si>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</si>
  <si>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</si>
  <si>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</si>
  <si>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</si>
  <si>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</si>
  <si>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</si>
  <si>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</si>
  <si>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</si>
  <si>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</si>
  <si>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</si>
  <si>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</si>
  <si>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</si>
  <si>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</si>
  <si>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</si>
  <si>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</si>
  <si>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</si>
  <si>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</si>
  <si>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</si>
  <si>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</si>
  <si>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</si>
  <si>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</si>
  <si>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</si>
  <si>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</si>
  <si>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</si>
  <si>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</si>
  <si>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</si>
  <si>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</si>
  <si>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</si>
  <si>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</si>
  <si>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</si>
  <si>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</si>
  <si>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</si>
  <si>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</si>
  <si>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</si>
  <si>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</si>
  <si>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</si>
  <si>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</si>
  <si>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</si>
  <si>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</si>
  <si>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</si>
  <si>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</si>
  <si>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</si>
  <si>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</si>
  <si>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</si>
  <si>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</si>
  <si>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</si>
  <si>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</si>
  <si>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</si>
  <si>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</si>
  <si>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</si>
  <si>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</si>
  <si>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</si>
  <si>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</si>
  <si>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</si>
  <si>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</si>
  <si>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</si>
  <si>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</si>
  <si>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</si>
  <si>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</si>
  <si>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</si>
  <si>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</si>
  <si>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</si>
  <si>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</si>
  <si>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</si>
  <si>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</si>
  <si>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</si>
  <si>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</si>
  <si>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</si>
  <si>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</si>
  <si>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</si>
  <si>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</si>
  <si>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</si>
  <si>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</si>
  <si>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</si>
  <si>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</si>
  <si>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</si>
  <si>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</si>
  <si>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</si>
  <si>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</si>
  <si>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</si>
  <si>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</si>
  <si>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</si>
  <si>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</si>
  <si>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</si>
  <si>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</si>
  <si>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</si>
  <si>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</si>
  <si>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</si>
  <si>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</si>
  <si>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</si>
  <si>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</si>
  <si>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</si>
  <si>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</si>
  <si>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</si>
  <si>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</si>
  <si>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</si>
  <si>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</si>
  <si>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</si>
  <si>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</si>
  <si>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</si>
  <si>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</si>
  <si>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</si>
  <si>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</si>
  <si>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</si>
  <si>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</si>
  <si>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</si>
  <si>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</si>
  <si>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</si>
  <si>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</si>
  <si>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</si>
  <si>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</si>
  <si>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</si>
  <si>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</si>
  <si>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</si>
  <si>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</si>
  <si>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</si>
  <si>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</si>
  <si>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</si>
  <si>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</si>
  <si>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</si>
  <si>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</si>
  <si>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</si>
  <si>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</si>
  <si>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</si>
  <si>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</si>
  <si>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</si>
  <si>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</si>
  <si>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</si>
  <si>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</si>
  <si>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</si>
  <si>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</si>
  <si>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</si>
  <si>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</si>
  <si>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</si>
  <si>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</si>
  <si>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</si>
  <si>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</si>
  <si>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</si>
  <si>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</si>
  <si>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</si>
  <si>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</si>
  <si>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</si>
  <si>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</si>
  <si>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</si>
  <si>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</si>
  <si>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</si>
  <si>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</si>
  <si>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</si>
  <si>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</si>
  <si>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</si>
  <si>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</si>
  <si>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</si>
  <si>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</si>
  <si>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</si>
  <si>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</si>
  <si>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</si>
  <si>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</si>
  <si>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</si>
  <si>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</si>
  <si>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</si>
  <si>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</si>
  <si>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</si>
  <si>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</si>
  <si>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</si>
  <si>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</si>
  <si>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</si>
  <si>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</si>
  <si>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</si>
  <si>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</si>
  <si>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</si>
  <si>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</si>
  <si>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</si>
  <si>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</si>
  <si>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</si>
  <si>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</si>
  <si>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</si>
  <si>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</si>
  <si>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</si>
  <si>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</si>
  <si>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</si>
  <si>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</si>
  <si>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</si>
  <si>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</si>
  <si>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</si>
  <si>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</si>
  <si>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</si>
  <si>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</si>
  <si>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</si>
  <si>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</si>
  <si>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</si>
  <si>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</si>
  <si>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</si>
  <si>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</si>
  <si>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</si>
  <si>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</si>
  <si>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</si>
  <si>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</si>
  <si>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</si>
  <si>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</si>
  <si>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</si>
  <si>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</si>
  <si>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</si>
  <si>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</si>
  <si>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</si>
  <si>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</si>
  <si>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</si>
  <si>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</si>
  <si>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</si>
  <si>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</si>
  <si>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</si>
  <si>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</si>
  <si>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</si>
  <si>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</si>
  <si>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</si>
  <si>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</si>
  <si>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</si>
  <si>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</si>
  <si>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</si>
  <si>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</si>
  <si>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</si>
  <si>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</si>
  <si>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</si>
  <si>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</si>
  <si>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</si>
  <si>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</si>
  <si>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</si>
  <si>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</si>
  <si>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</si>
  <si>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</si>
  <si>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</si>
  <si>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</si>
  <si>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</si>
  <si>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</si>
  <si>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</si>
  <si>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</si>
  <si>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</si>
  <si>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</si>
  <si>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</si>
  <si>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</si>
  <si>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</si>
  <si>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</si>
  <si>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</si>
  <si>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</si>
  <si>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</si>
  <si>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</si>
  <si>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</si>
  <si>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</si>
  <si>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</si>
  <si>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</si>
  <si>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</si>
  <si>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</si>
  <si>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</si>
  <si>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</si>
  <si>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</si>
  <si>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</si>
  <si>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</si>
  <si>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</si>
  <si>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</si>
  <si>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</si>
  <si>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</si>
  <si>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</si>
  <si>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</si>
  <si>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</si>
  <si>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</si>
  <si>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</si>
  <si>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</si>
  <si>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</si>
  <si>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</si>
  <si>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</si>
  <si>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</si>
  <si>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</si>
  <si>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</si>
  <si>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</si>
  <si>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</si>
  <si>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</si>
  <si>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</si>
  <si>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</si>
  <si>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</si>
  <si>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</si>
  <si>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</si>
  <si>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</si>
  <si>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</si>
  <si>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</si>
  <si>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</si>
  <si>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</si>
  <si>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</si>
  <si>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</si>
  <si>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</si>
  <si>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</si>
  <si>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</si>
  <si>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</si>
  <si>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</si>
  <si>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</si>
  <si>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</si>
  <si>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</si>
  <si>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</si>
  <si>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</si>
  <si>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</si>
  <si>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</si>
  <si>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</si>
  <si>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</si>
  <si>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</si>
  <si>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</si>
  <si>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</si>
  <si>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</si>
  <si>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</si>
  <si>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</si>
  <si>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</si>
  <si>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</si>
  <si>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</si>
  <si>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</si>
  <si>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</si>
  <si>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</si>
  <si>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</si>
  <si>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</si>
  <si>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</si>
  <si>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</si>
  <si>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</si>
  <si>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</si>
  <si>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</si>
  <si>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</si>
  <si>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</si>
  <si>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</si>
  <si>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</si>
  <si>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</si>
  <si>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</si>
  <si>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</si>
  <si>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</si>
  <si>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</si>
  <si>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</si>
  <si>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</si>
  <si>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</si>
  <si>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</si>
  <si>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</si>
  <si>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</si>
  <si>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</si>
  <si>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</si>
  <si>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</si>
  <si>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</si>
  <si>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</si>
  <si>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</si>
  <si>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</si>
  <si>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</si>
  <si>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</si>
  <si>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</si>
  <si>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</si>
  <si>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</si>
  <si>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</si>
  <si>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</si>
  <si>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</si>
  <si>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</si>
  <si>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</si>
  <si>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</si>
  <si>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</si>
  <si>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</si>
  <si>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</si>
  <si>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</si>
  <si>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</si>
  <si>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</si>
  <si>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</si>
  <si>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</si>
  <si>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</si>
  <si>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</si>
  <si>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</si>
  <si>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</si>
  <si>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</si>
  <si>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</si>
  <si>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</si>
  <si>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</si>
  <si>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</si>
  <si>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</si>
  <si>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</si>
  <si>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</si>
  <si>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</si>
  <si>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</si>
  <si>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</si>
  <si>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</si>
  <si>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</si>
  <si>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</si>
  <si>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</si>
  <si>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</si>
  <si>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</si>
  <si>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</si>
  <si>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</si>
  <si>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</si>
  <si>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</si>
  <si>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</si>
  <si>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</si>
  <si>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</si>
  <si>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</si>
  <si>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</si>
  <si>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</si>
  <si>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</si>
  <si>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</si>
  <si>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</si>
  <si>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</si>
  <si>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</si>
  <si>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</si>
  <si>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</si>
  <si>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</si>
  <si>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</si>
  <si>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</si>
  <si>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</si>
  <si>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</si>
  <si>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</si>
  <si>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</si>
  <si>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</si>
  <si>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</si>
  <si>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</si>
  <si>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</si>
  <si>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</si>
  <si>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</si>
  <si>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</si>
  <si>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3Q 2017</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</si>
  <si>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</si>
  <si>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</si>
  <si>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</si>
  <si>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შენიშვნა: 7.1-7.4 სტრიქონები შეცავს ინფორმაციას მხოლოდ ჩამოწერის (არა ამოღების) შესახებ</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</si>
  <si>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</si>
  <si>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</si>
  <si>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</si>
  <si>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</si>
  <si>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</si>
  <si>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</si>
  <si>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</si>
  <si>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</si>
  <si>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</si>
  <si>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</si>
  <si>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</si>
  <si>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</si>
  <si>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</si>
  <si>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</si>
  <si>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</si>
  <si>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</si>
  <si>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</si>
  <si>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</si>
  <si>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</si>
  <si>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</si>
  <si>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</si>
  <si>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</si>
  <si>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4Q 2017</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</si>
  <si>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</si>
  <si>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</si>
  <si>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</si>
  <si>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</si>
  <si>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</si>
  <si>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</si>
  <si>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</si>
  <si>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</si>
  <si>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</si>
  <si>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</si>
  <si>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</si>
  <si>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</si>
  <si>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</si>
  <si>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</si>
  <si>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</si>
  <si>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</si>
  <si>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</si>
  <si>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</si>
  <si>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</si>
  <si>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</si>
  <si>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</si>
  <si>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</si>
  <si>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</si>
  <si>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</si>
  <si>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</si>
  <si>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</si>
  <si>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</si>
  <si>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</si>
  <si>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</si>
  <si>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</si>
  <si>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</si>
  <si>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</si>
  <si>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</si>
  <si>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</si>
  <si>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</si>
  <si>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</si>
  <si>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</si>
  <si>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</si>
  <si>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</si>
  <si>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</si>
  <si>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</si>
  <si>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</si>
  <si>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</si>
  <si>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</si>
  <si>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</si>
  <si>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</si>
  <si>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</si>
  <si>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</si>
  <si>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</si>
  <si>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</si>
  <si>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</si>
  <si>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</si>
  <si>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</si>
  <si>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</si>
  <si>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</si>
  <si>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</si>
  <si>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</si>
  <si>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</si>
  <si>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</si>
  <si>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</si>
  <si>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</si>
  <si>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</si>
  <si>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</si>
  <si>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1Q 2018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</si>
  <si>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</si>
  <si>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</si>
  <si>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</si>
  <si>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თემურ კობახიძე</t>
  </si>
  <si>
    <t>გიორგი პერტაია</t>
  </si>
  <si>
    <t>ეთერი დემინაშვილი</t>
  </si>
  <si>
    <t>2Q 2018</t>
  </si>
  <si>
    <t>3Q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</si>
</sst>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49">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Sylfaen"/>
      <family val="1"/>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color theme="3"/>
      <name val="Calibri"/>
      <family val="2"/>
      <scheme val="minor"/>
    </font>
    <font>
      <sz val="10"/>
      <name val="Arial"/>
      <family val="2"/>
    </font>
    <font>
      <sz val="9"/>
      <color theme="1"/>
      <name val="Calibri"/>
      <family val="2"/>
      <scheme val="minor"/>
    </font>
    <font>
      <sz val="10"/>
      <name val="Arial"/>
      <family val="2"/>
    </font>
    <font>
      <b/>
      <i/>
      <u/>
      <sz val="8"/>
      <name val="Sylfaen"/>
      <family val="1"/>
    </font>
    <font>
      <sz val="10"/>
      <color rgb="FFFF0000"/>
      <name val="Times New Roma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7965">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3" fillId="0" borderId="0"/>
    <xf numFmtId="168" fontId="34" fillId="37" borderId="0"/>
    <xf numFmtId="169" fontId="34" fillId="37" borderId="0"/>
    <xf numFmtId="168" fontId="34" fillId="37" borderId="0"/>
    <xf numFmtId="0" fontId="35" fillId="38" borderId="0" applyNumberFormat="0" applyBorder="0" applyAlignment="0" applyProtection="0"/>
    <xf numFmtId="0" fontId="10" fillId="13"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0" fontId="35"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10" fillId="17"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5"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0" fillId="21"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5"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0" fillId="25"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10" fillId="29"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0" fontId="35"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10" fillId="3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0" fontId="35"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10" fillId="1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10" fillId="18"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0" fontId="35"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10" fillId="22"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0" fontId="35"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10" fillId="26"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0" fillId="30"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10" fillId="34"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0" fontId="35"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0" fontId="35" fillId="47"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0" fontId="37"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5" fillId="55" borderId="0" applyNumberFormat="0" applyBorder="0" applyAlignment="0" applyProtection="0"/>
    <xf numFmtId="0" fontId="35" fillId="59"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5" fillId="61"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5" fillId="55" borderId="0" applyNumberFormat="0" applyBorder="0" applyAlignment="0" applyProtection="0"/>
    <xf numFmtId="0" fontId="35"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0" fontId="40" fillId="39" borderId="0" applyNumberFormat="0" applyBorder="0" applyAlignment="0" applyProtection="0"/>
    <xf numFmtId="170" fontId="43"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1" fontId="45" fillId="0" borderId="0" applyFill="0" applyBorder="0" applyAlignment="0"/>
    <xf numFmtId="171" fontId="45"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2" fontId="45" fillId="0" borderId="0" applyFill="0" applyBorder="0" applyAlignment="0"/>
    <xf numFmtId="173" fontId="45" fillId="0" borderId="0" applyFill="0" applyBorder="0" applyAlignment="0"/>
    <xf numFmtId="174" fontId="45" fillId="0" borderId="0" applyFill="0" applyBorder="0" applyAlignment="0"/>
    <xf numFmtId="175"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9" fontId="48"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7" fillId="9" borderId="37"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0" fontId="46"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168" fontId="48" fillId="64" borderId="44" applyNumberFormat="0" applyAlignment="0" applyProtection="0"/>
    <xf numFmtId="169" fontId="48" fillId="64" borderId="44" applyNumberFormat="0" applyAlignment="0" applyProtection="0"/>
    <xf numFmtId="168" fontId="48" fillId="64" borderId="44" applyNumberFormat="0" applyAlignment="0" applyProtection="0"/>
    <xf numFmtId="0" fontId="46" fillId="64" borderId="44" applyNumberFormat="0" applyAlignment="0" applyProtection="0"/>
    <xf numFmtId="0" fontId="49" fillId="65" borderId="45" applyNumberFormat="0" applyAlignment="0" applyProtection="0"/>
    <xf numFmtId="0" fontId="50" fillId="10" borderId="40"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0" fontId="49"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0" fontId="50" fillId="10" borderId="40"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169" fontId="51" fillId="65" borderId="45" applyNumberFormat="0" applyAlignment="0" applyProtection="0"/>
    <xf numFmtId="168" fontId="51" fillId="65" borderId="45" applyNumberFormat="0" applyAlignment="0" applyProtection="0"/>
    <xf numFmtId="0" fontId="49"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3" fillId="0" borderId="0"/>
    <xf numFmtId="172" fontId="45"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3" fillId="0" borderId="0"/>
    <xf numFmtId="14" fontId="54" fillId="0" borderId="0" applyFill="0" applyBorder="0" applyAlignment="0"/>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46">
      <alignment vertical="center"/>
    </xf>
    <xf numFmtId="38" fontId="34" fillId="0" borderId="0" applyFont="0" applyFill="0" applyBorder="0" applyAlignment="0" applyProtection="0"/>
    <xf numFmtId="180" fontId="9" fillId="0" borderId="0" applyFont="0" applyFill="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6" fillId="0" borderId="0" applyNumberFormat="0" applyFill="0" applyBorder="0" applyAlignment="0" applyProtection="0"/>
    <xf numFmtId="168" fontId="9" fillId="0" borderId="0"/>
    <xf numFmtId="0" fontId="9" fillId="0" borderId="0"/>
    <xf numFmtId="168" fontId="9" fillId="0" borderId="0"/>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59" fillId="40"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0" fontId="59" fillId="40"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0" fontId="59" fillId="40" borderId="0" applyNumberFormat="0" applyBorder="0" applyAlignment="0" applyProtection="0"/>
    <xf numFmtId="0" fontId="9" fillId="69" borderId="3" applyNumberFormat="0" applyFont="0" applyBorder="0" applyProtection="0">
      <alignment horizontal="center" vertical="center"/>
    </xf>
    <xf numFmtId="0" fontId="62" fillId="0" borderId="34" applyNumberFormat="0" applyAlignment="0" applyProtection="0">
      <alignment horizontal="left" vertical="center"/>
    </xf>
    <xf numFmtId="0" fontId="62" fillId="0" borderId="34" applyNumberFormat="0" applyAlignment="0" applyProtection="0">
      <alignment horizontal="left" vertical="center"/>
    </xf>
    <xf numFmtId="168" fontId="62" fillId="0" borderId="34" applyNumberFormat="0" applyAlignment="0" applyProtection="0">
      <alignment horizontal="left" vertical="center"/>
    </xf>
    <xf numFmtId="0" fontId="62" fillId="0" borderId="9">
      <alignment horizontal="left" vertical="center"/>
    </xf>
    <xf numFmtId="0" fontId="62" fillId="0" borderId="9">
      <alignment horizontal="left" vertical="center"/>
    </xf>
    <xf numFmtId="168" fontId="62" fillId="0" borderId="9">
      <alignment horizontal="left" vertical="center"/>
    </xf>
    <xf numFmtId="0" fontId="63" fillId="0" borderId="47" applyNumberFormat="0" applyFill="0" applyAlignment="0" applyProtection="0"/>
    <xf numFmtId="169" fontId="63" fillId="0" borderId="47" applyNumberFormat="0" applyFill="0" applyAlignment="0" applyProtection="0"/>
    <xf numFmtId="0"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0" fontId="63" fillId="0" borderId="47" applyNumberFormat="0" applyFill="0" applyAlignment="0" applyProtection="0"/>
    <xf numFmtId="0" fontId="64" fillId="0" borderId="48" applyNumberFormat="0" applyFill="0" applyAlignment="0" applyProtection="0"/>
    <xf numFmtId="169" fontId="64" fillId="0" borderId="48" applyNumberFormat="0" applyFill="0" applyAlignment="0" applyProtection="0"/>
    <xf numFmtId="0"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0" fontId="64" fillId="0" borderId="48" applyNumberFormat="0" applyFill="0" applyAlignment="0" applyProtection="0"/>
    <xf numFmtId="0" fontId="65" fillId="0" borderId="49" applyNumberFormat="0" applyFill="0" applyAlignment="0" applyProtection="0"/>
    <xf numFmtId="169"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0"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168" fontId="65" fillId="0" borderId="49" applyNumberFormat="0" applyFill="0" applyAlignment="0" applyProtection="0"/>
    <xf numFmtId="169" fontId="65" fillId="0" borderId="49" applyNumberFormat="0" applyFill="0" applyAlignment="0" applyProtection="0"/>
    <xf numFmtId="168" fontId="65" fillId="0" borderId="49" applyNumberFormat="0" applyFill="0" applyAlignment="0" applyProtection="0"/>
    <xf numFmtId="0" fontId="65" fillId="0" borderId="49" applyNumberFormat="0" applyFill="0" applyAlignment="0" applyProtection="0"/>
    <xf numFmtId="0" fontId="65" fillId="0" borderId="0" applyNumberFormat="0" applyFill="0" applyBorder="0" applyAlignment="0" applyProtection="0"/>
    <xf numFmtId="169" fontId="65" fillId="0" borderId="0" applyNumberFormat="0" applyFill="0" applyBorder="0" applyAlignment="0" applyProtection="0"/>
    <xf numFmtId="0"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0" fontId="65" fillId="0" borderId="0" applyNumberFormat="0" applyFill="0" applyBorder="0" applyAlignment="0" applyProtection="0"/>
    <xf numFmtId="37" fontId="66" fillId="0" borderId="0"/>
    <xf numFmtId="168" fontId="67" fillId="0" borderId="0"/>
    <xf numFmtId="0" fontId="67" fillId="0" borderId="0"/>
    <xf numFmtId="168" fontId="67" fillId="0" borderId="0"/>
    <xf numFmtId="168" fontId="62" fillId="0" borderId="0"/>
    <xf numFmtId="0" fontId="62" fillId="0" borderId="0"/>
    <xf numFmtId="168" fontId="62" fillId="0" borderId="0"/>
    <xf numFmtId="168" fontId="68" fillId="0" borderId="0"/>
    <xf numFmtId="0" fontId="68" fillId="0" borderId="0"/>
    <xf numFmtId="168" fontId="68" fillId="0" borderId="0"/>
    <xf numFmtId="168" fontId="69" fillId="0" borderId="0"/>
    <xf numFmtId="0" fontId="69" fillId="0" borderId="0"/>
    <xf numFmtId="168" fontId="69" fillId="0" borderId="0"/>
    <xf numFmtId="168" fontId="70" fillId="0" borderId="0"/>
    <xf numFmtId="0" fontId="70" fillId="0" borderId="0"/>
    <xf numFmtId="168" fontId="70" fillId="0" borderId="0"/>
    <xf numFmtId="168" fontId="71" fillId="0" borderId="0"/>
    <xf numFmtId="0" fontId="71" fillId="0" borderId="0"/>
    <xf numFmtId="168" fontId="71" fillId="0" borderId="0"/>
    <xf numFmtId="0" fontId="70"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2"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3" fillId="0" borderId="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9" fontId="76"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5" fillId="8" borderId="37"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0" fontId="74"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168" fontId="76" fillId="43" borderId="44" applyNumberFormat="0" applyAlignment="0" applyProtection="0"/>
    <xf numFmtId="169" fontId="76" fillId="43" borderId="44" applyNumberFormat="0" applyAlignment="0" applyProtection="0"/>
    <xf numFmtId="168" fontId="76" fillId="43" borderId="44" applyNumberFormat="0" applyAlignment="0" applyProtection="0"/>
    <xf numFmtId="0" fontId="74" fillId="43" borderId="44" applyNumberFormat="0" applyAlignment="0" applyProtection="0"/>
    <xf numFmtId="3" fontId="9" fillId="72" borderId="3" applyFont="0">
      <alignment horizontal="right" vertical="center"/>
      <protection locked="0"/>
    </xf>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77" fillId="0" borderId="50" applyNumberFormat="0" applyFill="0" applyAlignment="0" applyProtection="0"/>
    <xf numFmtId="0" fontId="78" fillId="0" borderId="39"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0" fontId="77" fillId="0" borderId="50"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0" fontId="78" fillId="0" borderId="39"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168" fontId="79" fillId="0" borderId="50" applyNumberFormat="0" applyFill="0" applyAlignment="0" applyProtection="0"/>
    <xf numFmtId="169" fontId="79" fillId="0" borderId="50" applyNumberFormat="0" applyFill="0" applyAlignment="0" applyProtection="0"/>
    <xf numFmtId="168" fontId="79" fillId="0" borderId="50" applyNumberFormat="0" applyFill="0" applyAlignment="0" applyProtection="0"/>
    <xf numFmtId="0" fontId="77"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80" fillId="73"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0" fontId="80" fillId="73"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0" fontId="80" fillId="73" borderId="0" applyNumberFormat="0" applyBorder="0" applyAlignment="0" applyProtection="0"/>
    <xf numFmtId="1" fontId="83" fillId="0" borderId="0" applyProtection="0"/>
    <xf numFmtId="168" fontId="34" fillId="0" borderId="51"/>
    <xf numFmtId="169" fontId="34" fillId="0" borderId="51"/>
    <xf numFmtId="168" fontId="34"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4" fillId="0" borderId="0"/>
    <xf numFmtId="181" fontId="9"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5" fillId="0" borderId="0"/>
    <xf numFmtId="0" fontId="85" fillId="0" borderId="0"/>
    <xf numFmtId="0" fontId="84" fillId="0" borderId="0"/>
    <xf numFmtId="179" fontId="36" fillId="0" borderId="0"/>
    <xf numFmtId="179" fontId="9" fillId="0" borderId="0"/>
    <xf numFmtId="179" fontId="9" fillId="0" borderId="0"/>
    <xf numFmtId="0" fontId="9" fillId="0" borderId="0"/>
    <xf numFmtId="0" fontId="9"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6"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6" fillId="0" borderId="0"/>
    <xf numFmtId="0" fontId="36" fillId="0" borderId="0"/>
    <xf numFmtId="168" fontId="36" fillId="0" borderId="0"/>
    <xf numFmtId="0" fontId="36"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68" fontId="36" fillId="0" borderId="0"/>
    <xf numFmtId="0" fontId="36" fillId="0" borderId="0"/>
    <xf numFmtId="0" fontId="36"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179" fontId="36" fillId="0" borderId="0"/>
    <xf numFmtId="179" fontId="36"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36" fillId="0" borderId="0"/>
    <xf numFmtId="179" fontId="36" fillId="0" borderId="0"/>
    <xf numFmtId="179" fontId="36" fillId="0" borderId="0"/>
    <xf numFmtId="179"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79" fontId="9"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6"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36" fillId="0" borderId="0"/>
    <xf numFmtId="0" fontId="9" fillId="0" borderId="0"/>
    <xf numFmtId="0" fontId="35" fillId="0" borderId="0"/>
    <xf numFmtId="168" fontId="33" fillId="0" borderId="0"/>
    <xf numFmtId="0" fontId="9"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6" fillId="0" borderId="0"/>
    <xf numFmtId="0" fontId="36" fillId="0" borderId="0"/>
    <xf numFmtId="168" fontId="33" fillId="0" borderId="0"/>
    <xf numFmtId="0" fontId="73" fillId="0" borderId="0"/>
    <xf numFmtId="0" fontId="9" fillId="0" borderId="0"/>
    <xf numFmtId="168" fontId="33" fillId="0" borderId="0"/>
    <xf numFmtId="0" fontId="8"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179" fontId="9" fillId="0" borderId="0"/>
    <xf numFmtId="0" fontId="9" fillId="0" borderId="0"/>
    <xf numFmtId="179" fontId="9" fillId="0" borderId="0"/>
    <xf numFmtId="0" fontId="9" fillId="0" borderId="0"/>
    <xf numFmtId="179" fontId="9" fillId="0" borderId="0"/>
    <xf numFmtId="0" fontId="9"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179" fontId="36"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79" fontId="9"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4" fillId="0" borderId="0"/>
    <xf numFmtId="0" fontId="13"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179" fontId="13" fillId="0" borderId="0"/>
    <xf numFmtId="0" fontId="34" fillId="0" borderId="0"/>
    <xf numFmtId="179" fontId="34" fillId="0" borderId="0"/>
    <xf numFmtId="0" fontId="34" fillId="0" borderId="0"/>
    <xf numFmtId="0" fontId="9"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4" fillId="0" borderId="0"/>
    <xf numFmtId="179" fontId="13"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4" fillId="0" borderId="0"/>
    <xf numFmtId="0" fontId="34" fillId="0" borderId="0"/>
    <xf numFmtId="168" fontId="34" fillId="0" borderId="0"/>
    <xf numFmtId="0" fontId="84"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4" fillId="0" borderId="0"/>
    <xf numFmtId="0" fontId="13" fillId="0" borderId="0"/>
    <xf numFmtId="0" fontId="84" fillId="0" borderId="0"/>
    <xf numFmtId="168" fontId="13" fillId="0" borderId="0"/>
    <xf numFmtId="0" fontId="84" fillId="0" borderId="0"/>
    <xf numFmtId="168" fontId="13"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179" fontId="13"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179" fontId="3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4"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179" fontId="34"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2" fillId="0" borderId="0"/>
    <xf numFmtId="0" fontId="9" fillId="0" borderId="0"/>
    <xf numFmtId="0" fontId="84" fillId="0" borderId="0"/>
    <xf numFmtId="168" fontId="52"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9"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9"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69"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168" fontId="9"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8" fillId="0" borderId="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168"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168" fontId="9" fillId="0" borderId="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169"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0" borderId="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6" fillId="11" borderId="41"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35"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9"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90" fillId="0" borderId="0"/>
    <xf numFmtId="0" fontId="90" fillId="0" borderId="0"/>
    <xf numFmtId="168" fontId="90" fillId="0" borderId="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9" fontId="93"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2" fillId="9" borderId="38"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0" fontId="91"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168" fontId="93" fillId="64" borderId="53" applyNumberFormat="0" applyAlignment="0" applyProtection="0"/>
    <xf numFmtId="169" fontId="93" fillId="64" borderId="53" applyNumberFormat="0" applyAlignment="0" applyProtection="0"/>
    <xf numFmtId="168" fontId="93" fillId="64" borderId="53" applyNumberFormat="0" applyAlignment="0" applyProtection="0"/>
    <xf numFmtId="0" fontId="91" fillId="64" borderId="53" applyNumberFormat="0" applyAlignment="0" applyProtection="0"/>
    <xf numFmtId="0" fontId="33" fillId="0" borderId="0"/>
    <xf numFmtId="175" fontId="45" fillId="0" borderId="0" applyFont="0" applyFill="0" applyBorder="0" applyAlignment="0" applyProtection="0"/>
    <xf numFmtId="186" fontId="4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xf numFmtId="0" fontId="9" fillId="0" borderId="0"/>
    <xf numFmtId="168" fontId="9" fillId="0" borderId="0"/>
    <xf numFmtId="187" fontId="73" fillId="0" borderId="3" applyNumberFormat="0">
      <alignment horizontal="center" vertical="top" wrapText="1"/>
    </xf>
    <xf numFmtId="0" fontId="95"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6" fillId="0" borderId="0"/>
    <xf numFmtId="0" fontId="33" fillId="0" borderId="0"/>
    <xf numFmtId="0" fontId="97" fillId="0" borderId="0"/>
    <xf numFmtId="0" fontId="97" fillId="0" borderId="0"/>
    <xf numFmtId="168" fontId="33" fillId="0" borderId="0"/>
    <xf numFmtId="168" fontId="33"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49" fontId="54" fillId="0" borderId="0" applyFill="0" applyBorder="0" applyAlignment="0"/>
    <xf numFmtId="189" fontId="45" fillId="0" borderId="0" applyFill="0" applyBorder="0" applyAlignment="0"/>
    <xf numFmtId="190" fontId="45" fillId="0" borderId="0" applyFill="0" applyBorder="0" applyAlignment="0"/>
    <xf numFmtId="0" fontId="100" fillId="0" borderId="0">
      <alignment horizontal="center" vertical="top"/>
    </xf>
    <xf numFmtId="0" fontId="101" fillId="0" borderId="0" applyNumberFormat="0" applyFill="0" applyBorder="0" applyAlignment="0" applyProtection="0"/>
    <xf numFmtId="169" fontId="101" fillId="0" borderId="0" applyNumberFormat="0" applyFill="0" applyBorder="0" applyAlignment="0" applyProtection="0"/>
    <xf numFmtId="0"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0" fontId="101" fillId="0" borderId="0" applyNumberFormat="0" applyFill="0" applyBorder="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9" fontId="102"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11" fillId="0" borderId="42"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168" fontId="102" fillId="0" borderId="54" applyNumberFormat="0" applyFill="0" applyAlignment="0" applyProtection="0"/>
    <xf numFmtId="169" fontId="102" fillId="0" borderId="54" applyNumberFormat="0" applyFill="0" applyAlignment="0" applyProtection="0"/>
    <xf numFmtId="168" fontId="102" fillId="0" borderId="54" applyNumberFormat="0" applyFill="0" applyAlignment="0" applyProtection="0"/>
    <xf numFmtId="0" fontId="55" fillId="0" borderId="54" applyNumberFormat="0" applyFill="0" applyAlignment="0" applyProtection="0"/>
    <xf numFmtId="0" fontId="33" fillId="0" borderId="55"/>
    <xf numFmtId="185" fontId="89"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4" fillId="0" borderId="0" applyFont="0" applyFill="0" applyBorder="0" applyAlignment="0" applyProtection="0"/>
    <xf numFmtId="192" fontId="9" fillId="0" borderId="0" applyFon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0" fontId="103" fillId="0" borderId="0" applyNumberFormat="0" applyFill="0" applyBorder="0" applyAlignment="0" applyProtection="0"/>
    <xf numFmtId="1" fontId="105" fillId="0" borderId="0" applyFill="0" applyProtection="0">
      <alignment horizontal="right"/>
    </xf>
    <xf numFmtId="42" fontId="106" fillId="0" borderId="0" applyFont="0" applyFill="0" applyBorder="0" applyAlignment="0" applyProtection="0"/>
    <xf numFmtId="44" fontId="106" fillId="0" borderId="0" applyFont="0" applyFill="0" applyBorder="0" applyAlignment="0" applyProtection="0"/>
    <xf numFmtId="0" fontId="107" fillId="0" borderId="0"/>
    <xf numFmtId="0" fontId="108" fillId="0" borderId="0"/>
    <xf numFmtId="38" fontId="34" fillId="0" borderId="0" applyFont="0" applyFill="0" applyBorder="0" applyAlignment="0" applyProtection="0"/>
    <xf numFmtId="40" fontId="34" fillId="0" borderId="0" applyFont="0" applyFill="0" applyBorder="0" applyAlignment="0" applyProtection="0"/>
    <xf numFmtId="41" fontId="106" fillId="0" borderId="0" applyFont="0" applyFill="0" applyBorder="0" applyAlignment="0" applyProtection="0"/>
    <xf numFmtId="43" fontId="106"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2" fillId="38" borderId="0" applyNumberFormat="0" applyBorder="0" applyAlignment="0" applyProtection="0"/>
    <xf numFmtId="0" fontId="122" fillId="39" borderId="0" applyNumberFormat="0" applyBorder="0" applyAlignment="0" applyProtection="0"/>
    <xf numFmtId="0" fontId="122" fillId="40"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4"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1" borderId="0" applyNumberFormat="0" applyBorder="0" applyAlignment="0" applyProtection="0"/>
    <xf numFmtId="0" fontId="122" fillId="44" borderId="0" applyNumberFormat="0" applyBorder="0" applyAlignment="0" applyProtection="0"/>
    <xf numFmtId="0" fontId="122" fillId="47" borderId="0" applyNumberFormat="0" applyBorder="0" applyAlignment="0" applyProtection="0"/>
    <xf numFmtId="0" fontId="123" fillId="48" borderId="0" applyNumberFormat="0" applyBorder="0" applyAlignment="0" applyProtection="0"/>
    <xf numFmtId="0" fontId="123" fillId="45" borderId="0" applyNumberFormat="0" applyBorder="0" applyAlignment="0" applyProtection="0"/>
    <xf numFmtId="0" fontId="123" fillId="46"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51" borderId="0" applyNumberFormat="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4" fillId="39" borderId="0" applyNumberFormat="0" applyBorder="0" applyAlignment="0" applyProtection="0"/>
    <xf numFmtId="0" fontId="125" fillId="64" borderId="44" applyNumberFormat="0" applyAlignment="0" applyProtection="0"/>
    <xf numFmtId="0" fontId="126"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7" fillId="0" borderId="0" applyNumberFormat="0" applyFill="0" applyBorder="0" applyAlignment="0" applyProtection="0"/>
    <xf numFmtId="0" fontId="128" fillId="40" borderId="0" applyNumberFormat="0" applyBorder="0" applyAlignment="0" applyProtection="0"/>
    <xf numFmtId="0" fontId="129" fillId="0" borderId="47" applyNumberFormat="0" applyFill="0" applyAlignment="0" applyProtection="0"/>
    <xf numFmtId="0" fontId="130" fillId="0" borderId="48" applyNumberFormat="0" applyFill="0" applyAlignment="0" applyProtection="0"/>
    <xf numFmtId="0" fontId="131" fillId="0" borderId="49" applyNumberFormat="0" applyFill="0" applyAlignment="0" applyProtection="0"/>
    <xf numFmtId="0" fontId="131" fillId="0" borderId="0" applyNumberFormat="0" applyFill="0" applyBorder="0" applyAlignment="0" applyProtection="0"/>
    <xf numFmtId="0" fontId="132" fillId="43" borderId="44" applyNumberFormat="0" applyAlignment="0" applyProtection="0"/>
    <xf numFmtId="0" fontId="133" fillId="0" borderId="50" applyNumberFormat="0" applyFill="0" applyAlignment="0" applyProtection="0"/>
    <xf numFmtId="0" fontId="134" fillId="73" borderId="0" applyNumberFormat="0" applyBorder="0" applyAlignment="0" applyProtection="0"/>
    <xf numFmtId="0" fontId="139" fillId="0" borderId="0"/>
    <xf numFmtId="0" fontId="122" fillId="74" borderId="52" applyNumberFormat="0" applyFont="0" applyAlignment="0" applyProtection="0"/>
    <xf numFmtId="0" fontId="135" fillId="64" borderId="53" applyNumberFormat="0" applyAlignment="0" applyProtection="0"/>
    <xf numFmtId="9" fontId="9" fillId="0" borderId="0" applyFont="0" applyFill="0" applyBorder="0" applyAlignment="0" applyProtection="0"/>
    <xf numFmtId="0" fontId="136" fillId="0" borderId="54" applyNumberFormat="0" applyFill="0" applyAlignment="0" applyProtection="0"/>
    <xf numFmtId="0" fontId="137"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5" fillId="0" borderId="0"/>
    <xf numFmtId="0" fontId="138"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1"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8" fillId="11" borderId="41"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0" fontId="35" fillId="11" borderId="41" applyNumberFormat="0" applyFont="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144"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3" fillId="58" borderId="0" applyNumberFormat="0" applyBorder="0" applyAlignment="0" applyProtection="0"/>
    <xf numFmtId="9" fontId="9" fillId="0" borderId="0" applyFont="0" applyFill="0" applyBorder="0" applyAlignment="0" applyProtection="0"/>
    <xf numFmtId="0" fontId="123" fillId="54"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43" fontId="9" fillId="0" borderId="0" applyFont="0" applyFill="0" applyBorder="0" applyAlignment="0" applyProtection="0"/>
    <xf numFmtId="0" fontId="139" fillId="0" borderId="0"/>
    <xf numFmtId="44"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4"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44" fontId="9" fillId="0" borderId="0" applyFont="0" applyFill="0" applyBorder="0" applyAlignment="0" applyProtection="0"/>
    <xf numFmtId="0" fontId="146"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cellStyleXfs>
  <cellXfs count="599">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4"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5" fillId="0" borderId="0" xfId="0" applyFont="1" applyAlignment="1">
      <alignment vertical="center"/>
    </xf>
    <xf numFmtId="0" fontId="14" fillId="0" borderId="0" xfId="0" applyFont="1" applyFill="1" applyBorder="1"/>
    <xf numFmtId="0" fontId="24" fillId="0" borderId="0" xfId="0" applyFont="1" applyFill="1"/>
    <xf numFmtId="0" fontId="26" fillId="0" borderId="3" xfId="0" applyFont="1" applyFill="1" applyBorder="1" applyAlignment="1">
      <alignment horizontal="left" vertical="center"/>
    </xf>
    <xf numFmtId="0" fontId="26" fillId="0" borderId="3" xfId="0" applyFont="1" applyFill="1" applyBorder="1" applyAlignment="1">
      <alignment horizontal="center" vertical="center" wrapText="1"/>
    </xf>
    <xf numFmtId="0" fontId="26" fillId="0" borderId="3" xfId="0" applyFont="1" applyFill="1" applyBorder="1" applyAlignment="1">
      <alignment horizontal="left" indent="1"/>
    </xf>
    <xf numFmtId="0" fontId="27" fillId="0" borderId="3" xfId="0" applyFont="1" applyFill="1" applyBorder="1" applyAlignment="1">
      <alignment horizontal="center"/>
    </xf>
    <xf numFmtId="38" fontId="26" fillId="0" borderId="3" xfId="0" applyNumberFormat="1" applyFont="1" applyFill="1" applyBorder="1" applyAlignment="1" applyProtection="1">
      <alignment horizontal="right"/>
      <protection locked="0"/>
    </xf>
    <xf numFmtId="0" fontId="26" fillId="0" borderId="3" xfId="0" applyFont="1" applyFill="1" applyBorder="1" applyAlignment="1">
      <alignment horizontal="left" wrapText="1" indent="1"/>
    </xf>
    <xf numFmtId="0" fontId="26" fillId="0" borderId="3" xfId="0" applyFont="1" applyFill="1" applyBorder="1" applyAlignment="1">
      <alignment horizontal="left" wrapText="1" indent="2"/>
    </xf>
    <xf numFmtId="0" fontId="27" fillId="0" borderId="3" xfId="0" applyFont="1" applyFill="1" applyBorder="1" applyAlignment="1"/>
    <xf numFmtId="0" fontId="27" fillId="0" borderId="3" xfId="0" applyFont="1" applyFill="1" applyBorder="1" applyAlignment="1">
      <alignment horizontal="left"/>
    </xf>
    <xf numFmtId="0" fontId="27" fillId="0" borderId="3" xfId="0" applyFont="1" applyFill="1" applyBorder="1" applyAlignment="1">
      <alignment horizontal="left" indent="1"/>
    </xf>
    <xf numFmtId="0" fontId="27" fillId="0" borderId="3" xfId="0" applyFont="1" applyFill="1" applyBorder="1" applyAlignment="1">
      <alignment horizontal="center" vertical="center" wrapText="1"/>
    </xf>
    <xf numFmtId="0" fontId="11" fillId="0" borderId="0" xfId="0" applyFont="1" applyAlignment="1">
      <alignment horizontal="center"/>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31" fillId="0" borderId="0" xfId="0" applyFont="1" applyAlignment="1">
      <alignment horizontal="center" vertical="center"/>
    </xf>
    <xf numFmtId="0" fontId="31"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31"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31" fillId="0" borderId="36" xfId="0" applyFont="1" applyBorder="1" applyAlignment="1">
      <alignment wrapText="1"/>
    </xf>
    <xf numFmtId="0" fontId="31" fillId="0" borderId="12" xfId="0" applyFont="1" applyBorder="1" applyAlignment="1">
      <alignment wrapText="1"/>
    </xf>
    <xf numFmtId="0" fontId="25" fillId="0" borderId="12" xfId="0" applyFont="1" applyBorder="1" applyAlignment="1">
      <alignment wrapText="1"/>
    </xf>
    <xf numFmtId="0" fontId="31" fillId="0" borderId="13" xfId="0" applyFont="1" applyBorder="1" applyAlignment="1">
      <alignment wrapText="1"/>
    </xf>
    <xf numFmtId="0" fontId="25" fillId="0" borderId="13" xfId="0" applyFont="1" applyBorder="1" applyAlignment="1">
      <alignment horizontal="right" wrapText="1"/>
    </xf>
    <xf numFmtId="0" fontId="30" fillId="36" borderId="16" xfId="0" applyFont="1" applyFill="1" applyBorder="1" applyAlignment="1">
      <alignment wrapText="1"/>
    </xf>
    <xf numFmtId="0" fontId="10" fillId="0" borderId="22" xfId="0" applyFont="1" applyBorder="1"/>
    <xf numFmtId="0" fontId="31" fillId="0" borderId="3" xfId="0" applyFont="1" applyBorder="1"/>
    <xf numFmtId="0" fontId="30"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0" fillId="0" borderId="3" xfId="0" applyFont="1" applyFill="1" applyBorder="1"/>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6" fillId="0" borderId="19" xfId="0" applyFont="1" applyFill="1" applyBorder="1" applyAlignment="1">
      <alignment horizontal="left" vertical="center" indent="1"/>
    </xf>
    <xf numFmtId="0" fontId="26" fillId="0" borderId="20" xfId="0" applyFont="1" applyFill="1" applyBorder="1" applyAlignment="1">
      <alignment horizontal="left" vertical="center"/>
    </xf>
    <xf numFmtId="0" fontId="26" fillId="0" borderId="22" xfId="0" applyFont="1" applyFill="1" applyBorder="1" applyAlignment="1">
      <alignment horizontal="left" vertical="center" indent="1"/>
    </xf>
    <xf numFmtId="0" fontId="26" fillId="0" borderId="23" xfId="0" applyFont="1" applyFill="1" applyBorder="1" applyAlignment="1">
      <alignment horizontal="center" vertical="center" wrapText="1"/>
    </xf>
    <xf numFmtId="0" fontId="26" fillId="0" borderId="22" xfId="0" applyFont="1" applyFill="1" applyBorder="1" applyAlignment="1">
      <alignment horizontal="left" indent="1"/>
    </xf>
    <xf numFmtId="38" fontId="26" fillId="0" borderId="23" xfId="0" applyNumberFormat="1" applyFont="1" applyFill="1" applyBorder="1" applyAlignment="1" applyProtection="1">
      <alignment horizontal="right"/>
      <protection locked="0"/>
    </xf>
    <xf numFmtId="0" fontId="26" fillId="0" borderId="25" xfId="0" applyFont="1" applyFill="1" applyBorder="1" applyAlignment="1">
      <alignment horizontal="left" vertical="center" indent="1"/>
    </xf>
    <xf numFmtId="0" fontId="27" fillId="0" borderId="26" xfId="0" applyFont="1" applyFill="1" applyBorder="1" applyAlignment="1"/>
    <xf numFmtId="0" fontId="10" fillId="0" borderId="60" xfId="0" applyFont="1" applyBorder="1"/>
    <xf numFmtId="0" fontId="28"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31" fillId="0" borderId="22" xfId="0" applyFont="1" applyBorder="1" applyAlignment="1">
      <alignment horizontal="center"/>
    </xf>
    <xf numFmtId="167" fontId="31" fillId="0" borderId="69" xfId="0" applyNumberFormat="1" applyFont="1" applyBorder="1" applyAlignment="1">
      <alignment horizontal="center"/>
    </xf>
    <xf numFmtId="167" fontId="31" fillId="0" borderId="67" xfId="0" applyNumberFormat="1" applyFont="1" applyBorder="1" applyAlignment="1">
      <alignment horizontal="center"/>
    </xf>
    <xf numFmtId="167" fontId="25" fillId="0" borderId="67" xfId="0" applyNumberFormat="1" applyFont="1" applyBorder="1" applyAlignment="1">
      <alignment horizontal="center"/>
    </xf>
    <xf numFmtId="167" fontId="31" fillId="0" borderId="70" xfId="0" applyNumberFormat="1" applyFont="1" applyBorder="1" applyAlignment="1">
      <alignment horizontal="center"/>
    </xf>
    <xf numFmtId="167" fontId="30" fillId="36" borderId="62" xfId="0" applyNumberFormat="1" applyFont="1" applyFill="1" applyBorder="1" applyAlignment="1">
      <alignment horizontal="center"/>
    </xf>
    <xf numFmtId="167" fontId="31" fillId="0" borderId="66" xfId="0" applyNumberFormat="1" applyFont="1" applyBorder="1" applyAlignment="1">
      <alignment horizontal="center"/>
    </xf>
    <xf numFmtId="0" fontId="31" fillId="0" borderId="25" xfId="0" applyFont="1" applyBorder="1" applyAlignment="1">
      <alignment horizontal="center"/>
    </xf>
    <xf numFmtId="0" fontId="30" fillId="36" borderId="63" xfId="0" applyFont="1" applyFill="1" applyBorder="1" applyAlignment="1">
      <alignment wrapText="1"/>
    </xf>
    <xf numFmtId="167" fontId="30"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10"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11" fillId="0" borderId="3" xfId="20960" applyFont="1" applyFill="1" applyBorder="1" applyAlignment="1" applyProtection="1">
      <alignment horizontal="center" vertical="center"/>
    </xf>
    <xf numFmtId="0" fontId="112"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4"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4"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4"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4"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4" fillId="0" borderId="10" xfId="0" applyFont="1" applyFill="1" applyBorder="1" applyAlignment="1" applyProtection="1">
      <alignment horizontal="left" vertical="center" indent="1"/>
      <protection locked="0"/>
    </xf>
    <xf numFmtId="0" fontId="24"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4" fillId="0" borderId="0" xfId="0" applyFont="1" applyFill="1" applyBorder="1" applyAlignment="1"/>
    <xf numFmtId="49" fontId="114" fillId="0" borderId="7" xfId="0" applyNumberFormat="1" applyFont="1" applyFill="1" applyBorder="1" applyAlignment="1">
      <alignment horizontal="right" vertical="center"/>
    </xf>
    <xf numFmtId="49" fontId="114" fillId="0" borderId="84" xfId="0" applyNumberFormat="1" applyFont="1" applyFill="1" applyBorder="1" applyAlignment="1">
      <alignment horizontal="right" vertical="center"/>
    </xf>
    <xf numFmtId="49" fontId="114" fillId="0" borderId="87" xfId="0" applyNumberFormat="1" applyFont="1" applyFill="1" applyBorder="1" applyAlignment="1">
      <alignment horizontal="right" vertical="center"/>
    </xf>
    <xf numFmtId="49" fontId="114" fillId="0" borderId="95" xfId="0" applyNumberFormat="1" applyFont="1" applyFill="1" applyBorder="1" applyAlignment="1">
      <alignment horizontal="right" vertical="center"/>
    </xf>
    <xf numFmtId="0" fontId="114" fillId="0" borderId="0" xfId="0" applyFont="1" applyFill="1" applyBorder="1" applyAlignment="1">
      <alignment horizontal="left"/>
    </xf>
    <xf numFmtId="49" fontId="114" fillId="0" borderId="98" xfId="0" applyNumberFormat="1" applyFont="1" applyFill="1" applyBorder="1" applyAlignment="1">
      <alignment horizontal="right" vertical="center"/>
    </xf>
    <xf numFmtId="0" fontId="114" fillId="0" borderId="95" xfId="0" applyNumberFormat="1" applyFont="1" applyFill="1" applyBorder="1" applyAlignment="1">
      <alignment vertical="center" wrapText="1"/>
    </xf>
    <xf numFmtId="0" fontId="114" fillId="0" borderId="95" xfId="12672" applyFont="1" applyFill="1" applyBorder="1" applyAlignment="1">
      <alignment horizontal="left" vertical="center" wrapText="1"/>
    </xf>
    <xf numFmtId="0" fontId="114" fillId="0" borderId="95" xfId="0" applyNumberFormat="1" applyFont="1" applyFill="1" applyBorder="1" applyAlignment="1">
      <alignment horizontal="right" vertical="center" wrapText="1"/>
    </xf>
    <xf numFmtId="0" fontId="114" fillId="0" borderId="95" xfId="0" applyNumberFormat="1" applyFont="1" applyFill="1" applyBorder="1" applyAlignment="1">
      <alignment horizontal="right" vertical="center"/>
    </xf>
    <xf numFmtId="0" fontId="114" fillId="0" borderId="95" xfId="0" applyFont="1" applyFill="1" applyBorder="1" applyAlignment="1">
      <alignment vertical="center" wrapText="1"/>
    </xf>
    <xf numFmtId="0" fontId="114" fillId="0" borderId="98" xfId="0" applyNumberFormat="1" applyFont="1" applyFill="1" applyBorder="1" applyAlignment="1">
      <alignment horizontal="left" vertical="center" wrapText="1"/>
    </xf>
    <xf numFmtId="49" fontId="114" fillId="0" borderId="0" xfId="0" applyNumberFormat="1" applyFont="1" applyFill="1" applyBorder="1" applyAlignment="1">
      <alignment horizontal="right" vertical="center"/>
    </xf>
    <xf numFmtId="0" fontId="114" fillId="0" borderId="0" xfId="0" applyFont="1" applyFill="1" applyBorder="1" applyAlignment="1">
      <alignment vertical="center" wrapText="1"/>
    </xf>
    <xf numFmtId="0" fontId="114" fillId="0" borderId="0" xfId="0" applyFont="1" applyFill="1" applyBorder="1" applyAlignment="1">
      <alignment horizontal="left" vertical="center" wrapText="1"/>
    </xf>
    <xf numFmtId="0" fontId="114" fillId="0" borderId="22" xfId="0" applyFont="1" applyFill="1" applyBorder="1"/>
    <xf numFmtId="0" fontId="114" fillId="0" borderId="22" xfId="0" applyFont="1" applyFill="1" applyBorder="1" applyAlignment="1">
      <alignment horizontal="right"/>
    </xf>
    <xf numFmtId="49" fontId="114" fillId="0" borderId="22" xfId="0" applyNumberFormat="1" applyFont="1" applyFill="1" applyBorder="1" applyAlignment="1">
      <alignment horizontal="right" vertical="center"/>
    </xf>
    <xf numFmtId="49" fontId="114"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4"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4" fillId="0" borderId="102" xfId="0" applyFont="1" applyFill="1" applyBorder="1" applyAlignment="1">
      <alignment vertical="center" wrapText="1"/>
    </xf>
    <xf numFmtId="0" fontId="114" fillId="0" borderId="102" xfId="0" applyFont="1" applyFill="1" applyBorder="1" applyAlignment="1">
      <alignment horizontal="left" vertical="center" wrapText="1"/>
    </xf>
    <xf numFmtId="167" fontId="24" fillId="77" borderId="67" xfId="0" applyNumberFormat="1" applyFont="1" applyFill="1" applyBorder="1" applyAlignment="1">
      <alignment horizontal="center"/>
    </xf>
    <xf numFmtId="0" fontId="114" fillId="0" borderId="95" xfId="0" applyNumberFormat="1" applyFont="1" applyFill="1" applyBorder="1" applyAlignment="1">
      <alignment vertical="center"/>
    </xf>
    <xf numFmtId="0" fontId="114" fillId="0" borderId="95" xfId="0" applyNumberFormat="1" applyFont="1" applyFill="1" applyBorder="1" applyAlignment="1">
      <alignment horizontal="left" vertical="center" wrapText="1"/>
    </xf>
    <xf numFmtId="0" fontId="115" fillId="0" borderId="95" xfId="0" applyNumberFormat="1" applyFont="1" applyFill="1" applyBorder="1" applyAlignment="1">
      <alignment vertical="center" wrapText="1"/>
    </xf>
    <xf numFmtId="0" fontId="115"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6"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6"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7" fillId="0" borderId="3" xfId="0" applyNumberFormat="1" applyFont="1" applyFill="1" applyBorder="1" applyAlignment="1">
      <alignment horizontal="center"/>
    </xf>
    <xf numFmtId="193" fontId="27" fillId="0" borderId="23" xfId="0" applyNumberFormat="1" applyFont="1" applyFill="1" applyBorder="1" applyAlignment="1">
      <alignment horizontal="center"/>
    </xf>
    <xf numFmtId="193" fontId="26" fillId="36" borderId="3" xfId="0" applyNumberFormat="1" applyFont="1" applyFill="1" applyBorder="1" applyAlignment="1" applyProtection="1">
      <alignment horizontal="right"/>
    </xf>
    <xf numFmtId="193" fontId="26"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6"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6" fillId="0" borderId="3" xfId="0" applyNumberFormat="1" applyFont="1" applyFill="1" applyBorder="1" applyAlignment="1" applyProtection="1">
      <alignment horizontal="right" vertical="center"/>
      <protection locked="0"/>
    </xf>
    <xf numFmtId="193" fontId="26"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31" fillId="0" borderId="35" xfId="0" applyNumberFormat="1" applyFont="1" applyBorder="1" applyAlignment="1">
      <alignment vertical="center"/>
    </xf>
    <xf numFmtId="193" fontId="31" fillId="0" borderId="14" xfId="0" applyNumberFormat="1" applyFont="1" applyBorder="1" applyAlignment="1">
      <alignment vertical="center"/>
    </xf>
    <xf numFmtId="193" fontId="31" fillId="0" borderId="15" xfId="0" applyNumberFormat="1" applyFont="1" applyBorder="1" applyAlignment="1">
      <alignment vertical="center"/>
    </xf>
    <xf numFmtId="193" fontId="30" fillId="36" borderId="17" xfId="0" applyNumberFormat="1" applyFont="1" applyFill="1" applyBorder="1" applyAlignment="1">
      <alignment vertical="center"/>
    </xf>
    <xf numFmtId="193" fontId="31" fillId="0" borderId="18" xfId="0" applyNumberFormat="1" applyFont="1" applyBorder="1" applyAlignment="1">
      <alignment vertical="center"/>
    </xf>
    <xf numFmtId="193" fontId="30" fillId="36" borderId="64" xfId="0" applyNumberFormat="1" applyFont="1" applyFill="1" applyBorder="1" applyAlignment="1">
      <alignment vertical="center"/>
    </xf>
    <xf numFmtId="193" fontId="31" fillId="36" borderId="14" xfId="0" applyNumberFormat="1" applyFont="1" applyFill="1" applyBorder="1" applyAlignment="1">
      <alignment vertical="center"/>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0" fillId="0" borderId="3" xfId="0" applyNumberFormat="1" applyFont="1" applyFill="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31"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6" fillId="0" borderId="0" xfId="5" applyFont="1" applyFill="1" applyBorder="1" applyAlignment="1" applyProtection="1">
      <alignment horizontal="left" wrapText="1"/>
      <protection locked="0"/>
    </xf>
    <xf numFmtId="0" fontId="117"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9"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3" fillId="2" borderId="23" xfId="20961" applyNumberFormat="1" applyFont="1" applyFill="1" applyBorder="1" applyAlignment="1" applyProtection="1">
      <alignment vertical="center"/>
      <protection locked="0"/>
    </xf>
    <xf numFmtId="193" fontId="120" fillId="0" borderId="3" xfId="0" applyNumberFormat="1" applyFont="1" applyFill="1" applyBorder="1" applyAlignment="1" applyProtection="1">
      <alignment horizontal="right"/>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5" fillId="0" borderId="13" xfId="0" applyFont="1" applyBorder="1" applyAlignment="1">
      <alignment horizontal="left" wrapText="1" indent="3"/>
    </xf>
    <xf numFmtId="0" fontId="31" fillId="0" borderId="13" xfId="0" applyFont="1" applyBorder="1" applyAlignment="1">
      <alignment horizontal="left" wrapText="1" indent="2"/>
    </xf>
    <xf numFmtId="193" fontId="119" fillId="0" borderId="14" xfId="0" applyNumberFormat="1" applyFont="1" applyBorder="1" applyAlignment="1">
      <alignment vertical="center"/>
    </xf>
    <xf numFmtId="0" fontId="25" fillId="0" borderId="12" xfId="0" applyFont="1" applyBorder="1" applyAlignment="1">
      <alignment horizontal="left" wrapText="1" indent="5"/>
    </xf>
    <xf numFmtId="0" fontId="25" fillId="0" borderId="12" xfId="0" applyFont="1" applyBorder="1" applyAlignment="1">
      <alignment horizontal="left" wrapText="1" indent="4"/>
    </xf>
    <xf numFmtId="0" fontId="25" fillId="0" borderId="12" xfId="0" applyFont="1" applyBorder="1" applyAlignment="1">
      <alignment horizontal="left" wrapText="1" indent="6"/>
    </xf>
    <xf numFmtId="0" fontId="15" fillId="0" borderId="0" xfId="11" applyFont="1" applyFill="1" applyBorder="1" applyAlignment="1" applyProtection="1">
      <alignment horizontal="left"/>
    </xf>
    <xf numFmtId="193" fontId="143" fillId="0" borderId="3" xfId="0" applyNumberFormat="1" applyFont="1" applyFill="1" applyBorder="1"/>
    <xf numFmtId="193" fontId="119" fillId="0" borderId="18" xfId="0" applyNumberFormat="1" applyFont="1" applyBorder="1" applyAlignment="1">
      <alignment vertical="center"/>
    </xf>
    <xf numFmtId="3" fontId="14" fillId="0" borderId="35" xfId="0" applyNumberFormat="1" applyFont="1" applyBorder="1" applyAlignment="1">
      <alignment vertical="center"/>
    </xf>
    <xf numFmtId="193" fontId="119" fillId="0" borderId="0" xfId="0" applyNumberFormat="1" applyFont="1"/>
    <xf numFmtId="0" fontId="0" fillId="0" borderId="0" xfId="0" applyAlignment="1">
      <alignment vertical="center"/>
    </xf>
    <xf numFmtId="0" fontId="0" fillId="0" borderId="0" xfId="0" applyAlignment="1">
      <alignment vertical="center" wrapText="1"/>
    </xf>
    <xf numFmtId="0" fontId="121" fillId="0" borderId="0" xfId="0" applyFont="1" applyAlignment="1">
      <alignment vertical="center" wrapText="1"/>
    </xf>
    <xf numFmtId="164" fontId="121" fillId="0" borderId="0" xfId="7" applyNumberFormat="1"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5"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4" fillId="0" borderId="95" xfId="0" applyFont="1" applyFill="1" applyBorder="1" applyAlignment="1">
      <alignment horizontal="left" vertical="center" wrapText="1"/>
    </xf>
    <xf numFmtId="169" fontId="34" fillId="37" borderId="0" xfId="20" applyBorder="1"/>
    <xf numFmtId="169" fontId="34" fillId="37" borderId="111" xfId="20" applyBorder="1"/>
    <xf numFmtId="193" fontId="12" fillId="0" borderId="3" xfId="0" applyNumberFormat="1" applyFont="1" applyFill="1" applyBorder="1" applyAlignment="1" applyProtection="1">
      <alignment vertical="center" wrapText="1"/>
      <protection locked="0"/>
    </xf>
    <xf numFmtId="193" fontId="14" fillId="2" borderId="3" xfId="0" applyNumberFormat="1" applyFont="1" applyFill="1" applyBorder="1" applyAlignment="1" applyProtection="1">
      <alignment vertical="center"/>
      <protection locked="0"/>
    </xf>
    <xf numFmtId="193" fontId="23" fillId="2" borderId="3" xfId="0" applyNumberFormat="1" applyFont="1" applyFill="1" applyBorder="1" applyAlignment="1" applyProtection="1">
      <alignment vertical="center"/>
      <protection locked="0"/>
    </xf>
    <xf numFmtId="193" fontId="23"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193" fontId="14" fillId="2" borderId="26"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2" fillId="0" borderId="3" xfId="0" applyNumberFormat="1" applyFont="1" applyFill="1" applyBorder="1" applyAlignment="1" applyProtection="1">
      <alignment horizontal="center" vertical="center" wrapText="1"/>
      <protection locked="0"/>
    </xf>
    <xf numFmtId="193" fontId="10" fillId="0" borderId="23" xfId="0" applyNumberFormat="1" applyFont="1" applyBorder="1" applyAlignment="1">
      <alignment vertical="center"/>
    </xf>
    <xf numFmtId="193" fontId="121" fillId="0" borderId="0" xfId="0" applyNumberFormat="1" applyFont="1"/>
    <xf numFmtId="193" fontId="31" fillId="0" borderId="112" xfId="0" applyNumberFormat="1" applyFont="1" applyBorder="1" applyAlignment="1">
      <alignment vertical="center"/>
    </xf>
    <xf numFmtId="167" fontId="31" fillId="0" borderId="113" xfId="0" applyNumberFormat="1" applyFont="1" applyBorder="1" applyAlignment="1">
      <alignment horizontal="center"/>
    </xf>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4"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4"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4" fillId="0" borderId="117" xfId="0" applyNumberFormat="1" applyFont="1" applyFill="1" applyBorder="1" applyAlignment="1">
      <alignment horizontal="right" vertical="center"/>
    </xf>
    <xf numFmtId="0" fontId="114" fillId="0" borderId="102" xfId="0" applyFont="1" applyFill="1" applyBorder="1" applyAlignment="1">
      <alignment horizontal="right" vertical="center"/>
    </xf>
    <xf numFmtId="0" fontId="115" fillId="0" borderId="117" xfId="0" applyNumberFormat="1" applyFont="1" applyFill="1" applyBorder="1" applyAlignment="1">
      <alignment vertical="center" wrapText="1"/>
    </xf>
    <xf numFmtId="0" fontId="114" fillId="0" borderId="95" xfId="0" applyFont="1" applyFill="1" applyBorder="1" applyAlignment="1">
      <alignment horizontal="left" vertical="center" wrapText="1"/>
    </xf>
    <xf numFmtId="0" fontId="114"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4" fillId="37" borderId="136" xfId="20" applyBorder="1"/>
    <xf numFmtId="169" fontId="34" fillId="37" borderId="139" xfId="20" applyBorder="1"/>
    <xf numFmtId="169" fontId="34"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6" fillId="0" borderId="117" xfId="17" applyBorder="1" applyAlignment="1" applyProtection="1"/>
    <xf numFmtId="14" fontId="12" fillId="3" borderId="117" xfId="8" quotePrefix="1" applyNumberFormat="1" applyFont="1" applyFill="1" applyBorder="1" applyAlignment="1" applyProtection="1">
      <alignment horizontal="left" vertical="center" wrapText="1" indent="2"/>
      <protection locked="0"/>
    </xf>
    <xf numFmtId="0" fontId="20" fillId="0" borderId="117" xfId="0" applyFont="1" applyFill="1" applyBorder="1" applyAlignment="1">
      <alignment horizontal="center" vertical="center" wrapText="1"/>
    </xf>
    <xf numFmtId="0" fontId="21" fillId="0" borderId="117" xfId="0" applyFont="1" applyFill="1" applyBorder="1" applyAlignment="1">
      <alignment horizontal="left" vertical="center" wrapText="1"/>
    </xf>
    <xf numFmtId="0" fontId="12" fillId="0" borderId="117" xfId="0" applyFont="1" applyFill="1" applyBorder="1" applyAlignment="1">
      <alignment vertical="center" wrapText="1"/>
    </xf>
    <xf numFmtId="0" fontId="12" fillId="0" borderId="117" xfId="0" applyFont="1" applyBorder="1" applyAlignment="1">
      <alignment vertical="center" wrapText="1"/>
    </xf>
    <xf numFmtId="0" fontId="14" fillId="2" borderId="117" xfId="0" applyFont="1" applyFill="1" applyBorder="1" applyAlignment="1">
      <alignment vertical="center"/>
    </xf>
    <xf numFmtId="193" fontId="14" fillId="2" borderId="117" xfId="0" applyNumberFormat="1" applyFont="1" applyFill="1" applyBorder="1" applyAlignment="1" applyProtection="1">
      <alignment vertical="center"/>
      <protection locked="0"/>
    </xf>
    <xf numFmtId="0" fontId="12" fillId="0" borderId="117" xfId="0" applyFont="1" applyFill="1" applyBorder="1" applyAlignment="1">
      <alignment horizontal="left" vertical="center" wrapText="1"/>
    </xf>
    <xf numFmtId="9" fontId="23" fillId="2" borderId="26" xfId="20961" applyFont="1" applyFill="1" applyBorder="1" applyAlignment="1" applyProtection="1">
      <alignment vertical="center"/>
      <protection locked="0"/>
    </xf>
    <xf numFmtId="9" fontId="23"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37" xfId="0" applyFont="1" applyBorder="1" applyAlignment="1">
      <alignment horizontal="center" vertical="center" wrapText="1"/>
    </xf>
    <xf numFmtId="0" fontId="28" fillId="0" borderId="117" xfId="0" applyFont="1" applyBorder="1" applyAlignment="1">
      <alignment vertical="center" wrapText="1"/>
    </xf>
    <xf numFmtId="3" fontId="118" fillId="36" borderId="117" xfId="0" applyNumberFormat="1" applyFont="1" applyFill="1" applyBorder="1" applyAlignment="1">
      <alignment vertical="center" wrapText="1"/>
    </xf>
    <xf numFmtId="3" fontId="118" fillId="36" borderId="118" xfId="0" applyNumberFormat="1" applyFont="1" applyFill="1" applyBorder="1" applyAlignment="1">
      <alignment vertical="center" wrapText="1"/>
    </xf>
    <xf numFmtId="3" fontId="118" fillId="0" borderId="117" xfId="0" applyNumberFormat="1" applyFont="1" applyBorder="1" applyAlignment="1">
      <alignment vertical="center" wrapText="1"/>
    </xf>
    <xf numFmtId="3" fontId="118"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0" fontId="28" fillId="0" borderId="117" xfId="0" applyFont="1" applyFill="1" applyBorder="1" applyAlignment="1">
      <alignment horizontal="left" vertical="center" wrapText="1" indent="2"/>
    </xf>
    <xf numFmtId="3" fontId="118" fillId="0" borderId="117" xfId="0" applyNumberFormat="1" applyFont="1" applyFill="1" applyBorder="1" applyAlignment="1">
      <alignment vertical="center" wrapText="1"/>
    </xf>
    <xf numFmtId="0" fontId="28" fillId="0" borderId="135" xfId="0" applyFont="1" applyBorder="1" applyAlignment="1">
      <alignment vertical="center" wrapText="1"/>
    </xf>
    <xf numFmtId="3" fontId="118" fillId="36" borderId="135" xfId="0" applyNumberFormat="1" applyFont="1" applyFill="1" applyBorder="1" applyAlignment="1">
      <alignment vertical="center" wrapText="1"/>
    </xf>
    <xf numFmtId="3" fontId="118" fillId="36" borderId="138" xfId="0" applyNumberFormat="1" applyFont="1" applyFill="1" applyBorder="1" applyAlignment="1">
      <alignment vertical="center" wrapText="1"/>
    </xf>
    <xf numFmtId="0" fontId="38" fillId="0" borderId="0" xfId="0" applyFont="1" applyAlignment="1">
      <alignment horizontal="center"/>
    </xf>
    <xf numFmtId="0" fontId="10" fillId="0" borderId="0" xfId="0" applyFont="1" applyAlignment="1">
      <alignment wrapText="1"/>
    </xf>
    <xf numFmtId="193" fontId="31" fillId="0" borderId="18" xfId="0" applyNumberFormat="1" applyFont="1" applyFill="1" applyBorder="1" applyAlignment="1">
      <alignment vertical="center"/>
    </xf>
    <xf numFmtId="195" fontId="0" fillId="0" borderId="0" xfId="0" applyNumberFormat="1"/>
    <xf numFmtId="10" fontId="10" fillId="0" borderId="0" xfId="0" applyNumberFormat="1" applyFont="1"/>
    <xf numFmtId="3" fontId="148" fillId="0" borderId="0" xfId="0" applyNumberFormat="1" applyFont="1" applyBorder="1" applyAlignment="1">
      <alignment vertical="center" wrapText="1"/>
    </xf>
    <xf numFmtId="193" fontId="12" fillId="0" borderId="3" xfId="0" applyNumberFormat="1" applyFont="1" applyBorder="1" applyAlignment="1"/>
    <xf numFmtId="193" fontId="12" fillId="0" borderId="8" xfId="0" applyNumberFormat="1" applyFont="1" applyBorder="1" applyAlignment="1"/>
    <xf numFmtId="10" fontId="12" fillId="0" borderId="3" xfId="20961" applyNumberFormat="1" applyFont="1" applyBorder="1" applyAlignment="1" applyProtection="1">
      <alignment vertical="center" wrapText="1"/>
      <protection locked="0"/>
    </xf>
    <xf numFmtId="169" fontId="34" fillId="37" borderId="0" xfId="20" applyFont="1" applyBorder="1"/>
    <xf numFmtId="9" fontId="14" fillId="2" borderId="26" xfId="20961" applyFont="1" applyFill="1" applyBorder="1" applyAlignment="1" applyProtection="1">
      <alignment vertical="center"/>
      <protection locked="0"/>
    </xf>
    <xf numFmtId="3" fontId="9" fillId="0" borderId="117" xfId="0" applyNumberFormat="1" applyFont="1" applyBorder="1" applyAlignment="1">
      <alignment vertical="center" wrapText="1"/>
    </xf>
    <xf numFmtId="3" fontId="9" fillId="0" borderId="118" xfId="0" applyNumberFormat="1" applyFont="1" applyBorder="1" applyAlignment="1">
      <alignment vertical="center" wrapText="1"/>
    </xf>
    <xf numFmtId="0" fontId="112" fillId="0" borderId="74" xfId="0" applyFont="1" applyBorder="1" applyAlignment="1">
      <alignment horizontal="left" wrapText="1"/>
    </xf>
    <xf numFmtId="0" fontId="112"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9" fillId="3" borderId="75" xfId="13" applyFont="1" applyFill="1" applyBorder="1" applyAlignment="1" applyProtection="1">
      <alignment horizontal="center" vertical="center" wrapText="1"/>
      <protection locked="0"/>
    </xf>
    <xf numFmtId="0" fontId="109"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3" fillId="0" borderId="78" xfId="0" applyFont="1" applyFill="1" applyBorder="1" applyAlignment="1">
      <alignment horizontal="center" vertical="center"/>
    </xf>
    <xf numFmtId="0" fontId="113" fillId="0" borderId="79" xfId="0" applyFont="1" applyFill="1" applyBorder="1" applyAlignment="1">
      <alignment horizontal="center" vertical="center"/>
    </xf>
    <xf numFmtId="0" fontId="113" fillId="0" borderId="80" xfId="0" applyFont="1" applyFill="1" applyBorder="1" applyAlignment="1">
      <alignment horizontal="center" vertical="center"/>
    </xf>
    <xf numFmtId="0" fontId="114" fillId="0" borderId="117" xfId="0" applyFont="1" applyFill="1" applyBorder="1" applyAlignment="1">
      <alignment horizontal="left" vertical="center" wrapText="1"/>
    </xf>
    <xf numFmtId="0" fontId="113" fillId="76" borderId="81" xfId="0" applyFont="1" applyFill="1" applyBorder="1" applyAlignment="1">
      <alignment horizontal="center" vertical="center" wrapText="1"/>
    </xf>
    <xf numFmtId="0" fontId="113" fillId="76" borderId="82" xfId="0" applyFont="1" applyFill="1" applyBorder="1" applyAlignment="1">
      <alignment horizontal="center" vertical="center" wrapText="1"/>
    </xf>
    <xf numFmtId="0" fontId="113" fillId="76" borderId="83" xfId="0" applyFont="1" applyFill="1" applyBorder="1" applyAlignment="1">
      <alignment horizontal="center" vertical="center" wrapText="1"/>
    </xf>
    <xf numFmtId="0" fontId="114" fillId="0" borderId="59" xfId="0" applyFont="1" applyFill="1" applyBorder="1" applyAlignment="1">
      <alignment horizontal="left" vertical="center" wrapText="1"/>
    </xf>
    <xf numFmtId="0" fontId="114" fillId="0" borderId="11" xfId="0" applyFont="1" applyFill="1" applyBorder="1" applyAlignment="1">
      <alignment horizontal="left" vertical="center" wrapText="1"/>
    </xf>
    <xf numFmtId="0" fontId="114" fillId="0" borderId="122" xfId="0" applyFont="1" applyFill="1" applyBorder="1" applyAlignment="1">
      <alignment horizontal="left" vertical="center" wrapText="1"/>
    </xf>
    <xf numFmtId="0" fontId="114" fillId="0" borderId="131" xfId="0" applyFont="1" applyFill="1" applyBorder="1" applyAlignment="1">
      <alignment horizontal="left" vertical="center" wrapText="1"/>
    </xf>
    <xf numFmtId="0" fontId="114" fillId="3" borderId="122" xfId="0" applyFont="1" applyFill="1" applyBorder="1" applyAlignment="1">
      <alignment vertical="center" wrapText="1"/>
    </xf>
    <xf numFmtId="0" fontId="114" fillId="3" borderId="131" xfId="0" applyFont="1" applyFill="1" applyBorder="1" applyAlignment="1">
      <alignment vertical="center" wrapText="1"/>
    </xf>
    <xf numFmtId="0" fontId="114" fillId="0" borderId="122" xfId="0" applyFont="1" applyFill="1" applyBorder="1" applyAlignment="1">
      <alignment horizontal="left"/>
    </xf>
    <xf numFmtId="0" fontId="114" fillId="0" borderId="131" xfId="0" applyFont="1" applyFill="1" applyBorder="1" applyAlignment="1">
      <alignment horizontal="left"/>
    </xf>
    <xf numFmtId="0" fontId="114" fillId="0" borderId="88" xfId="0" applyFont="1" applyFill="1" applyBorder="1" applyAlignment="1">
      <alignment horizontal="left" vertical="center" wrapText="1"/>
    </xf>
    <xf numFmtId="0" fontId="114" fillId="0" borderId="89" xfId="0" applyFont="1" applyFill="1" applyBorder="1" applyAlignment="1">
      <alignment horizontal="left" vertical="center" wrapText="1"/>
    </xf>
    <xf numFmtId="0" fontId="114" fillId="0" borderId="59" xfId="0" applyFont="1" applyFill="1" applyBorder="1" applyAlignment="1">
      <alignment vertical="center" wrapText="1"/>
    </xf>
    <xf numFmtId="0" fontId="114" fillId="0" borderId="11" xfId="0" applyFont="1" applyFill="1" applyBorder="1" applyAlignment="1">
      <alignment vertical="center" wrapText="1"/>
    </xf>
    <xf numFmtId="0" fontId="114" fillId="0" borderId="122" xfId="0" applyFont="1" applyFill="1" applyBorder="1" applyAlignment="1">
      <alignment vertical="center" wrapText="1"/>
    </xf>
    <xf numFmtId="0" fontId="114" fillId="0" borderId="131" xfId="0" applyFont="1" applyFill="1" applyBorder="1" applyAlignment="1">
      <alignment vertical="center" wrapText="1"/>
    </xf>
    <xf numFmtId="0" fontId="114" fillId="3" borderId="85" xfId="0" applyFont="1" applyFill="1" applyBorder="1" applyAlignment="1">
      <alignment horizontal="left" vertical="center" wrapText="1"/>
    </xf>
    <xf numFmtId="0" fontId="114" fillId="3" borderId="86" xfId="0" applyFont="1" applyFill="1" applyBorder="1" applyAlignment="1">
      <alignment horizontal="left" vertical="center" wrapText="1"/>
    </xf>
    <xf numFmtId="0" fontId="114" fillId="0" borderId="85" xfId="0" applyFont="1" applyFill="1" applyBorder="1" applyAlignment="1">
      <alignment vertical="center" wrapText="1"/>
    </xf>
    <xf numFmtId="0" fontId="114" fillId="0" borderId="86" xfId="0" applyFont="1" applyFill="1" applyBorder="1" applyAlignment="1">
      <alignment vertical="center" wrapText="1"/>
    </xf>
    <xf numFmtId="0" fontId="114" fillId="0" borderId="85" xfId="0" applyFont="1" applyFill="1" applyBorder="1" applyAlignment="1">
      <alignment horizontal="left" vertical="center" wrapText="1"/>
    </xf>
    <xf numFmtId="0" fontId="114" fillId="0" borderId="86" xfId="0" applyFont="1" applyFill="1" applyBorder="1" applyAlignment="1">
      <alignment horizontal="left" vertical="center" wrapText="1"/>
    </xf>
    <xf numFmtId="0" fontId="113" fillId="76" borderId="90" xfId="0" applyFont="1" applyFill="1" applyBorder="1" applyAlignment="1">
      <alignment horizontal="center" vertical="center" wrapText="1"/>
    </xf>
    <xf numFmtId="0" fontId="113" fillId="76" borderId="0" xfId="0" applyFont="1" applyFill="1" applyBorder="1" applyAlignment="1">
      <alignment horizontal="center" vertical="center" wrapText="1"/>
    </xf>
    <xf numFmtId="0" fontId="113" fillId="76" borderId="91" xfId="0" applyFont="1" applyFill="1" applyBorder="1" applyAlignment="1">
      <alignment horizontal="center" vertical="center" wrapText="1"/>
    </xf>
    <xf numFmtId="0" fontId="114" fillId="3" borderId="122" xfId="0" applyFont="1" applyFill="1" applyBorder="1" applyAlignment="1">
      <alignment horizontal="left" vertical="center" wrapText="1"/>
    </xf>
    <xf numFmtId="0" fontId="114" fillId="3" borderId="131" xfId="0" applyFont="1" applyFill="1" applyBorder="1" applyAlignment="1">
      <alignment horizontal="left" vertical="center" wrapText="1"/>
    </xf>
    <xf numFmtId="0" fontId="114" fillId="78" borderId="122" xfId="0" applyFont="1" applyFill="1" applyBorder="1" applyAlignment="1">
      <alignment vertical="center" wrapText="1"/>
    </xf>
    <xf numFmtId="0" fontId="114" fillId="78" borderId="131" xfId="0" applyFont="1" applyFill="1" applyBorder="1" applyAlignment="1">
      <alignment vertical="center" wrapText="1"/>
    </xf>
    <xf numFmtId="0" fontId="113" fillId="76" borderId="106" xfId="0" applyFont="1" applyFill="1" applyBorder="1" applyAlignment="1">
      <alignment horizontal="center" vertical="center"/>
    </xf>
    <xf numFmtId="0" fontId="113" fillId="76" borderId="107" xfId="0" applyFont="1" applyFill="1" applyBorder="1" applyAlignment="1">
      <alignment horizontal="center" vertical="center"/>
    </xf>
    <xf numFmtId="0" fontId="113" fillId="76" borderId="108" xfId="0" applyFont="1" applyFill="1" applyBorder="1" applyAlignment="1">
      <alignment horizontal="center" vertical="center"/>
    </xf>
    <xf numFmtId="0" fontId="113" fillId="0" borderId="101" xfId="0" applyFont="1" applyFill="1" applyBorder="1" applyAlignment="1">
      <alignment horizontal="center" vertical="center"/>
    </xf>
    <xf numFmtId="0" fontId="113" fillId="76" borderId="132" xfId="0" applyFont="1" applyFill="1" applyBorder="1" applyAlignment="1">
      <alignment horizontal="center" vertical="center" wrapText="1"/>
    </xf>
    <xf numFmtId="0" fontId="113" fillId="76" borderId="133" xfId="0" applyFont="1" applyFill="1" applyBorder="1" applyAlignment="1">
      <alignment horizontal="center" vertical="center" wrapText="1"/>
    </xf>
    <xf numFmtId="0" fontId="113" fillId="76" borderId="134" xfId="0" applyFont="1" applyFill="1" applyBorder="1" applyAlignment="1">
      <alignment horizontal="center" vertical="center" wrapText="1"/>
    </xf>
    <xf numFmtId="49" fontId="114" fillId="0" borderId="96" xfId="0" applyNumberFormat="1" applyFont="1" applyFill="1" applyBorder="1" applyAlignment="1">
      <alignment horizontal="left" vertical="center" wrapText="1"/>
    </xf>
    <xf numFmtId="49" fontId="114" fillId="0" borderId="97" xfId="0" applyNumberFormat="1" applyFont="1" applyFill="1" applyBorder="1" applyAlignment="1">
      <alignment horizontal="left" vertical="center" wrapText="1"/>
    </xf>
    <xf numFmtId="0" fontId="114" fillId="0" borderId="99" xfId="0" applyFont="1" applyFill="1" applyBorder="1" applyAlignment="1">
      <alignment horizontal="left" vertical="center" wrapText="1"/>
    </xf>
    <xf numFmtId="0" fontId="114" fillId="0" borderId="100" xfId="0" applyFont="1" applyFill="1" applyBorder="1" applyAlignment="1">
      <alignment horizontal="left" vertical="center" wrapText="1"/>
    </xf>
    <xf numFmtId="0" fontId="114" fillId="0" borderId="95" xfId="0" applyFont="1" applyFill="1" applyBorder="1" applyAlignment="1">
      <alignment horizontal="left" vertical="center" wrapText="1"/>
    </xf>
    <xf numFmtId="0" fontId="114" fillId="0" borderId="104" xfId="0" applyFont="1" applyFill="1" applyBorder="1" applyAlignment="1">
      <alignment horizontal="left" vertical="center" wrapText="1"/>
    </xf>
    <xf numFmtId="0" fontId="113" fillId="76" borderId="92" xfId="0" applyFont="1" applyFill="1" applyBorder="1" applyAlignment="1">
      <alignment horizontal="center" vertical="center" wrapText="1"/>
    </xf>
    <xf numFmtId="0" fontId="113" fillId="76" borderId="93" xfId="0" applyFont="1" applyFill="1" applyBorder="1" applyAlignment="1">
      <alignment horizontal="center" vertical="center" wrapText="1"/>
    </xf>
    <xf numFmtId="0" fontId="113" fillId="76" borderId="94" xfId="0" applyFont="1" applyFill="1" applyBorder="1" applyAlignment="1">
      <alignment horizontal="center" vertical="center" wrapText="1"/>
    </xf>
    <xf numFmtId="0" fontId="113" fillId="0" borderId="105" xfId="0" applyFont="1" applyFill="1" applyBorder="1" applyAlignment="1">
      <alignment horizontal="center" vertical="center"/>
    </xf>
    <xf numFmtId="0" fontId="113" fillId="0" borderId="103" xfId="0" applyFont="1" applyFill="1" applyBorder="1" applyAlignment="1">
      <alignment horizontal="center" vertical="center"/>
    </xf>
    <xf numFmtId="0" fontId="114" fillId="0" borderId="96" xfId="0" applyFont="1" applyFill="1" applyBorder="1" applyAlignment="1">
      <alignment horizontal="left" vertical="center"/>
    </xf>
    <xf numFmtId="0" fontId="114" fillId="0" borderId="97" xfId="0" applyFont="1" applyFill="1" applyBorder="1" applyAlignment="1">
      <alignment horizontal="left" vertical="center"/>
    </xf>
    <xf numFmtId="0" fontId="113" fillId="0" borderId="106" xfId="0" applyFont="1" applyFill="1" applyBorder="1" applyAlignment="1">
      <alignment horizontal="center" vertical="center"/>
    </xf>
    <xf numFmtId="0" fontId="113" fillId="0" borderId="107" xfId="0" applyFont="1" applyFill="1" applyBorder="1" applyAlignment="1">
      <alignment horizontal="center" vertical="center"/>
    </xf>
    <xf numFmtId="0" fontId="113" fillId="0" borderId="108" xfId="0" applyFont="1" applyFill="1" applyBorder="1" applyAlignment="1">
      <alignment horizontal="center" vertical="center"/>
    </xf>
    <xf numFmtId="0" fontId="114" fillId="0" borderId="98" xfId="0" applyFont="1" applyFill="1" applyBorder="1" applyAlignment="1">
      <alignment horizontal="left" vertical="center" wrapText="1"/>
    </xf>
  </cellXfs>
  <cellStyles count="37965">
    <cellStyle name="_lowerLable" xfId="21025"/>
    <cellStyle name="_RC VALUTEBIS WRILSI " xfId="18"/>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 8" xfId="21001"/>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3" xfId="20491"/>
    <cellStyle name="Note 3 3" xfId="20492"/>
    <cellStyle name="Note 3 3 2" xfId="20493"/>
    <cellStyle name="Note 3 4" xfId="20494"/>
    <cellStyle name="Note 3 5" xfId="20495"/>
    <cellStyle name="Note 4" xfId="23863"/>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7 2" xfId="23864"/>
    <cellStyle name="Note 8" xfId="20515"/>
    <cellStyle name="Note 8 2" xfId="20516"/>
    <cellStyle name="Note 9" xfId="20517"/>
    <cellStyle name="Note 9 2" xfId="2386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5" t="s">
        <v>290</v>
      </c>
      <c r="C1" s="91"/>
    </row>
    <row r="2" spans="1:3" s="182" customFormat="1" ht="15.75">
      <c r="A2" s="250">
        <v>1</v>
      </c>
      <c r="B2" s="183" t="s">
        <v>291</v>
      </c>
      <c r="C2" s="180" t="s">
        <v>752</v>
      </c>
    </row>
    <row r="3" spans="1:3" s="182" customFormat="1" ht="15.75">
      <c r="A3" s="250">
        <v>2</v>
      </c>
      <c r="B3" s="184" t="s">
        <v>292</v>
      </c>
      <c r="C3" s="180" t="s">
        <v>753</v>
      </c>
    </row>
    <row r="4" spans="1:3" s="182" customFormat="1" ht="15.75">
      <c r="A4" s="250">
        <v>3</v>
      </c>
      <c r="B4" s="184" t="s">
        <v>293</v>
      </c>
      <c r="C4" s="180" t="s">
        <v>754</v>
      </c>
    </row>
    <row r="5" spans="1:3" s="182" customFormat="1" ht="15.75">
      <c r="A5" s="251">
        <v>4</v>
      </c>
      <c r="B5" s="190" t="s">
        <v>294</v>
      </c>
      <c r="C5" s="328" t="s">
        <v>755</v>
      </c>
    </row>
    <row r="6" spans="1:3" s="186" customFormat="1" ht="65.25" customHeight="1">
      <c r="A6" s="494" t="s">
        <v>868</v>
      </c>
      <c r="B6" s="495"/>
      <c r="C6" s="495"/>
    </row>
    <row r="7" spans="1:3">
      <c r="A7" s="249" t="s">
        <v>648</v>
      </c>
      <c r="B7" s="185" t="s">
        <v>295</v>
      </c>
    </row>
    <row r="8" spans="1:3">
      <c r="A8" s="6">
        <v>1</v>
      </c>
      <c r="B8" s="187" t="s">
        <v>262</v>
      </c>
    </row>
    <row r="9" spans="1:3">
      <c r="A9" s="6">
        <v>2</v>
      </c>
      <c r="B9" s="187" t="s">
        <v>296</v>
      </c>
    </row>
    <row r="10" spans="1:3">
      <c r="A10" s="6">
        <v>3</v>
      </c>
      <c r="B10" s="187" t="s">
        <v>297</v>
      </c>
    </row>
    <row r="11" spans="1:3">
      <c r="A11" s="6">
        <v>4</v>
      </c>
      <c r="B11" s="187" t="s">
        <v>298</v>
      </c>
      <c r="C11" s="181"/>
    </row>
    <row r="12" spans="1:3">
      <c r="A12" s="6">
        <v>5</v>
      </c>
      <c r="B12" s="187" t="s">
        <v>226</v>
      </c>
    </row>
    <row r="13" spans="1:3">
      <c r="A13" s="6">
        <v>6</v>
      </c>
      <c r="B13" s="188" t="s">
        <v>187</v>
      </c>
    </row>
    <row r="14" spans="1:3">
      <c r="A14" s="6">
        <v>7</v>
      </c>
      <c r="B14" s="187" t="s">
        <v>299</v>
      </c>
    </row>
    <row r="15" spans="1:3">
      <c r="A15" s="6">
        <v>8</v>
      </c>
      <c r="B15" s="187" t="s">
        <v>303</v>
      </c>
    </row>
    <row r="16" spans="1:3">
      <c r="A16" s="6">
        <v>9</v>
      </c>
      <c r="B16" s="187" t="s">
        <v>89</v>
      </c>
    </row>
    <row r="17" spans="1:2">
      <c r="A17" s="6">
        <v>10</v>
      </c>
      <c r="B17" s="187" t="s">
        <v>308</v>
      </c>
    </row>
    <row r="18" spans="1:2">
      <c r="A18" s="6">
        <v>11</v>
      </c>
      <c r="B18" s="188" t="s">
        <v>286</v>
      </c>
    </row>
    <row r="19" spans="1:2">
      <c r="A19" s="6">
        <v>12</v>
      </c>
      <c r="B19" s="188" t="s">
        <v>283</v>
      </c>
    </row>
    <row r="20" spans="1:2">
      <c r="A20" s="6">
        <v>13</v>
      </c>
      <c r="B20" s="189" t="s">
        <v>310</v>
      </c>
    </row>
    <row r="21" spans="1:2">
      <c r="A21" s="6">
        <v>14</v>
      </c>
      <c r="B21" s="454" t="s">
        <v>813</v>
      </c>
    </row>
    <row r="22" spans="1:2">
      <c r="A22" s="120">
        <v>15</v>
      </c>
      <c r="B22" s="188"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27" t="s">
        <v>752</v>
      </c>
      <c r="D1" s="2"/>
      <c r="E1" s="2"/>
      <c r="F1" s="2"/>
    </row>
    <row r="2" spans="1:6" s="15" customFormat="1" ht="15.75" customHeight="1">
      <c r="A2" s="15" t="s">
        <v>228</v>
      </c>
      <c r="B2" s="330">
        <f>'1. key ratios'!B2</f>
        <v>43373</v>
      </c>
    </row>
    <row r="3" spans="1:6" s="15" customFormat="1" ht="15.75" customHeight="1"/>
    <row r="4" spans="1:6" ht="15.75" thickBot="1">
      <c r="A4" s="5" t="s">
        <v>657</v>
      </c>
      <c r="B4" s="54" t="s">
        <v>89</v>
      </c>
    </row>
    <row r="5" spans="1:6">
      <c r="A5" s="137" t="s">
        <v>27</v>
      </c>
      <c r="B5" s="138"/>
      <c r="C5" s="139" t="s">
        <v>28</v>
      </c>
    </row>
    <row r="6" spans="1:6">
      <c r="A6" s="140">
        <v>1</v>
      </c>
      <c r="B6" s="81" t="s">
        <v>29</v>
      </c>
      <c r="C6" s="293">
        <f>SUM(C7:C11)</f>
        <v>219050743</v>
      </c>
    </row>
    <row r="7" spans="1:6">
      <c r="A7" s="140">
        <v>2</v>
      </c>
      <c r="B7" s="78" t="s">
        <v>30</v>
      </c>
      <c r="C7" s="294">
        <v>114430000</v>
      </c>
    </row>
    <row r="8" spans="1:6">
      <c r="A8" s="140">
        <v>3</v>
      </c>
      <c r="B8" s="72" t="s">
        <v>31</v>
      </c>
      <c r="C8" s="294"/>
    </row>
    <row r="9" spans="1:6">
      <c r="A9" s="140">
        <v>4</v>
      </c>
      <c r="B9" s="72" t="s">
        <v>32</v>
      </c>
      <c r="C9" s="294"/>
    </row>
    <row r="10" spans="1:6">
      <c r="A10" s="140">
        <v>5</v>
      </c>
      <c r="B10" s="72" t="s">
        <v>33</v>
      </c>
      <c r="C10" s="294">
        <v>6838034</v>
      </c>
    </row>
    <row r="11" spans="1:6">
      <c r="A11" s="140">
        <v>6</v>
      </c>
      <c r="B11" s="79" t="s">
        <v>34</v>
      </c>
      <c r="C11" s="294">
        <v>97782709</v>
      </c>
    </row>
    <row r="12" spans="1:6" s="4" customFormat="1">
      <c r="A12" s="140">
        <v>7</v>
      </c>
      <c r="B12" s="81" t="s">
        <v>35</v>
      </c>
      <c r="C12" s="295">
        <f>SUM(C13:C27)</f>
        <v>5449725</v>
      </c>
    </row>
    <row r="13" spans="1:6" s="4" customFormat="1">
      <c r="A13" s="140">
        <v>8</v>
      </c>
      <c r="B13" s="80" t="s">
        <v>36</v>
      </c>
      <c r="C13" s="296"/>
    </row>
    <row r="14" spans="1:6" s="4" customFormat="1" ht="25.5">
      <c r="A14" s="140">
        <v>9</v>
      </c>
      <c r="B14" s="73" t="s">
        <v>37</v>
      </c>
      <c r="C14" s="296"/>
    </row>
    <row r="15" spans="1:6" s="4" customFormat="1">
      <c r="A15" s="140">
        <v>10</v>
      </c>
      <c r="B15" s="74" t="s">
        <v>38</v>
      </c>
      <c r="C15" s="296">
        <v>5449725</v>
      </c>
    </row>
    <row r="16" spans="1:6" s="4" customFormat="1">
      <c r="A16" s="140">
        <v>11</v>
      </c>
      <c r="B16" s="75" t="s">
        <v>39</v>
      </c>
      <c r="C16" s="296"/>
    </row>
    <row r="17" spans="1:3" s="4" customFormat="1">
      <c r="A17" s="140">
        <v>12</v>
      </c>
      <c r="B17" s="74" t="s">
        <v>40</v>
      </c>
      <c r="C17" s="296"/>
    </row>
    <row r="18" spans="1:3" s="4" customFormat="1">
      <c r="A18" s="140">
        <v>13</v>
      </c>
      <c r="B18" s="74" t="s">
        <v>41</v>
      </c>
      <c r="C18" s="296"/>
    </row>
    <row r="19" spans="1:3" s="4" customFormat="1">
      <c r="A19" s="140">
        <v>14</v>
      </c>
      <c r="B19" s="74" t="s">
        <v>42</v>
      </c>
      <c r="C19" s="296"/>
    </row>
    <row r="20" spans="1:3" s="4" customFormat="1" ht="25.5">
      <c r="A20" s="140">
        <v>15</v>
      </c>
      <c r="B20" s="74" t="s">
        <v>43</v>
      </c>
      <c r="C20" s="296"/>
    </row>
    <row r="21" spans="1:3" s="4" customFormat="1" ht="25.5">
      <c r="A21" s="140">
        <v>16</v>
      </c>
      <c r="B21" s="73" t="s">
        <v>44</v>
      </c>
      <c r="C21" s="296"/>
    </row>
    <row r="22" spans="1:3" s="4" customFormat="1">
      <c r="A22" s="140">
        <v>17</v>
      </c>
      <c r="B22" s="141" t="s">
        <v>45</v>
      </c>
      <c r="C22" s="296"/>
    </row>
    <row r="23" spans="1:3" s="4" customFormat="1" ht="25.5">
      <c r="A23" s="140">
        <v>18</v>
      </c>
      <c r="B23" s="73" t="s">
        <v>46</v>
      </c>
      <c r="C23" s="296"/>
    </row>
    <row r="24" spans="1:3" s="4" customFormat="1" ht="25.5">
      <c r="A24" s="140">
        <v>19</v>
      </c>
      <c r="B24" s="73" t="s">
        <v>47</v>
      </c>
      <c r="C24" s="296"/>
    </row>
    <row r="25" spans="1:3" s="4" customFormat="1" ht="25.5">
      <c r="A25" s="140">
        <v>20</v>
      </c>
      <c r="B25" s="76" t="s">
        <v>48</v>
      </c>
      <c r="C25" s="296"/>
    </row>
    <row r="26" spans="1:3" s="4" customFormat="1">
      <c r="A26" s="140">
        <v>21</v>
      </c>
      <c r="B26" s="76" t="s">
        <v>49</v>
      </c>
      <c r="C26" s="296"/>
    </row>
    <row r="27" spans="1:3" s="4" customFormat="1" ht="25.5">
      <c r="A27" s="140">
        <v>22</v>
      </c>
      <c r="B27" s="76" t="s">
        <v>50</v>
      </c>
      <c r="C27" s="296"/>
    </row>
    <row r="28" spans="1:3" s="4" customFormat="1">
      <c r="A28" s="140">
        <v>23</v>
      </c>
      <c r="B28" s="82" t="s">
        <v>24</v>
      </c>
      <c r="C28" s="295">
        <f>C6-C12</f>
        <v>213601018</v>
      </c>
    </row>
    <row r="29" spans="1:3" s="4" customFormat="1">
      <c r="A29" s="142"/>
      <c r="B29" s="77"/>
      <c r="C29" s="296"/>
    </row>
    <row r="30" spans="1:3" s="4" customFormat="1">
      <c r="A30" s="142">
        <v>24</v>
      </c>
      <c r="B30" s="82" t="s">
        <v>51</v>
      </c>
      <c r="C30" s="295">
        <f>C31+C34</f>
        <v>0</v>
      </c>
    </row>
    <row r="31" spans="1:3" s="4" customFormat="1">
      <c r="A31" s="142">
        <v>25</v>
      </c>
      <c r="B31" s="72" t="s">
        <v>52</v>
      </c>
      <c r="C31" s="297">
        <f>C32+C33</f>
        <v>0</v>
      </c>
    </row>
    <row r="32" spans="1:3" s="4" customFormat="1">
      <c r="A32" s="142">
        <v>26</v>
      </c>
      <c r="B32" s="177" t="s">
        <v>53</v>
      </c>
      <c r="C32" s="296"/>
    </row>
    <row r="33" spans="1:4" s="4" customFormat="1">
      <c r="A33" s="142">
        <v>27</v>
      </c>
      <c r="B33" s="177" t="s">
        <v>54</v>
      </c>
      <c r="C33" s="296"/>
    </row>
    <row r="34" spans="1:4" s="4" customFormat="1">
      <c r="A34" s="142">
        <v>28</v>
      </c>
      <c r="B34" s="72" t="s">
        <v>55</v>
      </c>
      <c r="C34" s="296"/>
    </row>
    <row r="35" spans="1:4" s="4" customFormat="1">
      <c r="A35" s="142">
        <v>29</v>
      </c>
      <c r="B35" s="82" t="s">
        <v>56</v>
      </c>
      <c r="C35" s="295">
        <f>SUM(C36:C40)</f>
        <v>0</v>
      </c>
    </row>
    <row r="36" spans="1:4" s="4" customFormat="1">
      <c r="A36" s="142">
        <v>30</v>
      </c>
      <c r="B36" s="73" t="s">
        <v>57</v>
      </c>
      <c r="C36" s="296"/>
    </row>
    <row r="37" spans="1:4" s="4" customFormat="1">
      <c r="A37" s="142">
        <v>31</v>
      </c>
      <c r="B37" s="74" t="s">
        <v>58</v>
      </c>
      <c r="C37" s="296"/>
    </row>
    <row r="38" spans="1:4" s="4" customFormat="1" ht="25.5">
      <c r="A38" s="142">
        <v>32</v>
      </c>
      <c r="B38" s="73" t="s">
        <v>59</v>
      </c>
      <c r="C38" s="296"/>
    </row>
    <row r="39" spans="1:4" s="4" customFormat="1" ht="25.5">
      <c r="A39" s="142">
        <v>33</v>
      </c>
      <c r="B39" s="73" t="s">
        <v>47</v>
      </c>
      <c r="C39" s="296"/>
    </row>
    <row r="40" spans="1:4" s="4" customFormat="1" ht="25.5">
      <c r="A40" s="142">
        <v>34</v>
      </c>
      <c r="B40" s="76" t="s">
        <v>60</v>
      </c>
      <c r="C40" s="296"/>
    </row>
    <row r="41" spans="1:4" s="4" customFormat="1">
      <c r="A41" s="142">
        <v>35</v>
      </c>
      <c r="B41" s="82" t="s">
        <v>25</v>
      </c>
      <c r="C41" s="295">
        <f>C30-C35</f>
        <v>0</v>
      </c>
    </row>
    <row r="42" spans="1:4" s="4" customFormat="1">
      <c r="A42" s="142"/>
      <c r="B42" s="77"/>
      <c r="C42" s="296"/>
    </row>
    <row r="43" spans="1:4" s="4" customFormat="1">
      <c r="A43" s="142">
        <v>36</v>
      </c>
      <c r="B43" s="83" t="s">
        <v>61</v>
      </c>
      <c r="C43" s="295">
        <f>SUM(C44:C46)</f>
        <v>236063204</v>
      </c>
    </row>
    <row r="44" spans="1:4" s="4" customFormat="1">
      <c r="A44" s="142">
        <v>37</v>
      </c>
      <c r="B44" s="72" t="s">
        <v>62</v>
      </c>
      <c r="C44" s="296">
        <v>227721435</v>
      </c>
    </row>
    <row r="45" spans="1:4" s="4" customFormat="1">
      <c r="A45" s="142">
        <v>38</v>
      </c>
      <c r="B45" s="72" t="s">
        <v>63</v>
      </c>
      <c r="C45" s="296">
        <v>0</v>
      </c>
    </row>
    <row r="46" spans="1:4" s="4" customFormat="1">
      <c r="A46" s="142">
        <v>39</v>
      </c>
      <c r="B46" s="72" t="s">
        <v>64</v>
      </c>
      <c r="C46" s="296">
        <v>8341769</v>
      </c>
      <c r="D46" s="429"/>
    </row>
    <row r="47" spans="1:4" s="4" customFormat="1">
      <c r="A47" s="142">
        <v>40</v>
      </c>
      <c r="B47" s="83" t="s">
        <v>65</v>
      </c>
      <c r="C47" s="295">
        <f>SUM(C48:C51)</f>
        <v>0</v>
      </c>
    </row>
    <row r="48" spans="1:4" s="4" customFormat="1">
      <c r="A48" s="142">
        <v>41</v>
      </c>
      <c r="B48" s="73" t="s">
        <v>66</v>
      </c>
      <c r="C48" s="296"/>
    </row>
    <row r="49" spans="1:3" s="4" customFormat="1">
      <c r="A49" s="142">
        <v>42</v>
      </c>
      <c r="B49" s="74" t="s">
        <v>67</v>
      </c>
      <c r="C49" s="296"/>
    </row>
    <row r="50" spans="1:3" s="4" customFormat="1" ht="25.5">
      <c r="A50" s="142">
        <v>43</v>
      </c>
      <c r="B50" s="73" t="s">
        <v>68</v>
      </c>
      <c r="C50" s="296"/>
    </row>
    <row r="51" spans="1:3" s="4" customFormat="1" ht="25.5">
      <c r="A51" s="142">
        <v>44</v>
      </c>
      <c r="B51" s="73" t="s">
        <v>47</v>
      </c>
      <c r="C51" s="296"/>
    </row>
    <row r="52" spans="1:3" s="4" customFormat="1" ht="15.75" thickBot="1">
      <c r="A52" s="143">
        <v>45</v>
      </c>
      <c r="B52" s="144" t="s">
        <v>26</v>
      </c>
      <c r="C52" s="298">
        <f>C43-C47</f>
        <v>236063204</v>
      </c>
    </row>
    <row r="53" spans="1:3">
      <c r="C53" s="324"/>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1"/>
  <sheetViews>
    <sheetView zoomScaleNormal="100" workbookViewId="0">
      <pane xSplit="1" ySplit="5" topLeftCell="B30" activePane="bottomRight" state="frozen"/>
      <selection activeCell="K8" sqref="K8"/>
      <selection pane="topRight" activeCell="K8" sqref="K8"/>
      <selection pane="bottomLeft" activeCell="K8" sqref="K8"/>
      <selection pane="bottomRight" activeCell="B2" sqref="B2"/>
    </sheetView>
  </sheetViews>
  <sheetFormatPr defaultRowHeight="15.75"/>
  <cols>
    <col min="1" max="1" width="10.7109375" style="68" customWidth="1"/>
    <col min="2" max="2" width="82.85546875" style="68" customWidth="1"/>
    <col min="3" max="3" width="39" style="68" customWidth="1"/>
    <col min="4" max="4" width="32.28515625" style="68" customWidth="1"/>
  </cols>
  <sheetData>
    <row r="1" spans="1:5">
      <c r="A1" s="20" t="s">
        <v>227</v>
      </c>
      <c r="B1" s="327" t="s">
        <v>752</v>
      </c>
      <c r="E1" s="2"/>
    </row>
    <row r="2" spans="1:5" s="15" customFormat="1" ht="15.75" customHeight="1">
      <c r="A2" s="19" t="s">
        <v>228</v>
      </c>
      <c r="B2" s="330">
        <f>'1. key ratios'!B2</f>
        <v>43373</v>
      </c>
    </row>
    <row r="3" spans="1:5" s="15" customFormat="1" ht="15.75" customHeight="1">
      <c r="A3" s="19"/>
    </row>
    <row r="4" spans="1:5" s="15" customFormat="1" ht="15.75" customHeight="1" thickBot="1">
      <c r="A4" s="15" t="s">
        <v>658</v>
      </c>
      <c r="B4" s="355" t="s">
        <v>308</v>
      </c>
      <c r="D4" s="206" t="s">
        <v>130</v>
      </c>
    </row>
    <row r="5" spans="1:5" ht="64.900000000000006" customHeight="1">
      <c r="A5" s="155" t="s">
        <v>27</v>
      </c>
      <c r="B5" s="156" t="s">
        <v>270</v>
      </c>
      <c r="C5" s="157" t="s">
        <v>274</v>
      </c>
      <c r="D5" s="205" t="s">
        <v>309</v>
      </c>
    </row>
    <row r="6" spans="1:5">
      <c r="A6" s="145">
        <v>1</v>
      </c>
      <c r="B6" s="84" t="s">
        <v>192</v>
      </c>
      <c r="C6" s="299">
        <v>24779101</v>
      </c>
      <c r="D6" s="146"/>
    </row>
    <row r="7" spans="1:5">
      <c r="A7" s="145">
        <v>2</v>
      </c>
      <c r="B7" s="85" t="s">
        <v>193</v>
      </c>
      <c r="C7" s="299">
        <v>145010118</v>
      </c>
      <c r="D7" s="147"/>
    </row>
    <row r="8" spans="1:5">
      <c r="A8" s="145">
        <v>3</v>
      </c>
      <c r="B8" s="85" t="s">
        <v>194</v>
      </c>
      <c r="C8" s="299">
        <v>206866925</v>
      </c>
      <c r="D8" s="147"/>
    </row>
    <row r="9" spans="1:5">
      <c r="A9" s="145">
        <v>4</v>
      </c>
      <c r="B9" s="85" t="s">
        <v>223</v>
      </c>
      <c r="C9" s="299">
        <v>0</v>
      </c>
      <c r="D9" s="147"/>
    </row>
    <row r="10" spans="1:5">
      <c r="A10" s="145">
        <v>5</v>
      </c>
      <c r="B10" s="85" t="s">
        <v>195</v>
      </c>
      <c r="C10" s="299">
        <v>21868631</v>
      </c>
      <c r="D10" s="147"/>
    </row>
    <row r="11" spans="1:5">
      <c r="A11" s="145">
        <v>6.1</v>
      </c>
      <c r="B11" s="85" t="s">
        <v>196</v>
      </c>
      <c r="C11" s="299">
        <v>815151230</v>
      </c>
      <c r="D11" s="148"/>
    </row>
    <row r="12" spans="1:5">
      <c r="A12" s="145">
        <v>6.2</v>
      </c>
      <c r="B12" s="86" t="s">
        <v>197</v>
      </c>
      <c r="C12" s="358">
        <v>-113290573</v>
      </c>
      <c r="D12" s="148"/>
    </row>
    <row r="13" spans="1:5">
      <c r="A13" s="145" t="s">
        <v>769</v>
      </c>
      <c r="B13" s="352" t="s">
        <v>773</v>
      </c>
      <c r="C13" s="483">
        <v>-7398447</v>
      </c>
      <c r="D13" s="258" t="s">
        <v>770</v>
      </c>
    </row>
    <row r="14" spans="1:5">
      <c r="A14" s="145">
        <v>6</v>
      </c>
      <c r="B14" s="85" t="s">
        <v>198</v>
      </c>
      <c r="C14" s="305">
        <f>C11+C12</f>
        <v>701860657</v>
      </c>
      <c r="D14" s="148"/>
    </row>
    <row r="15" spans="1:5">
      <c r="A15" s="145">
        <v>7</v>
      </c>
      <c r="B15" s="85" t="s">
        <v>199</v>
      </c>
      <c r="C15" s="299">
        <v>9755908</v>
      </c>
      <c r="D15" s="147"/>
    </row>
    <row r="16" spans="1:5">
      <c r="A16" s="145">
        <v>8</v>
      </c>
      <c r="B16" s="85" t="s">
        <v>200</v>
      </c>
      <c r="C16" s="299">
        <v>26824055</v>
      </c>
      <c r="D16" s="147"/>
    </row>
    <row r="17" spans="1:4">
      <c r="A17" s="145">
        <v>9</v>
      </c>
      <c r="B17" s="85" t="s">
        <v>774</v>
      </c>
      <c r="C17" s="305">
        <f>SUM(C18:C21)</f>
        <v>2883540</v>
      </c>
      <c r="D17" s="147"/>
    </row>
    <row r="18" spans="1:4">
      <c r="A18" s="145">
        <v>9.1</v>
      </c>
      <c r="B18" s="353" t="s">
        <v>776</v>
      </c>
      <c r="C18" s="300">
        <v>7372300</v>
      </c>
      <c r="D18" s="147"/>
    </row>
    <row r="19" spans="1:4">
      <c r="A19" s="145">
        <v>9.1999999999999993</v>
      </c>
      <c r="B19" s="354" t="s">
        <v>781</v>
      </c>
      <c r="C19" s="300">
        <v>-4544620</v>
      </c>
      <c r="D19" s="147"/>
    </row>
    <row r="20" spans="1:4">
      <c r="A20" s="145">
        <v>9.3000000000000007</v>
      </c>
      <c r="B20" s="353" t="s">
        <v>775</v>
      </c>
      <c r="C20" s="300">
        <v>57000</v>
      </c>
      <c r="D20" s="147"/>
    </row>
    <row r="21" spans="1:4">
      <c r="A21" s="145">
        <v>9.4</v>
      </c>
      <c r="B21" s="354" t="s">
        <v>778</v>
      </c>
      <c r="C21" s="300">
        <v>-1140</v>
      </c>
      <c r="D21" s="258" t="s">
        <v>770</v>
      </c>
    </row>
    <row r="22" spans="1:4">
      <c r="A22" s="145">
        <v>10</v>
      </c>
      <c r="B22" s="85" t="s">
        <v>202</v>
      </c>
      <c r="C22" s="300">
        <v>19055480</v>
      </c>
      <c r="D22" s="147"/>
    </row>
    <row r="23" spans="1:4">
      <c r="A23" s="145">
        <v>10.1</v>
      </c>
      <c r="B23" s="352" t="s">
        <v>273</v>
      </c>
      <c r="C23" s="300">
        <v>5449725</v>
      </c>
      <c r="D23" s="258" t="s">
        <v>700</v>
      </c>
    </row>
    <row r="24" spans="1:4">
      <c r="A24" s="145">
        <v>11</v>
      </c>
      <c r="B24" s="87" t="s">
        <v>203</v>
      </c>
      <c r="C24" s="301">
        <v>20055673</v>
      </c>
      <c r="D24" s="149"/>
    </row>
    <row r="25" spans="1:4">
      <c r="A25" s="145">
        <v>11.1</v>
      </c>
      <c r="B25" s="354" t="s">
        <v>810</v>
      </c>
      <c r="C25" s="300">
        <v>0</v>
      </c>
      <c r="D25" s="258" t="s">
        <v>770</v>
      </c>
    </row>
    <row r="26" spans="1:4">
      <c r="A26" s="145">
        <v>11.2</v>
      </c>
      <c r="B26" s="354" t="s">
        <v>812</v>
      </c>
      <c r="C26" s="300">
        <v>-48862</v>
      </c>
      <c r="D26" s="147"/>
    </row>
    <row r="27" spans="1:4">
      <c r="A27" s="145"/>
      <c r="B27" s="87" t="s">
        <v>811</v>
      </c>
      <c r="C27" s="405">
        <v>20006811</v>
      </c>
      <c r="D27" s="406"/>
    </row>
    <row r="28" spans="1:4">
      <c r="A28" s="145">
        <v>12</v>
      </c>
      <c r="B28" s="89" t="s">
        <v>204</v>
      </c>
      <c r="C28" s="302">
        <f>SUM(C6:C10,C14:C17,C22,C27)</f>
        <v>1178911226</v>
      </c>
      <c r="D28" s="150"/>
    </row>
    <row r="29" spans="1:4">
      <c r="A29" s="145">
        <v>13</v>
      </c>
      <c r="B29" s="85" t="s">
        <v>205</v>
      </c>
      <c r="C29" s="303">
        <v>14539502</v>
      </c>
      <c r="D29" s="151"/>
    </row>
    <row r="30" spans="1:4">
      <c r="A30" s="145">
        <v>14</v>
      </c>
      <c r="B30" s="85" t="s">
        <v>206</v>
      </c>
      <c r="C30" s="303">
        <v>315574010</v>
      </c>
      <c r="D30" s="147"/>
    </row>
    <row r="31" spans="1:4">
      <c r="A31" s="145">
        <v>15</v>
      </c>
      <c r="B31" s="85" t="s">
        <v>207</v>
      </c>
      <c r="C31" s="303">
        <v>66954152</v>
      </c>
      <c r="D31" s="147"/>
    </row>
    <row r="32" spans="1:4">
      <c r="A32" s="145">
        <v>16</v>
      </c>
      <c r="B32" s="85" t="s">
        <v>208</v>
      </c>
      <c r="C32" s="303">
        <v>313732882</v>
      </c>
      <c r="D32" s="147"/>
    </row>
    <row r="33" spans="1:4">
      <c r="A33" s="145">
        <v>17</v>
      </c>
      <c r="B33" s="85" t="s">
        <v>209</v>
      </c>
      <c r="C33" s="303">
        <v>0</v>
      </c>
      <c r="D33" s="147"/>
    </row>
    <row r="34" spans="1:4">
      <c r="A34" s="145">
        <v>18</v>
      </c>
      <c r="B34" s="85" t="s">
        <v>210</v>
      </c>
      <c r="C34" s="303">
        <v>0</v>
      </c>
      <c r="D34" s="147"/>
    </row>
    <row r="35" spans="1:4">
      <c r="A35" s="145">
        <v>19</v>
      </c>
      <c r="B35" s="85" t="s">
        <v>211</v>
      </c>
      <c r="C35" s="303">
        <v>10265346</v>
      </c>
      <c r="D35" s="147"/>
    </row>
    <row r="36" spans="1:4">
      <c r="A36" s="145">
        <v>20</v>
      </c>
      <c r="B36" s="85" t="s">
        <v>133</v>
      </c>
      <c r="C36" s="303">
        <v>11073156</v>
      </c>
      <c r="D36" s="147"/>
    </row>
    <row r="37" spans="1:4">
      <c r="A37" s="145">
        <v>20.100000000000001</v>
      </c>
      <c r="B37" s="349" t="s">
        <v>777</v>
      </c>
      <c r="C37" s="357">
        <v>942182</v>
      </c>
      <c r="D37" s="258" t="s">
        <v>770</v>
      </c>
    </row>
    <row r="38" spans="1:4">
      <c r="A38" s="145">
        <v>21</v>
      </c>
      <c r="B38" s="87" t="s">
        <v>212</v>
      </c>
      <c r="C38" s="303">
        <v>227121435</v>
      </c>
      <c r="D38" s="147"/>
    </row>
    <row r="39" spans="1:4">
      <c r="A39" s="145">
        <v>21.1</v>
      </c>
      <c r="B39" s="88" t="s">
        <v>272</v>
      </c>
      <c r="C39" s="301">
        <v>227121435</v>
      </c>
      <c r="D39" s="258" t="s">
        <v>772</v>
      </c>
    </row>
    <row r="40" spans="1:4">
      <c r="A40" s="145">
        <v>22</v>
      </c>
      <c r="B40" s="89" t="s">
        <v>213</v>
      </c>
      <c r="C40" s="302">
        <f>SUM(C29:C36,C38)</f>
        <v>959260483</v>
      </c>
      <c r="D40" s="150"/>
    </row>
    <row r="41" spans="1:4">
      <c r="A41" s="145">
        <v>23</v>
      </c>
      <c r="B41" s="87" t="s">
        <v>214</v>
      </c>
      <c r="C41" s="300">
        <v>114430000</v>
      </c>
      <c r="D41" s="258" t="s">
        <v>766</v>
      </c>
    </row>
    <row r="42" spans="1:4">
      <c r="A42" s="145">
        <v>24</v>
      </c>
      <c r="B42" s="87" t="s">
        <v>215</v>
      </c>
      <c r="C42" s="300">
        <v>0</v>
      </c>
      <c r="D42" s="147"/>
    </row>
    <row r="43" spans="1:4">
      <c r="A43" s="145">
        <v>25</v>
      </c>
      <c r="B43" s="350" t="s">
        <v>271</v>
      </c>
      <c r="C43" s="300">
        <v>0</v>
      </c>
      <c r="D43" s="147"/>
    </row>
    <row r="44" spans="1:4">
      <c r="A44" s="145">
        <v>26</v>
      </c>
      <c r="B44" s="87" t="s">
        <v>217</v>
      </c>
      <c r="C44" s="300">
        <v>0</v>
      </c>
      <c r="D44" s="147"/>
    </row>
    <row r="45" spans="1:4">
      <c r="A45" s="145">
        <v>27</v>
      </c>
      <c r="B45" s="87" t="s">
        <v>218</v>
      </c>
      <c r="C45" s="300">
        <v>7438034</v>
      </c>
      <c r="D45" s="147"/>
    </row>
    <row r="46" spans="1:4">
      <c r="A46" s="145">
        <v>27.1</v>
      </c>
      <c r="B46" s="349" t="s">
        <v>767</v>
      </c>
      <c r="C46" s="351">
        <v>6838034</v>
      </c>
      <c r="D46" s="258" t="s">
        <v>768</v>
      </c>
    </row>
    <row r="47" spans="1:4">
      <c r="A47" s="145">
        <v>27.2</v>
      </c>
      <c r="B47" s="349" t="s">
        <v>771</v>
      </c>
      <c r="C47" s="351">
        <v>600000</v>
      </c>
      <c r="D47" s="258" t="s">
        <v>772</v>
      </c>
    </row>
    <row r="48" spans="1:4">
      <c r="A48" s="145">
        <v>28</v>
      </c>
      <c r="B48" s="87" t="s">
        <v>219</v>
      </c>
      <c r="C48" s="300">
        <v>97782709</v>
      </c>
      <c r="D48" s="258" t="s">
        <v>784</v>
      </c>
    </row>
    <row r="49" spans="1:4">
      <c r="A49" s="145">
        <v>29</v>
      </c>
      <c r="B49" s="87" t="s">
        <v>36</v>
      </c>
      <c r="C49" s="300">
        <v>0</v>
      </c>
      <c r="D49" s="147"/>
    </row>
    <row r="50" spans="1:4" ht="16.5" thickBot="1">
      <c r="A50" s="152">
        <v>30</v>
      </c>
      <c r="B50" s="153" t="s">
        <v>220</v>
      </c>
      <c r="C50" s="304">
        <f>SUM(C41:C45,C48:C49)</f>
        <v>219650743</v>
      </c>
      <c r="D50" s="154"/>
    </row>
    <row r="51" spans="1:4">
      <c r="C51" s="359"/>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G8" activePane="bottomRight" state="frozen"/>
      <selection activeCell="K8" sqref="K8"/>
      <selection pane="topRight" activeCell="K8" sqref="K8"/>
      <selection pane="bottomLeft" activeCell="K8" sqref="K8"/>
      <selection pane="bottomRight" activeCell="K9" sqref="K9"/>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1.5703125" style="2" customWidth="1"/>
    <col min="14" max="14" width="13.28515625" style="2"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227</v>
      </c>
      <c r="B1" s="2" t="s">
        <v>752</v>
      </c>
    </row>
    <row r="2" spans="1:19">
      <c r="A2" s="2" t="s">
        <v>228</v>
      </c>
      <c r="B2" s="330">
        <f>'1. key ratios'!B2</f>
        <v>43373</v>
      </c>
    </row>
    <row r="4" spans="1:19" ht="39" thickBot="1">
      <c r="A4" s="67" t="s">
        <v>659</v>
      </c>
      <c r="B4" s="369" t="s">
        <v>792</v>
      </c>
      <c r="C4" s="481">
        <v>0</v>
      </c>
      <c r="D4" s="481">
        <v>0</v>
      </c>
      <c r="E4" s="481">
        <v>0.2</v>
      </c>
      <c r="F4" s="481">
        <v>0.2</v>
      </c>
      <c r="G4" s="481">
        <v>0.35</v>
      </c>
      <c r="H4" s="481">
        <v>0.35</v>
      </c>
      <c r="I4" s="481">
        <v>0.5</v>
      </c>
      <c r="J4" s="481">
        <v>0.5</v>
      </c>
      <c r="K4" s="481">
        <v>0.75</v>
      </c>
      <c r="L4" s="481">
        <v>0.75</v>
      </c>
      <c r="M4" s="481">
        <v>1</v>
      </c>
      <c r="N4" s="481">
        <v>1</v>
      </c>
      <c r="O4" s="481">
        <v>1.5</v>
      </c>
      <c r="P4" s="481">
        <v>1.5</v>
      </c>
      <c r="Q4" s="481">
        <v>2.5</v>
      </c>
      <c r="R4" s="481">
        <v>2.5</v>
      </c>
    </row>
    <row r="5" spans="1:19">
      <c r="A5" s="134"/>
      <c r="B5" s="136"/>
      <c r="C5" s="115" t="s">
        <v>0</v>
      </c>
      <c r="D5" s="115" t="s">
        <v>1</v>
      </c>
      <c r="E5" s="115" t="s">
        <v>2</v>
      </c>
      <c r="F5" s="115" t="s">
        <v>3</v>
      </c>
      <c r="G5" s="115" t="s">
        <v>4</v>
      </c>
      <c r="H5" s="115" t="s">
        <v>5</v>
      </c>
      <c r="I5" s="115" t="s">
        <v>275</v>
      </c>
      <c r="J5" s="115" t="s">
        <v>276</v>
      </c>
      <c r="K5" s="115" t="s">
        <v>277</v>
      </c>
      <c r="L5" s="115" t="s">
        <v>278</v>
      </c>
      <c r="M5" s="115" t="s">
        <v>279</v>
      </c>
      <c r="N5" s="115" t="s">
        <v>280</v>
      </c>
      <c r="O5" s="115" t="s">
        <v>785</v>
      </c>
      <c r="P5" s="115" t="s">
        <v>786</v>
      </c>
      <c r="Q5" s="115" t="s">
        <v>787</v>
      </c>
      <c r="R5" s="367" t="s">
        <v>788</v>
      </c>
      <c r="S5" s="116" t="s">
        <v>793</v>
      </c>
    </row>
    <row r="6" spans="1:19" ht="76.5" customHeight="1">
      <c r="A6" s="159"/>
      <c r="B6" s="521" t="s">
        <v>789</v>
      </c>
      <c r="C6" s="517">
        <v>0</v>
      </c>
      <c r="D6" s="518"/>
      <c r="E6" s="517">
        <v>0.2</v>
      </c>
      <c r="F6" s="518"/>
      <c r="G6" s="517">
        <v>0.35</v>
      </c>
      <c r="H6" s="518"/>
      <c r="I6" s="517">
        <v>0.5</v>
      </c>
      <c r="J6" s="518"/>
      <c r="K6" s="517">
        <v>0.75</v>
      </c>
      <c r="L6" s="518"/>
      <c r="M6" s="517">
        <v>1</v>
      </c>
      <c r="N6" s="518"/>
      <c r="O6" s="517">
        <v>1.5</v>
      </c>
      <c r="P6" s="518"/>
      <c r="Q6" s="517">
        <v>2.5</v>
      </c>
      <c r="R6" s="518"/>
      <c r="S6" s="519" t="s">
        <v>287</v>
      </c>
    </row>
    <row r="7" spans="1:19">
      <c r="A7" s="159"/>
      <c r="B7" s="522"/>
      <c r="C7" s="368" t="s">
        <v>790</v>
      </c>
      <c r="D7" s="368" t="s">
        <v>791</v>
      </c>
      <c r="E7" s="368" t="s">
        <v>790</v>
      </c>
      <c r="F7" s="368" t="s">
        <v>791</v>
      </c>
      <c r="G7" s="368" t="s">
        <v>790</v>
      </c>
      <c r="H7" s="368" t="s">
        <v>791</v>
      </c>
      <c r="I7" s="368" t="s">
        <v>790</v>
      </c>
      <c r="J7" s="368" t="s">
        <v>791</v>
      </c>
      <c r="K7" s="368" t="s">
        <v>790</v>
      </c>
      <c r="L7" s="368" t="s">
        <v>791</v>
      </c>
      <c r="M7" s="368" t="s">
        <v>790</v>
      </c>
      <c r="N7" s="368" t="s">
        <v>791</v>
      </c>
      <c r="O7" s="368" t="s">
        <v>790</v>
      </c>
      <c r="P7" s="368" t="s">
        <v>791</v>
      </c>
      <c r="Q7" s="368" t="s">
        <v>790</v>
      </c>
      <c r="R7" s="368" t="s">
        <v>791</v>
      </c>
      <c r="S7" s="520"/>
    </row>
    <row r="8" spans="1:19" s="162" customFormat="1" ht="25.5">
      <c r="A8" s="119">
        <v>1</v>
      </c>
      <c r="B8" s="73" t="s">
        <v>255</v>
      </c>
      <c r="C8" s="306">
        <v>27033271</v>
      </c>
      <c r="D8" s="306"/>
      <c r="E8" s="306"/>
      <c r="F8" s="370"/>
      <c r="G8" s="306"/>
      <c r="H8" s="306"/>
      <c r="I8" s="306"/>
      <c r="J8" s="306"/>
      <c r="K8" s="306"/>
      <c r="L8" s="306"/>
      <c r="M8" s="487">
        <v>139845478</v>
      </c>
      <c r="N8" s="487"/>
      <c r="O8" s="487"/>
      <c r="P8" s="487"/>
      <c r="Q8" s="487"/>
      <c r="R8" s="488"/>
      <c r="S8" s="371">
        <f>SUMPRODUCT($C$4:$R$4,C8:R8)</f>
        <v>139845478</v>
      </c>
    </row>
    <row r="9" spans="1:19" s="162" customFormat="1" ht="25.5">
      <c r="A9" s="119">
        <v>2</v>
      </c>
      <c r="B9" s="73" t="s">
        <v>256</v>
      </c>
      <c r="C9" s="306"/>
      <c r="D9" s="306"/>
      <c r="E9" s="306"/>
      <c r="F9" s="306"/>
      <c r="G9" s="306"/>
      <c r="H9" s="306"/>
      <c r="I9" s="306"/>
      <c r="J9" s="306"/>
      <c r="K9" s="306"/>
      <c r="L9" s="306"/>
      <c r="M9" s="487">
        <v>0</v>
      </c>
      <c r="N9" s="487"/>
      <c r="O9" s="487"/>
      <c r="P9" s="487"/>
      <c r="Q9" s="487"/>
      <c r="R9" s="488"/>
      <c r="S9" s="371">
        <f t="shared" ref="S9:S21" si="0">SUMPRODUCT($C$4:$R$4,C9:R9)</f>
        <v>0</v>
      </c>
    </row>
    <row r="10" spans="1:19" s="162" customFormat="1">
      <c r="A10" s="119">
        <v>3</v>
      </c>
      <c r="B10" s="73" t="s">
        <v>257</v>
      </c>
      <c r="C10" s="306"/>
      <c r="D10" s="306"/>
      <c r="E10" s="306"/>
      <c r="F10" s="306"/>
      <c r="G10" s="306"/>
      <c r="H10" s="306"/>
      <c r="I10" s="306"/>
      <c r="J10" s="306"/>
      <c r="K10" s="306"/>
      <c r="L10" s="306"/>
      <c r="M10" s="487">
        <v>0</v>
      </c>
      <c r="N10" s="487"/>
      <c r="O10" s="487"/>
      <c r="P10" s="487"/>
      <c r="Q10" s="487"/>
      <c r="R10" s="488"/>
      <c r="S10" s="371">
        <f t="shared" si="0"/>
        <v>0</v>
      </c>
    </row>
    <row r="11" spans="1:19" s="162" customFormat="1">
      <c r="A11" s="119">
        <v>4</v>
      </c>
      <c r="B11" s="73" t="s">
        <v>258</v>
      </c>
      <c r="C11" s="306"/>
      <c r="D11" s="306"/>
      <c r="E11" s="306"/>
      <c r="F11" s="306"/>
      <c r="G11" s="306"/>
      <c r="H11" s="306"/>
      <c r="I11" s="306"/>
      <c r="J11" s="306"/>
      <c r="K11" s="306"/>
      <c r="L11" s="306"/>
      <c r="M11" s="487">
        <v>0</v>
      </c>
      <c r="N11" s="487"/>
      <c r="O11" s="487"/>
      <c r="P11" s="487"/>
      <c r="Q11" s="487"/>
      <c r="R11" s="488"/>
      <c r="S11" s="371">
        <f t="shared" si="0"/>
        <v>0</v>
      </c>
    </row>
    <row r="12" spans="1:19" s="162" customFormat="1">
      <c r="A12" s="119">
        <v>5</v>
      </c>
      <c r="B12" s="73" t="s">
        <v>259</v>
      </c>
      <c r="C12" s="306"/>
      <c r="D12" s="306"/>
      <c r="E12" s="306"/>
      <c r="F12" s="306"/>
      <c r="G12" s="306"/>
      <c r="H12" s="306"/>
      <c r="I12" s="306"/>
      <c r="J12" s="306"/>
      <c r="K12" s="306"/>
      <c r="L12" s="306"/>
      <c r="M12" s="487">
        <v>0</v>
      </c>
      <c r="N12" s="487"/>
      <c r="O12" s="487"/>
      <c r="P12" s="487"/>
      <c r="Q12" s="487"/>
      <c r="R12" s="488"/>
      <c r="S12" s="371">
        <f t="shared" si="0"/>
        <v>0</v>
      </c>
    </row>
    <row r="13" spans="1:19" s="162" customFormat="1">
      <c r="A13" s="119">
        <v>6</v>
      </c>
      <c r="B13" s="73" t="s">
        <v>260</v>
      </c>
      <c r="C13" s="306">
        <v>0</v>
      </c>
      <c r="D13" s="306"/>
      <c r="E13" s="306">
        <v>66799681.639999993</v>
      </c>
      <c r="F13" s="306"/>
      <c r="G13" s="306"/>
      <c r="H13" s="306"/>
      <c r="I13" s="306">
        <v>134468937.65999997</v>
      </c>
      <c r="J13" s="306"/>
      <c r="K13" s="306"/>
      <c r="L13" s="306"/>
      <c r="M13" s="487">
        <v>5689265.7000000477</v>
      </c>
      <c r="N13" s="487"/>
      <c r="O13" s="487">
        <v>0</v>
      </c>
      <c r="P13" s="487"/>
      <c r="Q13" s="487"/>
      <c r="R13" s="487"/>
      <c r="S13" s="371">
        <f t="shared" si="0"/>
        <v>86283670.858000025</v>
      </c>
    </row>
    <row r="14" spans="1:19" s="162" customFormat="1">
      <c r="A14" s="119">
        <v>7</v>
      </c>
      <c r="B14" s="73" t="s">
        <v>74</v>
      </c>
      <c r="C14" s="306"/>
      <c r="D14" s="306"/>
      <c r="E14" s="306"/>
      <c r="F14" s="306"/>
      <c r="G14" s="306"/>
      <c r="H14" s="306"/>
      <c r="I14" s="306"/>
      <c r="J14" s="306"/>
      <c r="K14" s="306"/>
      <c r="L14" s="306"/>
      <c r="M14" s="487">
        <v>547720967.25171649</v>
      </c>
      <c r="N14" s="487">
        <v>81524628.308938161</v>
      </c>
      <c r="O14" s="487"/>
      <c r="P14" s="487"/>
      <c r="Q14" s="487">
        <v>42628976.667278998</v>
      </c>
      <c r="R14" s="487">
        <v>100000</v>
      </c>
      <c r="S14" s="371">
        <f t="shared" si="0"/>
        <v>736068037.22885215</v>
      </c>
    </row>
    <row r="15" spans="1:19" s="162" customFormat="1">
      <c r="A15" s="119">
        <v>8</v>
      </c>
      <c r="B15" s="73" t="s">
        <v>75</v>
      </c>
      <c r="C15" s="306"/>
      <c r="D15" s="306"/>
      <c r="E15" s="306"/>
      <c r="F15" s="306"/>
      <c r="G15" s="306"/>
      <c r="H15" s="306"/>
      <c r="I15" s="306"/>
      <c r="J15" s="306"/>
      <c r="K15" s="306"/>
      <c r="L15" s="306"/>
      <c r="M15" s="487">
        <v>0</v>
      </c>
      <c r="N15" s="487"/>
      <c r="O15" s="487"/>
      <c r="P15" s="487"/>
      <c r="Q15" s="487"/>
      <c r="R15" s="488"/>
      <c r="S15" s="371">
        <f t="shared" si="0"/>
        <v>0</v>
      </c>
    </row>
    <row r="16" spans="1:19" s="162" customFormat="1" ht="25.5">
      <c r="A16" s="119">
        <v>9</v>
      </c>
      <c r="B16" s="73" t="s">
        <v>76</v>
      </c>
      <c r="C16" s="306"/>
      <c r="D16" s="306"/>
      <c r="E16" s="306"/>
      <c r="F16" s="306"/>
      <c r="G16" s="306"/>
      <c r="H16" s="306"/>
      <c r="I16" s="306"/>
      <c r="J16" s="306"/>
      <c r="K16" s="306"/>
      <c r="L16" s="306"/>
      <c r="M16" s="487">
        <v>0</v>
      </c>
      <c r="N16" s="487"/>
      <c r="O16" s="487"/>
      <c r="P16" s="487"/>
      <c r="Q16" s="487"/>
      <c r="R16" s="488"/>
      <c r="S16" s="371">
        <f t="shared" si="0"/>
        <v>0</v>
      </c>
    </row>
    <row r="17" spans="1:19" s="162" customFormat="1">
      <c r="A17" s="119">
        <v>10</v>
      </c>
      <c r="B17" s="73" t="s">
        <v>70</v>
      </c>
      <c r="C17" s="306"/>
      <c r="D17" s="306"/>
      <c r="E17" s="306"/>
      <c r="F17" s="306"/>
      <c r="G17" s="306"/>
      <c r="H17" s="306"/>
      <c r="I17" s="306"/>
      <c r="J17" s="306"/>
      <c r="K17" s="306"/>
      <c r="L17" s="306"/>
      <c r="M17" s="487">
        <v>76922385.553684637</v>
      </c>
      <c r="N17" s="487">
        <v>28605.365000011028</v>
      </c>
      <c r="O17" s="487">
        <v>5814877.1084372997</v>
      </c>
      <c r="P17" s="487"/>
      <c r="Q17" s="487">
        <v>0</v>
      </c>
      <c r="R17" s="488"/>
      <c r="S17" s="371">
        <f t="shared" si="0"/>
        <v>85673306.581340596</v>
      </c>
    </row>
    <row r="18" spans="1:19" s="162" customFormat="1">
      <c r="A18" s="119">
        <v>11</v>
      </c>
      <c r="B18" s="73" t="s">
        <v>71</v>
      </c>
      <c r="C18" s="306"/>
      <c r="D18" s="306"/>
      <c r="E18" s="306"/>
      <c r="F18" s="306"/>
      <c r="G18" s="306"/>
      <c r="H18" s="306"/>
      <c r="I18" s="306"/>
      <c r="J18" s="306"/>
      <c r="K18" s="306"/>
      <c r="L18" s="306"/>
      <c r="M18" s="487">
        <v>0</v>
      </c>
      <c r="N18" s="487"/>
      <c r="O18" s="487"/>
      <c r="P18" s="487"/>
      <c r="Q18" s="487"/>
      <c r="R18" s="488"/>
      <c r="S18" s="371">
        <f t="shared" si="0"/>
        <v>0</v>
      </c>
    </row>
    <row r="19" spans="1:19" s="162" customFormat="1">
      <c r="A19" s="119">
        <v>12</v>
      </c>
      <c r="B19" s="73" t="s">
        <v>72</v>
      </c>
      <c r="C19" s="306"/>
      <c r="D19" s="306"/>
      <c r="E19" s="306"/>
      <c r="F19" s="306"/>
      <c r="G19" s="306"/>
      <c r="H19" s="306"/>
      <c r="I19" s="306"/>
      <c r="J19" s="306"/>
      <c r="K19" s="306"/>
      <c r="L19" s="306"/>
      <c r="M19" s="487">
        <v>0</v>
      </c>
      <c r="N19" s="487"/>
      <c r="O19" s="487"/>
      <c r="P19" s="487"/>
      <c r="Q19" s="487"/>
      <c r="R19" s="488"/>
      <c r="S19" s="371">
        <f t="shared" si="0"/>
        <v>0</v>
      </c>
    </row>
    <row r="20" spans="1:19" s="162" customFormat="1">
      <c r="A20" s="119">
        <v>13</v>
      </c>
      <c r="B20" s="73" t="s">
        <v>73</v>
      </c>
      <c r="C20" s="306"/>
      <c r="D20" s="306"/>
      <c r="E20" s="306"/>
      <c r="F20" s="306"/>
      <c r="G20" s="306"/>
      <c r="H20" s="306"/>
      <c r="I20" s="306"/>
      <c r="J20" s="306"/>
      <c r="K20" s="306"/>
      <c r="L20" s="306"/>
      <c r="M20" s="487">
        <v>0</v>
      </c>
      <c r="N20" s="487"/>
      <c r="O20" s="487"/>
      <c r="P20" s="487"/>
      <c r="Q20" s="487"/>
      <c r="R20" s="488"/>
      <c r="S20" s="371">
        <f t="shared" si="0"/>
        <v>0</v>
      </c>
    </row>
    <row r="21" spans="1:19" s="162" customFormat="1">
      <c r="A21" s="119">
        <v>14</v>
      </c>
      <c r="B21" s="73" t="s">
        <v>285</v>
      </c>
      <c r="C21" s="306">
        <v>24779101</v>
      </c>
      <c r="D21" s="306"/>
      <c r="E21" s="306">
        <v>0</v>
      </c>
      <c r="F21" s="306"/>
      <c r="G21" s="306"/>
      <c r="H21" s="306">
        <v>0</v>
      </c>
      <c r="I21" s="306">
        <v>0</v>
      </c>
      <c r="J21" s="306"/>
      <c r="K21" s="306"/>
      <c r="L21" s="306"/>
      <c r="M21" s="487">
        <v>78625727.320061058</v>
      </c>
      <c r="N21" s="487">
        <v>154594.40000000535</v>
      </c>
      <c r="O21" s="487">
        <v>0</v>
      </c>
      <c r="P21" s="487"/>
      <c r="Q21" s="487">
        <v>30532418.776000001</v>
      </c>
      <c r="R21" s="488"/>
      <c r="S21" s="371">
        <f t="shared" si="0"/>
        <v>155111368.66006106</v>
      </c>
    </row>
    <row r="22" spans="1:19" ht="13.5" thickBot="1">
      <c r="A22" s="101"/>
      <c r="B22" s="164" t="s">
        <v>69</v>
      </c>
      <c r="C22" s="307">
        <f>SUM(C8:C21)</f>
        <v>51812372</v>
      </c>
      <c r="D22" s="307">
        <f t="shared" ref="D22:S22" si="1">SUM(D8:D21)</f>
        <v>0</v>
      </c>
      <c r="E22" s="307">
        <f t="shared" si="1"/>
        <v>66799681.639999993</v>
      </c>
      <c r="F22" s="307">
        <f t="shared" si="1"/>
        <v>0</v>
      </c>
      <c r="G22" s="307">
        <f t="shared" si="1"/>
        <v>0</v>
      </c>
      <c r="H22" s="307">
        <f t="shared" si="1"/>
        <v>0</v>
      </c>
      <c r="I22" s="307">
        <f t="shared" si="1"/>
        <v>134468937.65999997</v>
      </c>
      <c r="J22" s="307">
        <f t="shared" si="1"/>
        <v>0</v>
      </c>
      <c r="K22" s="307">
        <f t="shared" si="1"/>
        <v>0</v>
      </c>
      <c r="L22" s="307">
        <f t="shared" si="1"/>
        <v>0</v>
      </c>
      <c r="M22" s="307">
        <f t="shared" si="1"/>
        <v>848803823.82546222</v>
      </c>
      <c r="N22" s="307">
        <f t="shared" si="1"/>
        <v>81707828.073938176</v>
      </c>
      <c r="O22" s="307">
        <f t="shared" si="1"/>
        <v>5814877.1084372997</v>
      </c>
      <c r="P22" s="307">
        <f t="shared" si="1"/>
        <v>0</v>
      </c>
      <c r="Q22" s="307">
        <f t="shared" si="1"/>
        <v>73161395.443278998</v>
      </c>
      <c r="R22" s="307">
        <f t="shared" si="1"/>
        <v>100000</v>
      </c>
      <c r="S22" s="383">
        <f t="shared" si="1"/>
        <v>1202981861.3282537</v>
      </c>
    </row>
    <row r="23" spans="1:19">
      <c r="S23" s="324"/>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N7" activePane="bottomRight" state="frozen"/>
      <selection activeCell="K8" sqref="K8"/>
      <selection pane="topRight" activeCell="K8" sqref="K8"/>
      <selection pane="bottomLeft" activeCell="K8" sqref="K8"/>
      <selection pane="bottomRight" activeCell="V21" sqref="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752</v>
      </c>
    </row>
    <row r="2" spans="1:22">
      <c r="A2" s="2" t="s">
        <v>228</v>
      </c>
      <c r="B2" s="330">
        <f>'1. key ratios'!B2</f>
        <v>43373</v>
      </c>
    </row>
    <row r="4" spans="1:22" ht="27.75" thickBot="1">
      <c r="A4" s="2" t="s">
        <v>660</v>
      </c>
      <c r="B4" s="372" t="s">
        <v>794</v>
      </c>
      <c r="V4" s="206" t="s">
        <v>130</v>
      </c>
    </row>
    <row r="5" spans="1:22">
      <c r="A5" s="99"/>
      <c r="B5" s="100"/>
      <c r="C5" s="523" t="s">
        <v>237</v>
      </c>
      <c r="D5" s="524"/>
      <c r="E5" s="524"/>
      <c r="F5" s="524"/>
      <c r="G5" s="524"/>
      <c r="H5" s="524"/>
      <c r="I5" s="524"/>
      <c r="J5" s="524"/>
      <c r="K5" s="524"/>
      <c r="L5" s="525"/>
      <c r="M5" s="523" t="s">
        <v>238</v>
      </c>
      <c r="N5" s="524"/>
      <c r="O5" s="524"/>
      <c r="P5" s="524"/>
      <c r="Q5" s="524"/>
      <c r="R5" s="524"/>
      <c r="S5" s="525"/>
      <c r="T5" s="526" t="s">
        <v>795</v>
      </c>
      <c r="U5" s="526" t="s">
        <v>796</v>
      </c>
      <c r="V5" s="528" t="s">
        <v>239</v>
      </c>
    </row>
    <row r="6" spans="1:22" s="67" customFormat="1" ht="140.25">
      <c r="A6" s="117"/>
      <c r="B6" s="178"/>
      <c r="C6" s="97" t="s">
        <v>240</v>
      </c>
      <c r="D6" s="96" t="s">
        <v>241</v>
      </c>
      <c r="E6" s="93" t="s">
        <v>242</v>
      </c>
      <c r="F6" s="373" t="s">
        <v>797</v>
      </c>
      <c r="G6" s="96" t="s">
        <v>243</v>
      </c>
      <c r="H6" s="96" t="s">
        <v>244</v>
      </c>
      <c r="I6" s="96" t="s">
        <v>245</v>
      </c>
      <c r="J6" s="96" t="s">
        <v>284</v>
      </c>
      <c r="K6" s="96" t="s">
        <v>246</v>
      </c>
      <c r="L6" s="98" t="s">
        <v>247</v>
      </c>
      <c r="M6" s="97" t="s">
        <v>248</v>
      </c>
      <c r="N6" s="96" t="s">
        <v>249</v>
      </c>
      <c r="O6" s="96" t="s">
        <v>250</v>
      </c>
      <c r="P6" s="96" t="s">
        <v>251</v>
      </c>
      <c r="Q6" s="96" t="s">
        <v>252</v>
      </c>
      <c r="R6" s="96" t="s">
        <v>253</v>
      </c>
      <c r="S6" s="98" t="s">
        <v>254</v>
      </c>
      <c r="T6" s="527"/>
      <c r="U6" s="527"/>
      <c r="V6" s="529"/>
    </row>
    <row r="7" spans="1:22" s="162" customFormat="1" ht="25.5">
      <c r="A7" s="163">
        <v>1</v>
      </c>
      <c r="B7" s="73" t="s">
        <v>255</v>
      </c>
      <c r="C7" s="308"/>
      <c r="D7" s="306"/>
      <c r="E7" s="306"/>
      <c r="F7" s="306"/>
      <c r="G7" s="306"/>
      <c r="H7" s="306"/>
      <c r="I7" s="306"/>
      <c r="J7" s="306"/>
      <c r="K7" s="306"/>
      <c r="L7" s="309"/>
      <c r="M7" s="308"/>
      <c r="N7" s="306"/>
      <c r="O7" s="306"/>
      <c r="P7" s="306"/>
      <c r="Q7" s="306"/>
      <c r="R7" s="306"/>
      <c r="S7" s="309"/>
      <c r="T7" s="374"/>
      <c r="U7" s="375"/>
      <c r="V7" s="310">
        <f>SUM(C7:S7)</f>
        <v>0</v>
      </c>
    </row>
    <row r="8" spans="1:22" s="162" customFormat="1" ht="25.5">
      <c r="A8" s="163">
        <v>2</v>
      </c>
      <c r="B8" s="73" t="s">
        <v>256</v>
      </c>
      <c r="C8" s="308"/>
      <c r="D8" s="306"/>
      <c r="E8" s="306"/>
      <c r="F8" s="306"/>
      <c r="G8" s="306"/>
      <c r="H8" s="306"/>
      <c r="I8" s="306"/>
      <c r="J8" s="306"/>
      <c r="K8" s="306"/>
      <c r="L8" s="309"/>
      <c r="M8" s="308"/>
      <c r="N8" s="306"/>
      <c r="O8" s="306"/>
      <c r="P8" s="306"/>
      <c r="Q8" s="306"/>
      <c r="R8" s="306"/>
      <c r="S8" s="309"/>
      <c r="T8" s="375"/>
      <c r="U8" s="375"/>
      <c r="V8" s="310">
        <f t="shared" ref="V8:V20" si="0">SUM(C8:S8)</f>
        <v>0</v>
      </c>
    </row>
    <row r="9" spans="1:22" s="162" customFormat="1">
      <c r="A9" s="163">
        <v>3</v>
      </c>
      <c r="B9" s="73" t="s">
        <v>257</v>
      </c>
      <c r="C9" s="308"/>
      <c r="D9" s="306"/>
      <c r="E9" s="306"/>
      <c r="F9" s="306"/>
      <c r="G9" s="306"/>
      <c r="H9" s="306"/>
      <c r="I9" s="306"/>
      <c r="J9" s="306"/>
      <c r="K9" s="306"/>
      <c r="L9" s="309"/>
      <c r="M9" s="308"/>
      <c r="N9" s="306"/>
      <c r="O9" s="306"/>
      <c r="P9" s="306"/>
      <c r="Q9" s="306"/>
      <c r="R9" s="306"/>
      <c r="S9" s="309"/>
      <c r="T9" s="375"/>
      <c r="U9" s="375"/>
      <c r="V9" s="310">
        <f>SUM(C9:S9)</f>
        <v>0</v>
      </c>
    </row>
    <row r="10" spans="1:22" s="162" customFormat="1" ht="25.5">
      <c r="A10" s="163">
        <v>4</v>
      </c>
      <c r="B10" s="73" t="s">
        <v>258</v>
      </c>
      <c r="C10" s="308"/>
      <c r="D10" s="306"/>
      <c r="E10" s="306"/>
      <c r="F10" s="306"/>
      <c r="G10" s="306"/>
      <c r="H10" s="306"/>
      <c r="I10" s="306"/>
      <c r="J10" s="306"/>
      <c r="K10" s="306"/>
      <c r="L10" s="309"/>
      <c r="M10" s="308"/>
      <c r="N10" s="306"/>
      <c r="O10" s="306"/>
      <c r="P10" s="306"/>
      <c r="Q10" s="306"/>
      <c r="R10" s="306"/>
      <c r="S10" s="309"/>
      <c r="T10" s="375"/>
      <c r="U10" s="375"/>
      <c r="V10" s="310">
        <f t="shared" si="0"/>
        <v>0</v>
      </c>
    </row>
    <row r="11" spans="1:22" s="162" customFormat="1">
      <c r="A11" s="163">
        <v>5</v>
      </c>
      <c r="B11" s="73" t="s">
        <v>259</v>
      </c>
      <c r="C11" s="308"/>
      <c r="D11" s="306"/>
      <c r="E11" s="306"/>
      <c r="F11" s="306"/>
      <c r="G11" s="306"/>
      <c r="H11" s="306"/>
      <c r="I11" s="306"/>
      <c r="J11" s="306"/>
      <c r="K11" s="306"/>
      <c r="L11" s="309"/>
      <c r="M11" s="308"/>
      <c r="N11" s="306"/>
      <c r="O11" s="306"/>
      <c r="P11" s="306"/>
      <c r="Q11" s="306"/>
      <c r="R11" s="306"/>
      <c r="S11" s="309"/>
      <c r="T11" s="375"/>
      <c r="U11" s="375"/>
      <c r="V11" s="310">
        <f t="shared" si="0"/>
        <v>0</v>
      </c>
    </row>
    <row r="12" spans="1:22" s="162" customFormat="1">
      <c r="A12" s="163">
        <v>6</v>
      </c>
      <c r="B12" s="73" t="s">
        <v>260</v>
      </c>
      <c r="C12" s="308"/>
      <c r="D12" s="306"/>
      <c r="E12" s="306"/>
      <c r="F12" s="306"/>
      <c r="G12" s="306"/>
      <c r="H12" s="306"/>
      <c r="I12" s="306"/>
      <c r="J12" s="306"/>
      <c r="K12" s="306"/>
      <c r="L12" s="309"/>
      <c r="M12" s="308"/>
      <c r="N12" s="306"/>
      <c r="O12" s="306"/>
      <c r="P12" s="306"/>
      <c r="Q12" s="306"/>
      <c r="R12" s="306"/>
      <c r="S12" s="309"/>
      <c r="T12" s="375"/>
      <c r="U12" s="375"/>
      <c r="V12" s="310">
        <f t="shared" si="0"/>
        <v>0</v>
      </c>
    </row>
    <row r="13" spans="1:22" s="162" customFormat="1">
      <c r="A13" s="163">
        <v>7</v>
      </c>
      <c r="B13" s="73" t="s">
        <v>74</v>
      </c>
      <c r="C13" s="308"/>
      <c r="D13" s="306">
        <f>T13+U13</f>
        <v>12039557.636291543</v>
      </c>
      <c r="E13" s="306"/>
      <c r="F13" s="306"/>
      <c r="G13" s="306"/>
      <c r="H13" s="306"/>
      <c r="I13" s="306"/>
      <c r="J13" s="306"/>
      <c r="K13" s="306"/>
      <c r="L13" s="309"/>
      <c r="M13" s="308"/>
      <c r="N13" s="306"/>
      <c r="O13" s="306"/>
      <c r="P13" s="306"/>
      <c r="Q13" s="306"/>
      <c r="R13" s="306"/>
      <c r="S13" s="309"/>
      <c r="T13" s="375">
        <v>3639167.9046356082</v>
      </c>
      <c r="U13" s="375">
        <v>8400389.7316559348</v>
      </c>
      <c r="V13" s="310">
        <f t="shared" si="0"/>
        <v>12039557.636291543</v>
      </c>
    </row>
    <row r="14" spans="1:22" s="162" customFormat="1">
      <c r="A14" s="163">
        <v>8</v>
      </c>
      <c r="B14" s="73" t="s">
        <v>75</v>
      </c>
      <c r="C14" s="308"/>
      <c r="D14" s="306"/>
      <c r="E14" s="306"/>
      <c r="F14" s="306"/>
      <c r="G14" s="306"/>
      <c r="H14" s="306"/>
      <c r="I14" s="306"/>
      <c r="J14" s="306"/>
      <c r="K14" s="306"/>
      <c r="L14" s="309"/>
      <c r="M14" s="308"/>
      <c r="N14" s="306"/>
      <c r="O14" s="306"/>
      <c r="P14" s="306"/>
      <c r="Q14" s="306"/>
      <c r="R14" s="306"/>
      <c r="S14" s="309"/>
      <c r="T14" s="375"/>
      <c r="U14" s="375"/>
      <c r="V14" s="310">
        <f t="shared" si="0"/>
        <v>0</v>
      </c>
    </row>
    <row r="15" spans="1:22" s="162" customFormat="1" ht="25.5">
      <c r="A15" s="163">
        <v>9</v>
      </c>
      <c r="B15" s="73" t="s">
        <v>76</v>
      </c>
      <c r="C15" s="308"/>
      <c r="D15" s="306"/>
      <c r="E15" s="306"/>
      <c r="F15" s="306"/>
      <c r="G15" s="306"/>
      <c r="H15" s="306"/>
      <c r="I15" s="306"/>
      <c r="J15" s="306"/>
      <c r="K15" s="306"/>
      <c r="L15" s="309"/>
      <c r="M15" s="308"/>
      <c r="N15" s="306"/>
      <c r="O15" s="306"/>
      <c r="P15" s="306"/>
      <c r="Q15" s="306"/>
      <c r="R15" s="306"/>
      <c r="S15" s="309"/>
      <c r="T15" s="375"/>
      <c r="U15" s="375"/>
      <c r="V15" s="310">
        <f t="shared" si="0"/>
        <v>0</v>
      </c>
    </row>
    <row r="16" spans="1:22" s="162" customFormat="1">
      <c r="A16" s="163">
        <v>10</v>
      </c>
      <c r="B16" s="73" t="s">
        <v>70</v>
      </c>
      <c r="C16" s="308"/>
      <c r="D16" s="306">
        <f>T16+U16</f>
        <v>0</v>
      </c>
      <c r="E16" s="306"/>
      <c r="F16" s="306"/>
      <c r="G16" s="306"/>
      <c r="H16" s="306"/>
      <c r="I16" s="306"/>
      <c r="J16" s="306"/>
      <c r="K16" s="306"/>
      <c r="L16" s="309"/>
      <c r="M16" s="308"/>
      <c r="N16" s="306"/>
      <c r="O16" s="306"/>
      <c r="P16" s="306"/>
      <c r="Q16" s="306"/>
      <c r="R16" s="306"/>
      <c r="S16" s="309"/>
      <c r="T16" s="375">
        <v>0</v>
      </c>
      <c r="U16" s="375"/>
      <c r="V16" s="310">
        <f t="shared" si="0"/>
        <v>0</v>
      </c>
    </row>
    <row r="17" spans="1:22" s="162" customFormat="1">
      <c r="A17" s="163">
        <v>11</v>
      </c>
      <c r="B17" s="73" t="s">
        <v>71</v>
      </c>
      <c r="C17" s="308"/>
      <c r="D17" s="306"/>
      <c r="E17" s="306"/>
      <c r="F17" s="306"/>
      <c r="G17" s="306"/>
      <c r="H17" s="306"/>
      <c r="I17" s="306"/>
      <c r="J17" s="306"/>
      <c r="K17" s="306"/>
      <c r="L17" s="309"/>
      <c r="M17" s="308"/>
      <c r="N17" s="306"/>
      <c r="O17" s="306"/>
      <c r="P17" s="306"/>
      <c r="Q17" s="306"/>
      <c r="R17" s="306"/>
      <c r="S17" s="309"/>
      <c r="T17" s="375"/>
      <c r="U17" s="375"/>
      <c r="V17" s="310">
        <f t="shared" si="0"/>
        <v>0</v>
      </c>
    </row>
    <row r="18" spans="1:22" s="162" customFormat="1">
      <c r="A18" s="163">
        <v>12</v>
      </c>
      <c r="B18" s="73" t="s">
        <v>72</v>
      </c>
      <c r="C18" s="308"/>
      <c r="D18" s="306"/>
      <c r="E18" s="306"/>
      <c r="F18" s="306"/>
      <c r="G18" s="306"/>
      <c r="H18" s="306"/>
      <c r="I18" s="306"/>
      <c r="J18" s="306"/>
      <c r="K18" s="306"/>
      <c r="L18" s="309"/>
      <c r="M18" s="308"/>
      <c r="N18" s="306"/>
      <c r="O18" s="306"/>
      <c r="P18" s="306"/>
      <c r="Q18" s="306"/>
      <c r="R18" s="306"/>
      <c r="S18" s="309"/>
      <c r="T18" s="375"/>
      <c r="U18" s="375"/>
      <c r="V18" s="310">
        <f t="shared" si="0"/>
        <v>0</v>
      </c>
    </row>
    <row r="19" spans="1:22" s="162" customFormat="1">
      <c r="A19" s="163">
        <v>13</v>
      </c>
      <c r="B19" s="73" t="s">
        <v>73</v>
      </c>
      <c r="C19" s="308"/>
      <c r="D19" s="306"/>
      <c r="E19" s="306"/>
      <c r="F19" s="306"/>
      <c r="G19" s="306"/>
      <c r="H19" s="306"/>
      <c r="I19" s="306"/>
      <c r="J19" s="306"/>
      <c r="K19" s="306"/>
      <c r="L19" s="309"/>
      <c r="M19" s="308"/>
      <c r="N19" s="306"/>
      <c r="O19" s="306"/>
      <c r="P19" s="306"/>
      <c r="Q19" s="306"/>
      <c r="R19" s="306"/>
      <c r="S19" s="309"/>
      <c r="T19" s="375"/>
      <c r="U19" s="375"/>
      <c r="V19" s="310">
        <f t="shared" si="0"/>
        <v>0</v>
      </c>
    </row>
    <row r="20" spans="1:22" s="162" customFormat="1">
      <c r="A20" s="163">
        <v>14</v>
      </c>
      <c r="B20" s="73" t="s">
        <v>285</v>
      </c>
      <c r="C20" s="308"/>
      <c r="D20" s="306">
        <f>T20+U20</f>
        <v>2144423.4587756055</v>
      </c>
      <c r="E20" s="306"/>
      <c r="F20" s="306"/>
      <c r="G20" s="306"/>
      <c r="H20" s="306"/>
      <c r="I20" s="306"/>
      <c r="J20" s="306"/>
      <c r="K20" s="306"/>
      <c r="L20" s="309"/>
      <c r="M20" s="308"/>
      <c r="N20" s="306"/>
      <c r="O20" s="306"/>
      <c r="P20" s="306"/>
      <c r="Q20" s="306"/>
      <c r="R20" s="306"/>
      <c r="S20" s="309"/>
      <c r="T20" s="375">
        <v>2144423.4587756055</v>
      </c>
      <c r="U20" s="375"/>
      <c r="V20" s="310">
        <f t="shared" si="0"/>
        <v>2144423.4587756055</v>
      </c>
    </row>
    <row r="21" spans="1:22" ht="13.5" thickBot="1">
      <c r="A21" s="101"/>
      <c r="B21" s="102" t="s">
        <v>69</v>
      </c>
      <c r="C21" s="311">
        <f>SUM(C7:C20)</f>
        <v>0</v>
      </c>
      <c r="D21" s="307">
        <f t="shared" ref="D21:V21" si="1">SUM(D7:D20)</f>
        <v>14183981.095067149</v>
      </c>
      <c r="E21" s="307">
        <f t="shared" si="1"/>
        <v>0</v>
      </c>
      <c r="F21" s="307">
        <f t="shared" si="1"/>
        <v>0</v>
      </c>
      <c r="G21" s="307">
        <f t="shared" si="1"/>
        <v>0</v>
      </c>
      <c r="H21" s="307">
        <f t="shared" si="1"/>
        <v>0</v>
      </c>
      <c r="I21" s="307">
        <f t="shared" si="1"/>
        <v>0</v>
      </c>
      <c r="J21" s="307">
        <f t="shared" si="1"/>
        <v>0</v>
      </c>
      <c r="K21" s="307">
        <f t="shared" si="1"/>
        <v>0</v>
      </c>
      <c r="L21" s="312">
        <f t="shared" si="1"/>
        <v>0</v>
      </c>
      <c r="M21" s="311">
        <f t="shared" si="1"/>
        <v>0</v>
      </c>
      <c r="N21" s="307">
        <f t="shared" si="1"/>
        <v>0</v>
      </c>
      <c r="O21" s="307">
        <f t="shared" si="1"/>
        <v>0</v>
      </c>
      <c r="P21" s="307">
        <f t="shared" si="1"/>
        <v>0</v>
      </c>
      <c r="Q21" s="307">
        <f t="shared" si="1"/>
        <v>0</v>
      </c>
      <c r="R21" s="307">
        <f t="shared" si="1"/>
        <v>0</v>
      </c>
      <c r="S21" s="312">
        <f t="shared" si="1"/>
        <v>0</v>
      </c>
      <c r="T21" s="312">
        <f>SUM(T7:T20)</f>
        <v>5783591.3634112142</v>
      </c>
      <c r="U21" s="312">
        <f t="shared" si="1"/>
        <v>8400389.7316559348</v>
      </c>
      <c r="V21" s="313">
        <f t="shared" si="1"/>
        <v>14183981.095067149</v>
      </c>
    </row>
    <row r="22" spans="1:22">
      <c r="V22" s="324"/>
    </row>
    <row r="24" spans="1:22">
      <c r="A24" s="12"/>
      <c r="B24" s="12"/>
      <c r="C24" s="71"/>
      <c r="D24" s="71"/>
      <c r="E24" s="71"/>
    </row>
    <row r="25" spans="1:22">
      <c r="A25" s="94"/>
      <c r="B25" s="94"/>
      <c r="C25" s="12"/>
      <c r="D25" s="71"/>
      <c r="E25" s="71"/>
    </row>
    <row r="26" spans="1:22">
      <c r="A26" s="94"/>
      <c r="B26" s="95"/>
      <c r="C26" s="12"/>
      <c r="D26" s="71"/>
      <c r="E26" s="71"/>
    </row>
    <row r="27" spans="1:22">
      <c r="A27" s="94"/>
      <c r="B27" s="94"/>
      <c r="C27" s="12"/>
      <c r="D27" s="71"/>
      <c r="E27" s="71"/>
    </row>
    <row r="28" spans="1:22">
      <c r="A28" s="94"/>
      <c r="B28" s="95"/>
      <c r="C28" s="12"/>
      <c r="D28" s="71"/>
      <c r="E28" s="7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G22" sqref="G22"/>
    </sheetView>
  </sheetViews>
  <sheetFormatPr defaultColWidth="9.140625" defaultRowHeight="12.75"/>
  <cols>
    <col min="1" max="1" width="10.5703125" style="2" bestFit="1" customWidth="1"/>
    <col min="2" max="2" width="101.85546875" style="2" customWidth="1"/>
    <col min="3" max="3" width="16.2851562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752</v>
      </c>
    </row>
    <row r="2" spans="1:9">
      <c r="A2" s="2" t="s">
        <v>228</v>
      </c>
      <c r="B2" s="330">
        <f>'1. key ratios'!B2</f>
        <v>43373</v>
      </c>
    </row>
    <row r="4" spans="1:9" ht="13.5" thickBot="1">
      <c r="A4" s="2" t="s">
        <v>661</v>
      </c>
      <c r="B4" s="376" t="s">
        <v>798</v>
      </c>
    </row>
    <row r="5" spans="1:9">
      <c r="A5" s="99"/>
      <c r="B5" s="160"/>
      <c r="C5" s="377" t="s">
        <v>0</v>
      </c>
      <c r="D5" s="377" t="s">
        <v>1</v>
      </c>
      <c r="E5" s="377" t="s">
        <v>2</v>
      </c>
      <c r="F5" s="377" t="s">
        <v>3</v>
      </c>
      <c r="G5" s="378" t="s">
        <v>4</v>
      </c>
      <c r="H5" s="379" t="s">
        <v>5</v>
      </c>
      <c r="I5" s="17"/>
    </row>
    <row r="6" spans="1:9" ht="15" customHeight="1">
      <c r="A6" s="159"/>
      <c r="B6" s="16"/>
      <c r="C6" s="530" t="s">
        <v>799</v>
      </c>
      <c r="D6" s="532" t="s">
        <v>800</v>
      </c>
      <c r="E6" s="533"/>
      <c r="F6" s="530" t="s">
        <v>801</v>
      </c>
      <c r="G6" s="530" t="s">
        <v>802</v>
      </c>
      <c r="H6" s="534" t="s">
        <v>803</v>
      </c>
      <c r="I6" s="17"/>
    </row>
    <row r="7" spans="1:9" ht="76.5">
      <c r="A7" s="159"/>
      <c r="B7" s="16"/>
      <c r="C7" s="531"/>
      <c r="D7" s="366" t="s">
        <v>804</v>
      </c>
      <c r="E7" s="366" t="s">
        <v>805</v>
      </c>
      <c r="F7" s="531"/>
      <c r="G7" s="531"/>
      <c r="H7" s="535"/>
      <c r="I7" s="17"/>
    </row>
    <row r="8" spans="1:9">
      <c r="A8" s="90">
        <v>1</v>
      </c>
      <c r="B8" s="73" t="s">
        <v>255</v>
      </c>
      <c r="C8" s="314">
        <v>166878749</v>
      </c>
      <c r="D8" s="315"/>
      <c r="E8" s="314"/>
      <c r="F8" s="314">
        <v>139845478</v>
      </c>
      <c r="G8" s="380">
        <v>139845478</v>
      </c>
      <c r="H8" s="381">
        <f>IFERROR(G8/(C8+E8),0)</f>
        <v>0.83800650974438928</v>
      </c>
    </row>
    <row r="9" spans="1:9" ht="15" customHeight="1">
      <c r="A9" s="90">
        <v>2</v>
      </c>
      <c r="B9" s="73" t="s">
        <v>256</v>
      </c>
      <c r="C9" s="314">
        <v>0</v>
      </c>
      <c r="D9" s="356"/>
      <c r="E9" s="314"/>
      <c r="F9" s="314">
        <v>0</v>
      </c>
      <c r="G9" s="380">
        <v>0</v>
      </c>
      <c r="H9" s="381">
        <f t="shared" ref="H9:H22" si="0">IFERROR(G9/(C9+E9),0)</f>
        <v>0</v>
      </c>
    </row>
    <row r="10" spans="1:9">
      <c r="A10" s="90">
        <v>3</v>
      </c>
      <c r="B10" s="73" t="s">
        <v>257</v>
      </c>
      <c r="C10" s="314">
        <v>0</v>
      </c>
      <c r="D10" s="356"/>
      <c r="E10" s="314"/>
      <c r="F10" s="314">
        <v>0</v>
      </c>
      <c r="G10" s="380">
        <v>0</v>
      </c>
      <c r="H10" s="381">
        <f t="shared" si="0"/>
        <v>0</v>
      </c>
    </row>
    <row r="11" spans="1:9">
      <c r="A11" s="90">
        <v>4</v>
      </c>
      <c r="B11" s="73" t="s">
        <v>258</v>
      </c>
      <c r="C11" s="314">
        <v>0</v>
      </c>
      <c r="D11" s="356"/>
      <c r="E11" s="314"/>
      <c r="F11" s="314">
        <v>0</v>
      </c>
      <c r="G11" s="380">
        <v>0</v>
      </c>
      <c r="H11" s="381">
        <f t="shared" si="0"/>
        <v>0</v>
      </c>
    </row>
    <row r="12" spans="1:9">
      <c r="A12" s="90">
        <v>5</v>
      </c>
      <c r="B12" s="73" t="s">
        <v>259</v>
      </c>
      <c r="C12" s="314">
        <v>0</v>
      </c>
      <c r="D12" s="356"/>
      <c r="E12" s="314"/>
      <c r="F12" s="314">
        <v>0</v>
      </c>
      <c r="G12" s="380">
        <v>0</v>
      </c>
      <c r="H12" s="381">
        <f t="shared" si="0"/>
        <v>0</v>
      </c>
    </row>
    <row r="13" spans="1:9">
      <c r="A13" s="90">
        <v>6</v>
      </c>
      <c r="B13" s="73" t="s">
        <v>260</v>
      </c>
      <c r="C13" s="314">
        <v>206957885</v>
      </c>
      <c r="D13" s="356"/>
      <c r="E13" s="314"/>
      <c r="F13" s="314">
        <v>86283670.858000025</v>
      </c>
      <c r="G13" s="380">
        <v>86283670.858000025</v>
      </c>
      <c r="H13" s="381">
        <f t="shared" si="0"/>
        <v>0.41691415071235399</v>
      </c>
    </row>
    <row r="14" spans="1:9">
      <c r="A14" s="90">
        <v>7</v>
      </c>
      <c r="B14" s="73" t="s">
        <v>74</v>
      </c>
      <c r="C14" s="314">
        <v>590349943.9189955</v>
      </c>
      <c r="D14" s="356">
        <v>103535953.89893833</v>
      </c>
      <c r="E14" s="314">
        <v>81624628.308938161</v>
      </c>
      <c r="F14" s="314">
        <v>736068037.22885215</v>
      </c>
      <c r="G14" s="380">
        <v>724028479.59256065</v>
      </c>
      <c r="H14" s="381">
        <f t="shared" si="0"/>
        <v>1.0774641028335969</v>
      </c>
    </row>
    <row r="15" spans="1:9">
      <c r="A15" s="90">
        <v>8</v>
      </c>
      <c r="B15" s="73" t="s">
        <v>75</v>
      </c>
      <c r="C15" s="314">
        <v>0</v>
      </c>
      <c r="D15" s="356"/>
      <c r="E15" s="314">
        <v>0</v>
      </c>
      <c r="F15" s="314">
        <v>0</v>
      </c>
      <c r="G15" s="380">
        <v>0</v>
      </c>
      <c r="H15" s="381">
        <f t="shared" si="0"/>
        <v>0</v>
      </c>
    </row>
    <row r="16" spans="1:9">
      <c r="A16" s="90">
        <v>9</v>
      </c>
      <c r="B16" s="73" t="s">
        <v>76</v>
      </c>
      <c r="C16" s="314">
        <v>0</v>
      </c>
      <c r="D16" s="356"/>
      <c r="E16" s="314">
        <v>0</v>
      </c>
      <c r="F16" s="314">
        <v>0</v>
      </c>
      <c r="G16" s="380">
        <v>0</v>
      </c>
      <c r="H16" s="381">
        <f t="shared" si="0"/>
        <v>0</v>
      </c>
    </row>
    <row r="17" spans="1:8">
      <c r="A17" s="90">
        <v>10</v>
      </c>
      <c r="B17" s="73" t="s">
        <v>70</v>
      </c>
      <c r="C17" s="314">
        <v>82737262.662121937</v>
      </c>
      <c r="D17" s="356">
        <v>48655.330000022055</v>
      </c>
      <c r="E17" s="314">
        <v>28605.365000011028</v>
      </c>
      <c r="F17" s="314">
        <v>85673306.581340596</v>
      </c>
      <c r="G17" s="380">
        <v>85673306.581340596</v>
      </c>
      <c r="H17" s="381">
        <f t="shared" si="0"/>
        <v>1.0351284729263746</v>
      </c>
    </row>
    <row r="18" spans="1:8">
      <c r="A18" s="90">
        <v>11</v>
      </c>
      <c r="B18" s="73" t="s">
        <v>71</v>
      </c>
      <c r="C18" s="314">
        <v>0</v>
      </c>
      <c r="D18" s="356"/>
      <c r="E18" s="314">
        <v>0</v>
      </c>
      <c r="F18" s="314">
        <v>0</v>
      </c>
      <c r="G18" s="380">
        <v>0</v>
      </c>
      <c r="H18" s="381">
        <f t="shared" si="0"/>
        <v>0</v>
      </c>
    </row>
    <row r="19" spans="1:8">
      <c r="A19" s="90">
        <v>12</v>
      </c>
      <c r="B19" s="73" t="s">
        <v>72</v>
      </c>
      <c r="C19" s="314">
        <v>0</v>
      </c>
      <c r="D19" s="356"/>
      <c r="E19" s="314">
        <v>0</v>
      </c>
      <c r="F19" s="314">
        <v>0</v>
      </c>
      <c r="G19" s="380">
        <v>0</v>
      </c>
      <c r="H19" s="381">
        <f t="shared" si="0"/>
        <v>0</v>
      </c>
    </row>
    <row r="20" spans="1:8">
      <c r="A20" s="90">
        <v>13</v>
      </c>
      <c r="B20" s="73" t="s">
        <v>73</v>
      </c>
      <c r="C20" s="314">
        <v>0</v>
      </c>
      <c r="D20" s="356"/>
      <c r="E20" s="314">
        <v>0</v>
      </c>
      <c r="F20" s="314">
        <v>0</v>
      </c>
      <c r="G20" s="380">
        <v>0</v>
      </c>
      <c r="H20" s="381">
        <f t="shared" si="0"/>
        <v>0</v>
      </c>
    </row>
    <row r="21" spans="1:8">
      <c r="A21" s="90">
        <v>14</v>
      </c>
      <c r="B21" s="73" t="s">
        <v>285</v>
      </c>
      <c r="C21" s="314">
        <v>133937247.09606105</v>
      </c>
      <c r="D21" s="356">
        <v>309188.8000000107</v>
      </c>
      <c r="E21" s="314">
        <v>154594.40000000535</v>
      </c>
      <c r="F21" s="314">
        <v>155111368.66006106</v>
      </c>
      <c r="G21" s="380">
        <v>152966945.20128545</v>
      </c>
      <c r="H21" s="381">
        <f t="shared" si="0"/>
        <v>1.1407625064629965</v>
      </c>
    </row>
    <row r="22" spans="1:8" ht="13.5" thickBot="1">
      <c r="A22" s="161"/>
      <c r="B22" s="165" t="s">
        <v>69</v>
      </c>
      <c r="C22" s="307">
        <f t="shared" ref="C22:E22" si="1">SUM(C8:C21)</f>
        <v>1180861087.6771784</v>
      </c>
      <c r="D22" s="307">
        <f t="shared" si="1"/>
        <v>103893798.02893837</v>
      </c>
      <c r="E22" s="307">
        <f t="shared" si="1"/>
        <v>81807828.073938176</v>
      </c>
      <c r="F22" s="307">
        <f>SUM(F8:F21)</f>
        <v>1202981861.3282537</v>
      </c>
      <c r="G22" s="307">
        <f>SUM(G8:G21)</f>
        <v>1188797880.2331867</v>
      </c>
      <c r="H22" s="382">
        <f t="shared" si="0"/>
        <v>0.94149611620557982</v>
      </c>
    </row>
    <row r="23" spans="1:8">
      <c r="G23" s="324"/>
    </row>
    <row r="28" spans="1:8" ht="10.5" customHeight="1"/>
  </sheetData>
  <mergeCells count="5">
    <mergeCell ref="C6:C7"/>
    <mergeCell ref="D6:E6"/>
    <mergeCell ref="F6:F7"/>
    <mergeCell ref="G6:G7"/>
    <mergeCell ref="H6:H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10"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73.28515625" style="2" customWidth="1"/>
    <col min="3" max="11" width="12.7109375" style="2" customWidth="1"/>
    <col min="12" max="16384" width="9.140625" style="2"/>
  </cols>
  <sheetData>
    <row r="1" spans="1:11">
      <c r="A1" s="2" t="s">
        <v>227</v>
      </c>
      <c r="B1" s="2" t="s">
        <v>752</v>
      </c>
    </row>
    <row r="2" spans="1:11">
      <c r="A2" s="2" t="s">
        <v>228</v>
      </c>
      <c r="B2" s="330">
        <f>'1. key ratios'!B2</f>
        <v>43373</v>
      </c>
      <c r="C2" s="5"/>
      <c r="D2" s="5"/>
    </row>
    <row r="3" spans="1:11">
      <c r="B3" s="5"/>
      <c r="C3" s="5"/>
      <c r="D3" s="5"/>
    </row>
    <row r="4" spans="1:11" ht="13.5" thickBot="1">
      <c r="A4" s="2" t="s">
        <v>662</v>
      </c>
      <c r="B4" s="376" t="s">
        <v>813</v>
      </c>
      <c r="C4" s="5"/>
      <c r="D4" s="5"/>
    </row>
    <row r="5" spans="1:11" ht="33" customHeight="1">
      <c r="A5" s="536"/>
      <c r="B5" s="537"/>
      <c r="C5" s="538" t="s">
        <v>872</v>
      </c>
      <c r="D5" s="538"/>
      <c r="E5" s="538"/>
      <c r="F5" s="538" t="s">
        <v>869</v>
      </c>
      <c r="G5" s="538"/>
      <c r="H5" s="538"/>
      <c r="I5" s="538" t="s">
        <v>873</v>
      </c>
      <c r="J5" s="538"/>
      <c r="K5" s="539"/>
    </row>
    <row r="6" spans="1:11">
      <c r="A6" s="407"/>
      <c r="B6" s="408"/>
      <c r="C6" s="409" t="s">
        <v>28</v>
      </c>
      <c r="D6" s="409" t="s">
        <v>134</v>
      </c>
      <c r="E6" s="409" t="s">
        <v>69</v>
      </c>
      <c r="F6" s="409" t="s">
        <v>28</v>
      </c>
      <c r="G6" s="409" t="s">
        <v>134</v>
      </c>
      <c r="H6" s="409" t="s">
        <v>69</v>
      </c>
      <c r="I6" s="409" t="s">
        <v>28</v>
      </c>
      <c r="J6" s="409" t="s">
        <v>134</v>
      </c>
      <c r="K6" s="410" t="s">
        <v>69</v>
      </c>
    </row>
    <row r="7" spans="1:11">
      <c r="A7" s="411" t="s">
        <v>814</v>
      </c>
      <c r="B7" s="412"/>
      <c r="C7" s="412"/>
      <c r="D7" s="412"/>
      <c r="E7" s="412"/>
      <c r="F7" s="412"/>
      <c r="G7" s="412"/>
      <c r="H7" s="412"/>
      <c r="I7" s="412"/>
      <c r="J7" s="412"/>
      <c r="K7" s="413"/>
    </row>
    <row r="8" spans="1:11">
      <c r="A8" s="414">
        <v>1</v>
      </c>
      <c r="B8" s="415" t="s">
        <v>814</v>
      </c>
      <c r="C8" s="392"/>
      <c r="D8" s="392"/>
      <c r="E8" s="392"/>
      <c r="F8" s="436">
        <v>100314438.69584282</v>
      </c>
      <c r="G8" s="437">
        <v>192893781.33159986</v>
      </c>
      <c r="H8" s="437">
        <v>293208220.02744257</v>
      </c>
      <c r="I8" s="437">
        <v>41531633.494919777</v>
      </c>
      <c r="J8" s="437">
        <v>147454671.42464289</v>
      </c>
      <c r="K8" s="441">
        <v>188986304.91956255</v>
      </c>
    </row>
    <row r="9" spans="1:11">
      <c r="A9" s="411" t="s">
        <v>815</v>
      </c>
      <c r="B9" s="412"/>
      <c r="C9" s="412"/>
      <c r="D9" s="412"/>
      <c r="E9" s="412"/>
      <c r="F9" s="412"/>
      <c r="G9" s="412"/>
      <c r="H9" s="412"/>
      <c r="I9" s="412"/>
      <c r="J9" s="412"/>
      <c r="K9" s="413"/>
    </row>
    <row r="10" spans="1:11">
      <c r="A10" s="440">
        <v>2</v>
      </c>
      <c r="B10" s="416" t="s">
        <v>816</v>
      </c>
      <c r="C10" s="436">
        <v>13906680.272603316</v>
      </c>
      <c r="D10" s="437">
        <v>160526809.66045693</v>
      </c>
      <c r="E10" s="437">
        <v>174433489.93306029</v>
      </c>
      <c r="F10" s="436">
        <v>786384.41756048088</v>
      </c>
      <c r="G10" s="437">
        <v>3909511.3819720154</v>
      </c>
      <c r="H10" s="437">
        <v>4695895.7995324973</v>
      </c>
      <c r="I10" s="436">
        <v>637692.74976093555</v>
      </c>
      <c r="J10" s="437">
        <v>2188877.7047358458</v>
      </c>
      <c r="K10" s="441">
        <v>2826570.4544967823</v>
      </c>
    </row>
    <row r="11" spans="1:11">
      <c r="A11" s="440">
        <v>3</v>
      </c>
      <c r="B11" s="416" t="s">
        <v>817</v>
      </c>
      <c r="C11" s="436">
        <v>101880374.08476922</v>
      </c>
      <c r="D11" s="437">
        <v>618849577.24370921</v>
      </c>
      <c r="E11" s="437">
        <v>720729951.32847846</v>
      </c>
      <c r="F11" s="436">
        <v>29541458.690324027</v>
      </c>
      <c r="G11" s="437">
        <v>60007655.372372292</v>
      </c>
      <c r="H11" s="437">
        <v>89549114.062696308</v>
      </c>
      <c r="I11" s="436">
        <v>19292407.674530771</v>
      </c>
      <c r="J11" s="437">
        <v>26644295.954407085</v>
      </c>
      <c r="K11" s="441">
        <v>45936703.628937863</v>
      </c>
    </row>
    <row r="12" spans="1:11">
      <c r="A12" s="440">
        <v>4</v>
      </c>
      <c r="B12" s="416" t="s">
        <v>818</v>
      </c>
      <c r="C12" s="436">
        <v>0</v>
      </c>
      <c r="D12" s="437">
        <v>0</v>
      </c>
      <c r="E12" s="437">
        <v>0</v>
      </c>
      <c r="F12" s="436">
        <v>0</v>
      </c>
      <c r="G12" s="437">
        <v>0</v>
      </c>
      <c r="H12" s="437">
        <v>0</v>
      </c>
      <c r="I12" s="436">
        <v>0</v>
      </c>
      <c r="J12" s="437">
        <v>0</v>
      </c>
      <c r="K12" s="441">
        <v>0</v>
      </c>
    </row>
    <row r="13" spans="1:11" ht="25.5">
      <c r="A13" s="440">
        <v>5</v>
      </c>
      <c r="B13" s="428" t="s">
        <v>819</v>
      </c>
      <c r="C13" s="436">
        <v>40606536.578229584</v>
      </c>
      <c r="D13" s="437">
        <v>57329862.688137114</v>
      </c>
      <c r="E13" s="437">
        <v>97936399.266366705</v>
      </c>
      <c r="F13" s="436">
        <v>7449733.9232283346</v>
      </c>
      <c r="G13" s="437">
        <v>10461219.935128389</v>
      </c>
      <c r="H13" s="437">
        <v>17910953.858356722</v>
      </c>
      <c r="I13" s="436">
        <v>2714794.667700348</v>
      </c>
      <c r="J13" s="437">
        <v>3913051.4343197704</v>
      </c>
      <c r="K13" s="441">
        <v>6627846.1020201175</v>
      </c>
    </row>
    <row r="14" spans="1:11" ht="38.25">
      <c r="A14" s="440">
        <v>6</v>
      </c>
      <c r="B14" s="428" t="s">
        <v>820</v>
      </c>
      <c r="C14" s="436"/>
      <c r="D14" s="437"/>
      <c r="E14" s="437"/>
      <c r="F14" s="436"/>
      <c r="G14" s="437"/>
      <c r="H14" s="437"/>
      <c r="I14" s="436"/>
      <c r="J14" s="437"/>
      <c r="K14" s="441"/>
    </row>
    <row r="15" spans="1:11">
      <c r="A15" s="440">
        <v>7</v>
      </c>
      <c r="B15" s="416" t="s">
        <v>821</v>
      </c>
      <c r="C15" s="436">
        <v>6488176.8307692306</v>
      </c>
      <c r="D15" s="437">
        <v>10827142.123076923</v>
      </c>
      <c r="E15" s="437">
        <v>17315318.953846153</v>
      </c>
      <c r="F15" s="436">
        <v>3254256.5986153861</v>
      </c>
      <c r="G15" s="437">
        <v>2952291.6312307692</v>
      </c>
      <c r="H15" s="437">
        <v>6206548.2298461534</v>
      </c>
      <c r="I15" s="436">
        <v>3254256.5986153861</v>
      </c>
      <c r="J15" s="437">
        <v>2952291.6312307692</v>
      </c>
      <c r="K15" s="441">
        <v>6206548.2298461534</v>
      </c>
    </row>
    <row r="16" spans="1:11">
      <c r="A16" s="440">
        <v>8</v>
      </c>
      <c r="B16" s="417" t="s">
        <v>822</v>
      </c>
      <c r="C16" s="438">
        <f>SUM(C10:C15)</f>
        <v>162881767.76637137</v>
      </c>
      <c r="D16" s="438">
        <f t="shared" ref="D16:E16" si="0">SUM(D10:D15)</f>
        <v>847533391.71538019</v>
      </c>
      <c r="E16" s="438">
        <f t="shared" si="0"/>
        <v>1010415159.4817516</v>
      </c>
      <c r="F16" s="438">
        <f t="shared" ref="F16" si="1">SUM(F10:F15)</f>
        <v>41031833.629728228</v>
      </c>
      <c r="G16" s="438">
        <f t="shared" ref="G16" si="2">SUM(G10:G15)</f>
        <v>77330678.320703462</v>
      </c>
      <c r="H16" s="438">
        <f t="shared" ref="H16" si="3">SUM(H10:H15)</f>
        <v>118362511.95043167</v>
      </c>
      <c r="I16" s="438">
        <f t="shared" ref="I16" si="4">SUM(I10:I15)</f>
        <v>25899151.69060744</v>
      </c>
      <c r="J16" s="438">
        <f t="shared" ref="J16" si="5">SUM(J10:J15)</f>
        <v>35698516.72469347</v>
      </c>
      <c r="K16" s="442">
        <f t="shared" ref="K16" si="6">SUM(K10:K15)</f>
        <v>61597668.415300906</v>
      </c>
    </row>
    <row r="17" spans="1:11">
      <c r="A17" s="411" t="s">
        <v>823</v>
      </c>
      <c r="B17" s="412"/>
      <c r="C17" s="436"/>
      <c r="D17" s="437"/>
      <c r="E17" s="437"/>
      <c r="F17" s="436"/>
      <c r="G17" s="437"/>
      <c r="H17" s="437"/>
      <c r="I17" s="436"/>
      <c r="J17" s="437"/>
      <c r="K17" s="441"/>
    </row>
    <row r="18" spans="1:11">
      <c r="A18" s="440">
        <v>9</v>
      </c>
      <c r="B18" s="416" t="s">
        <v>824</v>
      </c>
      <c r="C18" s="436">
        <v>0</v>
      </c>
      <c r="D18" s="437">
        <v>0</v>
      </c>
      <c r="E18" s="437">
        <v>0</v>
      </c>
      <c r="F18" s="436">
        <v>0</v>
      </c>
      <c r="G18" s="437">
        <v>0</v>
      </c>
      <c r="H18" s="437">
        <v>0</v>
      </c>
      <c r="I18" s="436">
        <v>0</v>
      </c>
      <c r="J18" s="437">
        <v>0</v>
      </c>
      <c r="K18" s="441">
        <v>0</v>
      </c>
    </row>
    <row r="19" spans="1:11">
      <c r="A19" s="440">
        <v>10</v>
      </c>
      <c r="B19" s="416" t="s">
        <v>825</v>
      </c>
      <c r="C19" s="436">
        <v>222003435.68815389</v>
      </c>
      <c r="D19" s="437">
        <v>336584300.94908845</v>
      </c>
      <c r="E19" s="437">
        <v>558587736.6372422</v>
      </c>
      <c r="F19" s="436">
        <v>10430336.847527742</v>
      </c>
      <c r="G19" s="437">
        <v>3476268.5732138315</v>
      </c>
      <c r="H19" s="437">
        <v>13906605.420741569</v>
      </c>
      <c r="I19" s="436">
        <v>69258879.234143123</v>
      </c>
      <c r="J19" s="437">
        <v>88203195.387093827</v>
      </c>
      <c r="K19" s="441">
        <v>157462074.62123698</v>
      </c>
    </row>
    <row r="20" spans="1:11">
      <c r="A20" s="440">
        <v>11</v>
      </c>
      <c r="B20" s="416" t="s">
        <v>826</v>
      </c>
      <c r="C20" s="436">
        <v>16674242.072615385</v>
      </c>
      <c r="D20" s="437">
        <v>2124564.5521538462</v>
      </c>
      <c r="E20" s="437">
        <v>18798806.624769229</v>
      </c>
      <c r="F20" s="436">
        <v>0</v>
      </c>
      <c r="G20" s="437">
        <v>0</v>
      </c>
      <c r="H20" s="437">
        <v>0</v>
      </c>
      <c r="I20" s="436">
        <v>0</v>
      </c>
      <c r="J20" s="437">
        <v>0</v>
      </c>
      <c r="K20" s="441">
        <v>0</v>
      </c>
    </row>
    <row r="21" spans="1:11" ht="13.5" thickBot="1">
      <c r="A21" s="222">
        <v>12</v>
      </c>
      <c r="B21" s="443" t="s">
        <v>827</v>
      </c>
      <c r="C21" s="439">
        <f>SUM(C18:C20)</f>
        <v>238677677.76076928</v>
      </c>
      <c r="D21" s="439">
        <f t="shared" ref="D21:E21" si="7">SUM(D18:D20)</f>
        <v>338708865.50124228</v>
      </c>
      <c r="E21" s="439">
        <f t="shared" si="7"/>
        <v>577386543.26201141</v>
      </c>
      <c r="F21" s="439">
        <f t="shared" ref="F21" si="8">SUM(F18:F20)</f>
        <v>10430336.847527742</v>
      </c>
      <c r="G21" s="439">
        <f t="shared" ref="G21" si="9">SUM(G18:G20)</f>
        <v>3476268.5732138315</v>
      </c>
      <c r="H21" s="439">
        <f t="shared" ref="H21" si="10">SUM(H18:H20)</f>
        <v>13906605.420741569</v>
      </c>
      <c r="I21" s="439">
        <f t="shared" ref="I21" si="11">SUM(I18:I20)</f>
        <v>69258879.234143123</v>
      </c>
      <c r="J21" s="439">
        <f t="shared" ref="J21" si="12">SUM(J18:J20)</f>
        <v>88203195.387093827</v>
      </c>
      <c r="K21" s="444">
        <f t="shared" ref="K21" si="13">SUM(K18:K20)</f>
        <v>157462074.62123698</v>
      </c>
    </row>
    <row r="22" spans="1:11" ht="39" customHeight="1" thickBot="1">
      <c r="A22" s="418"/>
      <c r="B22" s="419"/>
      <c r="C22" s="419"/>
      <c r="D22" s="419"/>
      <c r="E22" s="419"/>
      <c r="F22" s="540" t="s">
        <v>828</v>
      </c>
      <c r="G22" s="538"/>
      <c r="H22" s="538"/>
      <c r="I22" s="540" t="s">
        <v>829</v>
      </c>
      <c r="J22" s="538"/>
      <c r="K22" s="539"/>
    </row>
    <row r="23" spans="1:11">
      <c r="A23" s="420">
        <v>13</v>
      </c>
      <c r="B23" s="421" t="s">
        <v>814</v>
      </c>
      <c r="C23" s="422"/>
      <c r="D23" s="422"/>
      <c r="E23" s="422"/>
      <c r="F23" s="448">
        <f>F8</f>
        <v>100314438.69584282</v>
      </c>
      <c r="G23" s="448">
        <f t="shared" ref="G23:K23" si="14">G8</f>
        <v>192893781.33159986</v>
      </c>
      <c r="H23" s="448">
        <f t="shared" si="14"/>
        <v>293208220.02744257</v>
      </c>
      <c r="I23" s="448">
        <f t="shared" si="14"/>
        <v>41531633.494919777</v>
      </c>
      <c r="J23" s="448">
        <f t="shared" si="14"/>
        <v>147454671.42464289</v>
      </c>
      <c r="K23" s="449">
        <f t="shared" si="14"/>
        <v>188986304.91956255</v>
      </c>
    </row>
    <row r="24" spans="1:11" ht="13.5" thickBot="1">
      <c r="A24" s="423">
        <v>14</v>
      </c>
      <c r="B24" s="424" t="s">
        <v>830</v>
      </c>
      <c r="C24" s="445"/>
      <c r="D24" s="446"/>
      <c r="E24" s="447"/>
      <c r="F24" s="450">
        <f>MAX(F16-F21,F16*0.25)</f>
        <v>30601496.782200485</v>
      </c>
      <c r="G24" s="450">
        <f t="shared" ref="G24:K24" si="15">MAX(G16-G21,G16*0.25)</f>
        <v>73854409.747489631</v>
      </c>
      <c r="H24" s="450">
        <f t="shared" si="15"/>
        <v>104455906.5296901</v>
      </c>
      <c r="I24" s="450">
        <f t="shared" si="15"/>
        <v>6474787.9226518599</v>
      </c>
      <c r="J24" s="450">
        <f t="shared" si="15"/>
        <v>8924629.1811733674</v>
      </c>
      <c r="K24" s="451">
        <f t="shared" si="15"/>
        <v>15399417.103825226</v>
      </c>
    </row>
    <row r="25" spans="1:11" ht="13.5" thickBot="1">
      <c r="A25" s="425">
        <v>15</v>
      </c>
      <c r="B25" s="426" t="s">
        <v>809</v>
      </c>
      <c r="C25" s="427"/>
      <c r="D25" s="427"/>
      <c r="E25" s="427"/>
      <c r="F25" s="452">
        <f>F23/F24</f>
        <v>3.2780892846454233</v>
      </c>
      <c r="G25" s="452">
        <f t="shared" ref="G25:H25" si="16">G23/G24</f>
        <v>2.6118112918525691</v>
      </c>
      <c r="H25" s="452">
        <f t="shared" si="16"/>
        <v>2.807004694790546</v>
      </c>
      <c r="I25" s="452">
        <f t="shared" ref="I25" si="17">I23/I24</f>
        <v>6.4143619823627809</v>
      </c>
      <c r="J25" s="452">
        <f t="shared" ref="J25" si="18">J23/J24</f>
        <v>16.522218282828</v>
      </c>
      <c r="K25" s="453">
        <f t="shared" ref="K25" si="19">K23/K24</f>
        <v>12.272302493359843</v>
      </c>
    </row>
    <row r="26" spans="1:11">
      <c r="F26" s="485"/>
      <c r="G26" s="485"/>
      <c r="H26" s="485"/>
      <c r="I26" s="485"/>
      <c r="J26" s="485"/>
      <c r="K26" s="485"/>
    </row>
    <row r="28" spans="1:11" ht="51">
      <c r="B28" s="482" t="s">
        <v>871</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activeCell="K8" sqref="K8"/>
    </sheetView>
  </sheetViews>
  <sheetFormatPr defaultColWidth="9.140625" defaultRowHeight="15"/>
  <cols>
    <col min="1" max="1" width="8.28515625" style="68" customWidth="1"/>
    <col min="2" max="2" width="56.85546875" style="68" customWidth="1"/>
    <col min="3" max="3" width="12.5703125" style="68" bestFit="1" customWidth="1"/>
    <col min="4" max="4" width="10" style="68" bestFit="1" customWidth="1"/>
    <col min="5" max="5" width="13.7109375" style="68" customWidth="1"/>
    <col min="6" max="13" width="10.28515625" style="68" customWidth="1"/>
    <col min="14" max="14" width="19.85546875" style="68" customWidth="1"/>
    <col min="15" max="16384" width="9.140625" style="8"/>
  </cols>
  <sheetData>
    <row r="1" spans="1:14" ht="15.75">
      <c r="A1" s="68" t="s">
        <v>227</v>
      </c>
      <c r="B1" s="327" t="s">
        <v>752</v>
      </c>
    </row>
    <row r="2" spans="1:14" ht="14.25" customHeight="1">
      <c r="A2" s="68" t="s">
        <v>228</v>
      </c>
      <c r="B2" s="330">
        <f>'1. key ratios'!B2</f>
        <v>43373</v>
      </c>
    </row>
    <row r="3" spans="1:14" ht="14.25" customHeight="1"/>
    <row r="4" spans="1:14" ht="15.75" thickBot="1">
      <c r="A4" s="2" t="s">
        <v>663</v>
      </c>
      <c r="B4" s="92" t="s">
        <v>78</v>
      </c>
    </row>
    <row r="5" spans="1:14" s="18" customFormat="1" ht="12.75">
      <c r="A5" s="173"/>
      <c r="B5" s="174"/>
      <c r="C5" s="175" t="s">
        <v>0</v>
      </c>
      <c r="D5" s="175" t="s">
        <v>1</v>
      </c>
      <c r="E5" s="175" t="s">
        <v>2</v>
      </c>
      <c r="F5" s="175" t="s">
        <v>3</v>
      </c>
      <c r="G5" s="175" t="s">
        <v>4</v>
      </c>
      <c r="H5" s="175" t="s">
        <v>5</v>
      </c>
      <c r="I5" s="175" t="s">
        <v>275</v>
      </c>
      <c r="J5" s="175" t="s">
        <v>276</v>
      </c>
      <c r="K5" s="175" t="s">
        <v>277</v>
      </c>
      <c r="L5" s="175" t="s">
        <v>278</v>
      </c>
      <c r="M5" s="175" t="s">
        <v>279</v>
      </c>
      <c r="N5" s="176" t="s">
        <v>280</v>
      </c>
    </row>
    <row r="6" spans="1:14" ht="72" customHeight="1">
      <c r="A6" s="166"/>
      <c r="B6" s="104"/>
      <c r="C6" s="105" t="s">
        <v>88</v>
      </c>
      <c r="D6" s="106" t="s">
        <v>77</v>
      </c>
      <c r="E6" s="107" t="s">
        <v>87</v>
      </c>
      <c r="F6" s="108">
        <v>0</v>
      </c>
      <c r="G6" s="108">
        <v>0.2</v>
      </c>
      <c r="H6" s="108">
        <v>0.35</v>
      </c>
      <c r="I6" s="108">
        <v>0.5</v>
      </c>
      <c r="J6" s="108">
        <v>0.75</v>
      </c>
      <c r="K6" s="108">
        <v>1</v>
      </c>
      <c r="L6" s="108">
        <v>1.5</v>
      </c>
      <c r="M6" s="108">
        <v>2.5</v>
      </c>
      <c r="N6" s="167" t="s">
        <v>78</v>
      </c>
    </row>
    <row r="7" spans="1:14">
      <c r="A7" s="168">
        <v>1</v>
      </c>
      <c r="B7" s="109" t="s">
        <v>79</v>
      </c>
      <c r="C7" s="316">
        <f>SUM(C8:C13)</f>
        <v>0</v>
      </c>
      <c r="D7" s="104"/>
      <c r="E7" s="319">
        <f>SUM(E8:E12)</f>
        <v>0</v>
      </c>
      <c r="F7" s="319">
        <f t="shared" ref="F7:N7" si="0">SUM(F8:F12)</f>
        <v>0</v>
      </c>
      <c r="G7" s="319">
        <f t="shared" si="0"/>
        <v>0</v>
      </c>
      <c r="H7" s="319">
        <f t="shared" si="0"/>
        <v>0</v>
      </c>
      <c r="I7" s="319">
        <f t="shared" si="0"/>
        <v>0</v>
      </c>
      <c r="J7" s="319">
        <f t="shared" si="0"/>
        <v>0</v>
      </c>
      <c r="K7" s="319">
        <f t="shared" si="0"/>
        <v>0</v>
      </c>
      <c r="L7" s="319">
        <f t="shared" si="0"/>
        <v>0</v>
      </c>
      <c r="M7" s="319">
        <f t="shared" si="0"/>
        <v>0</v>
      </c>
      <c r="N7" s="325">
        <f t="shared" si="0"/>
        <v>0</v>
      </c>
    </row>
    <row r="8" spans="1:14">
      <c r="A8" s="168">
        <v>1.1000000000000001</v>
      </c>
      <c r="B8" s="110" t="s">
        <v>80</v>
      </c>
      <c r="C8" s="317"/>
      <c r="D8" s="111">
        <v>0.02</v>
      </c>
      <c r="E8" s="319">
        <f>C8*D8</f>
        <v>0</v>
      </c>
      <c r="F8" s="317"/>
      <c r="G8" s="317"/>
      <c r="H8" s="317"/>
      <c r="I8" s="317"/>
      <c r="J8" s="317"/>
      <c r="K8" s="317">
        <f>E8</f>
        <v>0</v>
      </c>
      <c r="L8" s="317"/>
      <c r="M8" s="317"/>
      <c r="N8" s="169">
        <f t="shared" ref="N8:N13" si="1">SUMPRODUCT($F$6:$M$6,F8:M8)</f>
        <v>0</v>
      </c>
    </row>
    <row r="9" spans="1:14">
      <c r="A9" s="168">
        <v>1.2</v>
      </c>
      <c r="B9" s="110" t="s">
        <v>81</v>
      </c>
      <c r="C9" s="317"/>
      <c r="D9" s="111">
        <v>0.05</v>
      </c>
      <c r="E9" s="319">
        <f>C9*D9</f>
        <v>0</v>
      </c>
      <c r="F9" s="317"/>
      <c r="G9" s="317"/>
      <c r="H9" s="317"/>
      <c r="I9" s="317"/>
      <c r="J9" s="317"/>
      <c r="K9" s="317"/>
      <c r="L9" s="317"/>
      <c r="M9" s="317"/>
      <c r="N9" s="169">
        <f t="shared" si="1"/>
        <v>0</v>
      </c>
    </row>
    <row r="10" spans="1:14">
      <c r="A10" s="168">
        <v>1.3</v>
      </c>
      <c r="B10" s="110" t="s">
        <v>82</v>
      </c>
      <c r="C10" s="317"/>
      <c r="D10" s="111">
        <v>0.08</v>
      </c>
      <c r="E10" s="319">
        <f>C10*D10</f>
        <v>0</v>
      </c>
      <c r="F10" s="317"/>
      <c r="G10" s="317"/>
      <c r="H10" s="317"/>
      <c r="I10" s="317"/>
      <c r="J10" s="317"/>
      <c r="K10" s="317"/>
      <c r="L10" s="317"/>
      <c r="M10" s="317"/>
      <c r="N10" s="169">
        <f t="shared" si="1"/>
        <v>0</v>
      </c>
    </row>
    <row r="11" spans="1:14">
      <c r="A11" s="168">
        <v>1.4</v>
      </c>
      <c r="B11" s="110" t="s">
        <v>83</v>
      </c>
      <c r="C11" s="317"/>
      <c r="D11" s="111">
        <v>0.11</v>
      </c>
      <c r="E11" s="319">
        <f>C11*D11</f>
        <v>0</v>
      </c>
      <c r="F11" s="317"/>
      <c r="G11" s="317"/>
      <c r="H11" s="317"/>
      <c r="I11" s="317"/>
      <c r="J11" s="317"/>
      <c r="K11" s="317"/>
      <c r="L11" s="317"/>
      <c r="M11" s="317"/>
      <c r="N11" s="169">
        <f t="shared" si="1"/>
        <v>0</v>
      </c>
    </row>
    <row r="12" spans="1:14">
      <c r="A12" s="168">
        <v>1.5</v>
      </c>
      <c r="B12" s="110" t="s">
        <v>84</v>
      </c>
      <c r="C12" s="317"/>
      <c r="D12" s="111">
        <v>0.14000000000000001</v>
      </c>
      <c r="E12" s="319">
        <f>C12*D12</f>
        <v>0</v>
      </c>
      <c r="F12" s="317"/>
      <c r="G12" s="317"/>
      <c r="H12" s="317"/>
      <c r="I12" s="317"/>
      <c r="J12" s="317"/>
      <c r="K12" s="317"/>
      <c r="L12" s="317"/>
      <c r="M12" s="317"/>
      <c r="N12" s="169">
        <f t="shared" si="1"/>
        <v>0</v>
      </c>
    </row>
    <row r="13" spans="1:14">
      <c r="A13" s="168">
        <v>1.6</v>
      </c>
      <c r="B13" s="112" t="s">
        <v>85</v>
      </c>
      <c r="C13" s="317"/>
      <c r="D13" s="113"/>
      <c r="E13" s="317"/>
      <c r="F13" s="317"/>
      <c r="G13" s="317"/>
      <c r="H13" s="317"/>
      <c r="I13" s="317"/>
      <c r="J13" s="317"/>
      <c r="K13" s="317"/>
      <c r="L13" s="317"/>
      <c r="M13" s="317"/>
      <c r="N13" s="169">
        <f t="shared" si="1"/>
        <v>0</v>
      </c>
    </row>
    <row r="14" spans="1:14" ht="30">
      <c r="A14" s="168">
        <v>2</v>
      </c>
      <c r="B14" s="114" t="s">
        <v>86</v>
      </c>
      <c r="C14" s="316">
        <f>SUM(C15:C20)</f>
        <v>0</v>
      </c>
      <c r="D14" s="104"/>
      <c r="E14" s="319">
        <f>SUM(E15:E19)</f>
        <v>0</v>
      </c>
      <c r="F14" s="319">
        <f t="shared" ref="F14:N14" si="2">SUM(F15:F19)</f>
        <v>0</v>
      </c>
      <c r="G14" s="319">
        <f t="shared" si="2"/>
        <v>0</v>
      </c>
      <c r="H14" s="319">
        <f t="shared" si="2"/>
        <v>0</v>
      </c>
      <c r="I14" s="319">
        <f t="shared" si="2"/>
        <v>0</v>
      </c>
      <c r="J14" s="319">
        <f t="shared" si="2"/>
        <v>0</v>
      </c>
      <c r="K14" s="319">
        <f t="shared" si="2"/>
        <v>0</v>
      </c>
      <c r="L14" s="319">
        <f t="shared" si="2"/>
        <v>0</v>
      </c>
      <c r="M14" s="319">
        <f t="shared" si="2"/>
        <v>0</v>
      </c>
      <c r="N14" s="325">
        <f t="shared" si="2"/>
        <v>0</v>
      </c>
    </row>
    <row r="15" spans="1:14">
      <c r="A15" s="168">
        <v>2.1</v>
      </c>
      <c r="B15" s="112" t="s">
        <v>80</v>
      </c>
      <c r="C15" s="317"/>
      <c r="D15" s="111">
        <v>5.0000000000000001E-3</v>
      </c>
      <c r="E15" s="319">
        <f>D15*C15</f>
        <v>0</v>
      </c>
      <c r="F15" s="317"/>
      <c r="G15" s="317"/>
      <c r="H15" s="317"/>
      <c r="I15" s="317"/>
      <c r="J15" s="317"/>
      <c r="K15" s="317"/>
      <c r="L15" s="317"/>
      <c r="M15" s="317"/>
      <c r="N15" s="169">
        <f t="shared" ref="N15:N20" si="3">SUMPRODUCT($F$6:$M$6,F15:M15)</f>
        <v>0</v>
      </c>
    </row>
    <row r="16" spans="1:14">
      <c r="A16" s="168">
        <v>2.2000000000000002</v>
      </c>
      <c r="B16" s="112" t="s">
        <v>81</v>
      </c>
      <c r="C16" s="317"/>
      <c r="D16" s="111">
        <v>0.01</v>
      </c>
      <c r="E16" s="319">
        <f>D16*C16</f>
        <v>0</v>
      </c>
      <c r="F16" s="317"/>
      <c r="G16" s="317"/>
      <c r="H16" s="317"/>
      <c r="I16" s="317"/>
      <c r="J16" s="317"/>
      <c r="K16" s="317"/>
      <c r="L16" s="317"/>
      <c r="M16" s="317"/>
      <c r="N16" s="169">
        <f t="shared" si="3"/>
        <v>0</v>
      </c>
    </row>
    <row r="17" spans="1:14">
      <c r="A17" s="168">
        <v>2.2999999999999998</v>
      </c>
      <c r="B17" s="112" t="s">
        <v>82</v>
      </c>
      <c r="C17" s="317"/>
      <c r="D17" s="111">
        <v>0.02</v>
      </c>
      <c r="E17" s="319">
        <f>D17*C17</f>
        <v>0</v>
      </c>
      <c r="F17" s="317"/>
      <c r="G17" s="317"/>
      <c r="H17" s="317"/>
      <c r="I17" s="317"/>
      <c r="J17" s="317"/>
      <c r="K17" s="317"/>
      <c r="L17" s="317"/>
      <c r="M17" s="317"/>
      <c r="N17" s="169">
        <f t="shared" si="3"/>
        <v>0</v>
      </c>
    </row>
    <row r="18" spans="1:14">
      <c r="A18" s="168">
        <v>2.4</v>
      </c>
      <c r="B18" s="112" t="s">
        <v>83</v>
      </c>
      <c r="C18" s="317"/>
      <c r="D18" s="111">
        <v>0.03</v>
      </c>
      <c r="E18" s="319">
        <f>D18*C18</f>
        <v>0</v>
      </c>
      <c r="F18" s="317"/>
      <c r="G18" s="317"/>
      <c r="H18" s="317"/>
      <c r="I18" s="317"/>
      <c r="J18" s="317"/>
      <c r="K18" s="317"/>
      <c r="L18" s="317"/>
      <c r="M18" s="317"/>
      <c r="N18" s="169">
        <f t="shared" si="3"/>
        <v>0</v>
      </c>
    </row>
    <row r="19" spans="1:14">
      <c r="A19" s="168">
        <v>2.5</v>
      </c>
      <c r="B19" s="112" t="s">
        <v>84</v>
      </c>
      <c r="C19" s="317"/>
      <c r="D19" s="111">
        <v>0.04</v>
      </c>
      <c r="E19" s="319">
        <f>D19*C19</f>
        <v>0</v>
      </c>
      <c r="F19" s="317"/>
      <c r="G19" s="317"/>
      <c r="H19" s="317"/>
      <c r="I19" s="317"/>
      <c r="J19" s="317"/>
      <c r="K19" s="317"/>
      <c r="L19" s="317"/>
      <c r="M19" s="317"/>
      <c r="N19" s="169">
        <f t="shared" si="3"/>
        <v>0</v>
      </c>
    </row>
    <row r="20" spans="1:14">
      <c r="A20" s="168">
        <v>2.6</v>
      </c>
      <c r="B20" s="112" t="s">
        <v>85</v>
      </c>
      <c r="C20" s="317"/>
      <c r="D20" s="113"/>
      <c r="E20" s="320"/>
      <c r="F20" s="317"/>
      <c r="G20" s="317"/>
      <c r="H20" s="317"/>
      <c r="I20" s="317"/>
      <c r="J20" s="317"/>
      <c r="K20" s="317"/>
      <c r="L20" s="317"/>
      <c r="M20" s="317"/>
      <c r="N20" s="169">
        <f t="shared" si="3"/>
        <v>0</v>
      </c>
    </row>
    <row r="21" spans="1:14" ht="15.75" thickBot="1">
      <c r="A21" s="170">
        <v>3</v>
      </c>
      <c r="B21" s="171" t="s">
        <v>69</v>
      </c>
      <c r="C21" s="318">
        <f>C7+C14</f>
        <v>0</v>
      </c>
      <c r="D21" s="172"/>
      <c r="E21" s="321">
        <f>SUM(E7+E14)</f>
        <v>0</v>
      </c>
      <c r="F21" s="321">
        <f t="shared" ref="F21:N21" si="4">SUM(F7+F14)</f>
        <v>0</v>
      </c>
      <c r="G21" s="321">
        <f t="shared" si="4"/>
        <v>0</v>
      </c>
      <c r="H21" s="321">
        <f t="shared" si="4"/>
        <v>0</v>
      </c>
      <c r="I21" s="321">
        <f t="shared" si="4"/>
        <v>0</v>
      </c>
      <c r="J21" s="321">
        <f t="shared" si="4"/>
        <v>0</v>
      </c>
      <c r="K21" s="321">
        <f t="shared" si="4"/>
        <v>0</v>
      </c>
      <c r="L21" s="321">
        <f t="shared" si="4"/>
        <v>0</v>
      </c>
      <c r="M21" s="321">
        <f t="shared" si="4"/>
        <v>0</v>
      </c>
      <c r="N21" s="326">
        <f t="shared" si="4"/>
        <v>0</v>
      </c>
    </row>
    <row r="22" spans="1:14">
      <c r="E22" s="322"/>
      <c r="F22" s="322"/>
      <c r="G22" s="322"/>
      <c r="H22" s="322"/>
      <c r="I22" s="322"/>
      <c r="J22" s="322"/>
      <c r="K22" s="322"/>
      <c r="L22" s="322"/>
      <c r="M22" s="32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7" customWidth="1"/>
    <col min="2" max="2" width="66.140625" style="238" customWidth="1"/>
    <col min="3" max="3" width="131.42578125" style="239" customWidth="1"/>
    <col min="4" max="5" width="10.28515625" style="224" customWidth="1"/>
    <col min="6" max="16384" width="43.5703125" style="224"/>
  </cols>
  <sheetData>
    <row r="1" spans="1:3" ht="12.75" thickTop="1" thickBot="1">
      <c r="A1" s="541" t="s">
        <v>366</v>
      </c>
      <c r="B1" s="542"/>
      <c r="C1" s="543"/>
    </row>
    <row r="2" spans="1:3" ht="26.25" customHeight="1">
      <c r="A2" s="431"/>
      <c r="B2" s="544" t="s">
        <v>367</v>
      </c>
      <c r="C2" s="544"/>
    </row>
    <row r="3" spans="1:3" s="229" customFormat="1" ht="11.25" customHeight="1">
      <c r="A3" s="228"/>
      <c r="B3" s="544" t="s">
        <v>673</v>
      </c>
      <c r="C3" s="544"/>
    </row>
    <row r="4" spans="1:3" ht="12" customHeight="1" thickBot="1">
      <c r="A4" s="545" t="s">
        <v>677</v>
      </c>
      <c r="B4" s="546"/>
      <c r="C4" s="547"/>
    </row>
    <row r="5" spans="1:3" ht="12" thickTop="1">
      <c r="A5" s="225"/>
      <c r="B5" s="548" t="s">
        <v>368</v>
      </c>
      <c r="C5" s="549"/>
    </row>
    <row r="6" spans="1:3">
      <c r="A6" s="431"/>
      <c r="B6" s="550" t="s">
        <v>674</v>
      </c>
      <c r="C6" s="551"/>
    </row>
    <row r="7" spans="1:3">
      <c r="A7" s="431"/>
      <c r="B7" s="550" t="s">
        <v>369</v>
      </c>
      <c r="C7" s="551"/>
    </row>
    <row r="8" spans="1:3">
      <c r="A8" s="431"/>
      <c r="B8" s="550" t="s">
        <v>675</v>
      </c>
      <c r="C8" s="551"/>
    </row>
    <row r="9" spans="1:3">
      <c r="A9" s="431"/>
      <c r="B9" s="554" t="s">
        <v>676</v>
      </c>
      <c r="C9" s="555"/>
    </row>
    <row r="10" spans="1:3">
      <c r="A10" s="431"/>
      <c r="B10" s="552" t="s">
        <v>370</v>
      </c>
      <c r="C10" s="553" t="s">
        <v>370</v>
      </c>
    </row>
    <row r="11" spans="1:3">
      <c r="A11" s="431"/>
      <c r="B11" s="552" t="s">
        <v>371</v>
      </c>
      <c r="C11" s="553" t="s">
        <v>371</v>
      </c>
    </row>
    <row r="12" spans="1:3">
      <c r="A12" s="431"/>
      <c r="B12" s="552" t="s">
        <v>372</v>
      </c>
      <c r="C12" s="553" t="s">
        <v>372</v>
      </c>
    </row>
    <row r="13" spans="1:3">
      <c r="A13" s="431"/>
      <c r="B13" s="552" t="s">
        <v>373</v>
      </c>
      <c r="C13" s="553" t="s">
        <v>373</v>
      </c>
    </row>
    <row r="14" spans="1:3">
      <c r="A14" s="431"/>
      <c r="B14" s="552" t="s">
        <v>374</v>
      </c>
      <c r="C14" s="553" t="s">
        <v>374</v>
      </c>
    </row>
    <row r="15" spans="1:3" ht="21.75" customHeight="1">
      <c r="A15" s="431"/>
      <c r="B15" s="552" t="s">
        <v>375</v>
      </c>
      <c r="C15" s="553" t="s">
        <v>375</v>
      </c>
    </row>
    <row r="16" spans="1:3">
      <c r="A16" s="431"/>
      <c r="B16" s="552" t="s">
        <v>376</v>
      </c>
      <c r="C16" s="553" t="s">
        <v>377</v>
      </c>
    </row>
    <row r="17" spans="1:3">
      <c r="A17" s="431"/>
      <c r="B17" s="552" t="s">
        <v>378</v>
      </c>
      <c r="C17" s="553" t="s">
        <v>379</v>
      </c>
    </row>
    <row r="18" spans="1:3">
      <c r="A18" s="431"/>
      <c r="B18" s="552" t="s">
        <v>380</v>
      </c>
      <c r="C18" s="553" t="s">
        <v>381</v>
      </c>
    </row>
    <row r="19" spans="1:3">
      <c r="A19" s="431"/>
      <c r="B19" s="552" t="s">
        <v>382</v>
      </c>
      <c r="C19" s="553" t="s">
        <v>382</v>
      </c>
    </row>
    <row r="20" spans="1:3">
      <c r="A20" s="431"/>
      <c r="B20" s="552" t="s">
        <v>383</v>
      </c>
      <c r="C20" s="553" t="s">
        <v>383</v>
      </c>
    </row>
    <row r="21" spans="1:3">
      <c r="A21" s="431"/>
      <c r="B21" s="552" t="s">
        <v>384</v>
      </c>
      <c r="C21" s="553" t="s">
        <v>384</v>
      </c>
    </row>
    <row r="22" spans="1:3" ht="23.25" customHeight="1">
      <c r="A22" s="431"/>
      <c r="B22" s="552" t="s">
        <v>385</v>
      </c>
      <c r="C22" s="553" t="s">
        <v>386</v>
      </c>
    </row>
    <row r="23" spans="1:3">
      <c r="A23" s="431"/>
      <c r="B23" s="552" t="s">
        <v>387</v>
      </c>
      <c r="C23" s="553" t="s">
        <v>387</v>
      </c>
    </row>
    <row r="24" spans="1:3">
      <c r="A24" s="431"/>
      <c r="B24" s="552" t="s">
        <v>388</v>
      </c>
      <c r="C24" s="553" t="s">
        <v>389</v>
      </c>
    </row>
    <row r="25" spans="1:3" ht="12" thickBot="1">
      <c r="A25" s="226"/>
      <c r="B25" s="562" t="s">
        <v>390</v>
      </c>
      <c r="C25" s="563"/>
    </row>
    <row r="26" spans="1:3" ht="12.75" thickTop="1" thickBot="1">
      <c r="A26" s="545" t="s">
        <v>687</v>
      </c>
      <c r="B26" s="546"/>
      <c r="C26" s="547"/>
    </row>
    <row r="27" spans="1:3" ht="12.75" thickTop="1" thickBot="1">
      <c r="A27" s="227"/>
      <c r="B27" s="556" t="s">
        <v>391</v>
      </c>
      <c r="C27" s="557"/>
    </row>
    <row r="28" spans="1:3" ht="12.75" thickTop="1" thickBot="1">
      <c r="A28" s="545" t="s">
        <v>678</v>
      </c>
      <c r="B28" s="546"/>
      <c r="C28" s="547"/>
    </row>
    <row r="29" spans="1:3" ht="12" thickTop="1">
      <c r="A29" s="225"/>
      <c r="B29" s="558" t="s">
        <v>392</v>
      </c>
      <c r="C29" s="559" t="s">
        <v>393</v>
      </c>
    </row>
    <row r="30" spans="1:3">
      <c r="A30" s="431"/>
      <c r="B30" s="560" t="s">
        <v>394</v>
      </c>
      <c r="C30" s="561" t="s">
        <v>395</v>
      </c>
    </row>
    <row r="31" spans="1:3">
      <c r="A31" s="431"/>
      <c r="B31" s="560" t="s">
        <v>396</v>
      </c>
      <c r="C31" s="561" t="s">
        <v>397</v>
      </c>
    </row>
    <row r="32" spans="1:3">
      <c r="A32" s="431"/>
      <c r="B32" s="560" t="s">
        <v>398</v>
      </c>
      <c r="C32" s="561" t="s">
        <v>399</v>
      </c>
    </row>
    <row r="33" spans="1:3">
      <c r="A33" s="431"/>
      <c r="B33" s="560" t="s">
        <v>400</v>
      </c>
      <c r="C33" s="561" t="s">
        <v>401</v>
      </c>
    </row>
    <row r="34" spans="1:3">
      <c r="A34" s="431"/>
      <c r="B34" s="560" t="s">
        <v>402</v>
      </c>
      <c r="C34" s="561" t="s">
        <v>403</v>
      </c>
    </row>
    <row r="35" spans="1:3" ht="23.25" customHeight="1">
      <c r="A35" s="431"/>
      <c r="B35" s="560" t="s">
        <v>404</v>
      </c>
      <c r="C35" s="561" t="s">
        <v>405</v>
      </c>
    </row>
    <row r="36" spans="1:3" ht="24" customHeight="1">
      <c r="A36" s="431"/>
      <c r="B36" s="560" t="s">
        <v>406</v>
      </c>
      <c r="C36" s="561" t="s">
        <v>407</v>
      </c>
    </row>
    <row r="37" spans="1:3" ht="24.75" customHeight="1">
      <c r="A37" s="431"/>
      <c r="B37" s="560" t="s">
        <v>408</v>
      </c>
      <c r="C37" s="561" t="s">
        <v>409</v>
      </c>
    </row>
    <row r="38" spans="1:3" ht="23.25" customHeight="1">
      <c r="A38" s="431"/>
      <c r="B38" s="560" t="s">
        <v>679</v>
      </c>
      <c r="C38" s="561" t="s">
        <v>410</v>
      </c>
    </row>
    <row r="39" spans="1:3" ht="39.75" customHeight="1">
      <c r="A39" s="431"/>
      <c r="B39" s="552" t="s">
        <v>699</v>
      </c>
      <c r="C39" s="553" t="s">
        <v>411</v>
      </c>
    </row>
    <row r="40" spans="1:3" ht="12" customHeight="1">
      <c r="A40" s="431"/>
      <c r="B40" s="560" t="s">
        <v>412</v>
      </c>
      <c r="C40" s="561" t="s">
        <v>413</v>
      </c>
    </row>
    <row r="41" spans="1:3" ht="27" customHeight="1" thickBot="1">
      <c r="A41" s="226"/>
      <c r="B41" s="564" t="s">
        <v>414</v>
      </c>
      <c r="C41" s="565" t="s">
        <v>415</v>
      </c>
    </row>
    <row r="42" spans="1:3" ht="12.75" thickTop="1" thickBot="1">
      <c r="A42" s="545" t="s">
        <v>680</v>
      </c>
      <c r="B42" s="546"/>
      <c r="C42" s="547"/>
    </row>
    <row r="43" spans="1:3" ht="12" thickTop="1">
      <c r="A43" s="225"/>
      <c r="B43" s="548" t="s">
        <v>831</v>
      </c>
      <c r="C43" s="549" t="s">
        <v>416</v>
      </c>
    </row>
    <row r="44" spans="1:3">
      <c r="A44" s="431"/>
      <c r="B44" s="550" t="s">
        <v>832</v>
      </c>
      <c r="C44" s="551"/>
    </row>
    <row r="45" spans="1:3" ht="23.25" customHeight="1" thickBot="1">
      <c r="A45" s="226"/>
      <c r="B45" s="566" t="s">
        <v>417</v>
      </c>
      <c r="C45" s="567" t="s">
        <v>418</v>
      </c>
    </row>
    <row r="46" spans="1:3" ht="11.25" customHeight="1" thickTop="1" thickBot="1">
      <c r="A46" s="545" t="s">
        <v>681</v>
      </c>
      <c r="B46" s="546"/>
      <c r="C46" s="547"/>
    </row>
    <row r="47" spans="1:3" ht="26.25" customHeight="1" thickTop="1">
      <c r="A47" s="431"/>
      <c r="B47" s="550" t="s">
        <v>682</v>
      </c>
      <c r="C47" s="551"/>
    </row>
    <row r="48" spans="1:3" ht="12" thickBot="1">
      <c r="A48" s="545" t="s">
        <v>683</v>
      </c>
      <c r="B48" s="546"/>
      <c r="C48" s="547"/>
    </row>
    <row r="49" spans="1:3" ht="12" thickTop="1">
      <c r="A49" s="225"/>
      <c r="B49" s="548" t="s">
        <v>419</v>
      </c>
      <c r="C49" s="549" t="s">
        <v>419</v>
      </c>
    </row>
    <row r="50" spans="1:3" ht="11.25" customHeight="1">
      <c r="A50" s="431"/>
      <c r="B50" s="550" t="s">
        <v>420</v>
      </c>
      <c r="C50" s="551" t="s">
        <v>420</v>
      </c>
    </row>
    <row r="51" spans="1:3">
      <c r="A51" s="431"/>
      <c r="B51" s="550" t="s">
        <v>421</v>
      </c>
      <c r="C51" s="551" t="s">
        <v>421</v>
      </c>
    </row>
    <row r="52" spans="1:3" ht="11.25" customHeight="1">
      <c r="A52" s="431"/>
      <c r="B52" s="550" t="s">
        <v>833</v>
      </c>
      <c r="C52" s="551" t="s">
        <v>422</v>
      </c>
    </row>
    <row r="53" spans="1:3" ht="33.6" customHeight="1">
      <c r="A53" s="431"/>
      <c r="B53" s="550" t="s">
        <v>423</v>
      </c>
      <c r="C53" s="551" t="s">
        <v>423</v>
      </c>
    </row>
    <row r="54" spans="1:3" ht="11.25" customHeight="1">
      <c r="A54" s="431"/>
      <c r="B54" s="550" t="s">
        <v>834</v>
      </c>
      <c r="C54" s="551" t="s">
        <v>424</v>
      </c>
    </row>
    <row r="55" spans="1:3" ht="11.25" customHeight="1" thickBot="1">
      <c r="A55" s="545" t="s">
        <v>684</v>
      </c>
      <c r="B55" s="546"/>
      <c r="C55" s="547"/>
    </row>
    <row r="56" spans="1:3" ht="12" thickTop="1">
      <c r="A56" s="225"/>
      <c r="B56" s="548" t="s">
        <v>419</v>
      </c>
      <c r="C56" s="549" t="s">
        <v>419</v>
      </c>
    </row>
    <row r="57" spans="1:3">
      <c r="A57" s="431"/>
      <c r="B57" s="550" t="s">
        <v>425</v>
      </c>
      <c r="C57" s="551" t="s">
        <v>425</v>
      </c>
    </row>
    <row r="58" spans="1:3">
      <c r="A58" s="431"/>
      <c r="B58" s="550" t="s">
        <v>695</v>
      </c>
      <c r="C58" s="551" t="s">
        <v>426</v>
      </c>
    </row>
    <row r="59" spans="1:3">
      <c r="A59" s="431"/>
      <c r="B59" s="550" t="s">
        <v>427</v>
      </c>
      <c r="C59" s="551" t="s">
        <v>427</v>
      </c>
    </row>
    <row r="60" spans="1:3">
      <c r="A60" s="431"/>
      <c r="B60" s="550" t="s">
        <v>428</v>
      </c>
      <c r="C60" s="551" t="s">
        <v>428</v>
      </c>
    </row>
    <row r="61" spans="1:3">
      <c r="A61" s="431"/>
      <c r="B61" s="550" t="s">
        <v>429</v>
      </c>
      <c r="C61" s="551" t="s">
        <v>429</v>
      </c>
    </row>
    <row r="62" spans="1:3">
      <c r="A62" s="431"/>
      <c r="B62" s="550" t="s">
        <v>696</v>
      </c>
      <c r="C62" s="551" t="s">
        <v>430</v>
      </c>
    </row>
    <row r="63" spans="1:3">
      <c r="A63" s="431"/>
      <c r="B63" s="550" t="s">
        <v>431</v>
      </c>
      <c r="C63" s="551" t="s">
        <v>431</v>
      </c>
    </row>
    <row r="64" spans="1:3" ht="12" thickBot="1">
      <c r="A64" s="226"/>
      <c r="B64" s="566" t="s">
        <v>432</v>
      </c>
      <c r="C64" s="567" t="s">
        <v>432</v>
      </c>
    </row>
    <row r="65" spans="1:3" ht="11.25" customHeight="1" thickTop="1">
      <c r="A65" s="568" t="s">
        <v>685</v>
      </c>
      <c r="B65" s="569"/>
      <c r="C65" s="570"/>
    </row>
    <row r="66" spans="1:3" ht="12" thickBot="1">
      <c r="A66" s="226"/>
      <c r="B66" s="566" t="s">
        <v>433</v>
      </c>
      <c r="C66" s="567" t="s">
        <v>433</v>
      </c>
    </row>
    <row r="67" spans="1:3" ht="11.25" customHeight="1" thickTop="1" thickBot="1">
      <c r="A67" s="545" t="s">
        <v>686</v>
      </c>
      <c r="B67" s="546"/>
      <c r="C67" s="547"/>
    </row>
    <row r="68" spans="1:3" ht="12" thickTop="1">
      <c r="A68" s="225"/>
      <c r="B68" s="548" t="s">
        <v>434</v>
      </c>
      <c r="C68" s="549" t="s">
        <v>434</v>
      </c>
    </row>
    <row r="69" spans="1:3">
      <c r="A69" s="431"/>
      <c r="B69" s="550" t="s">
        <v>435</v>
      </c>
      <c r="C69" s="551" t="s">
        <v>435</v>
      </c>
    </row>
    <row r="70" spans="1:3">
      <c r="A70" s="431"/>
      <c r="B70" s="550" t="s">
        <v>436</v>
      </c>
      <c r="C70" s="551" t="s">
        <v>436</v>
      </c>
    </row>
    <row r="71" spans="1:3" ht="38.25" customHeight="1">
      <c r="A71" s="431"/>
      <c r="B71" s="571" t="s">
        <v>698</v>
      </c>
      <c r="C71" s="572" t="s">
        <v>437</v>
      </c>
    </row>
    <row r="72" spans="1:3" ht="33.75" customHeight="1">
      <c r="A72" s="431"/>
      <c r="B72" s="571" t="s">
        <v>701</v>
      </c>
      <c r="C72" s="572" t="s">
        <v>438</v>
      </c>
    </row>
    <row r="73" spans="1:3" ht="15.75" customHeight="1">
      <c r="A73" s="431"/>
      <c r="B73" s="571" t="s">
        <v>697</v>
      </c>
      <c r="C73" s="572" t="s">
        <v>439</v>
      </c>
    </row>
    <row r="74" spans="1:3">
      <c r="A74" s="431"/>
      <c r="B74" s="550" t="s">
        <v>440</v>
      </c>
      <c r="C74" s="551" t="s">
        <v>440</v>
      </c>
    </row>
    <row r="75" spans="1:3" ht="12" thickBot="1">
      <c r="A75" s="226"/>
      <c r="B75" s="566" t="s">
        <v>441</v>
      </c>
      <c r="C75" s="567" t="s">
        <v>441</v>
      </c>
    </row>
    <row r="76" spans="1:3" ht="12" thickTop="1">
      <c r="A76" s="568" t="s">
        <v>835</v>
      </c>
      <c r="B76" s="569"/>
      <c r="C76" s="570"/>
    </row>
    <row r="77" spans="1:3">
      <c r="A77" s="431"/>
      <c r="B77" s="550" t="s">
        <v>433</v>
      </c>
      <c r="C77" s="551"/>
    </row>
    <row r="78" spans="1:3">
      <c r="A78" s="431"/>
      <c r="B78" s="550" t="s">
        <v>836</v>
      </c>
      <c r="C78" s="551"/>
    </row>
    <row r="79" spans="1:3">
      <c r="A79" s="431"/>
      <c r="B79" s="550" t="s">
        <v>837</v>
      </c>
      <c r="C79" s="551"/>
    </row>
    <row r="80" spans="1:3">
      <c r="A80" s="568" t="s">
        <v>838</v>
      </c>
      <c r="B80" s="569"/>
      <c r="C80" s="570"/>
    </row>
    <row r="81" spans="1:3">
      <c r="A81" s="431"/>
      <c r="B81" s="550" t="s">
        <v>433</v>
      </c>
      <c r="C81" s="551"/>
    </row>
    <row r="82" spans="1:3">
      <c r="A82" s="431"/>
      <c r="B82" s="550" t="s">
        <v>839</v>
      </c>
      <c r="C82" s="551"/>
    </row>
    <row r="83" spans="1:3" ht="76.5" customHeight="1">
      <c r="A83" s="431"/>
      <c r="B83" s="550" t="s">
        <v>840</v>
      </c>
      <c r="C83" s="551"/>
    </row>
    <row r="84" spans="1:3" ht="53.25" customHeight="1">
      <c r="A84" s="431"/>
      <c r="B84" s="550" t="s">
        <v>841</v>
      </c>
      <c r="C84" s="551"/>
    </row>
    <row r="85" spans="1:3">
      <c r="A85" s="431"/>
      <c r="B85" s="550" t="s">
        <v>842</v>
      </c>
      <c r="C85" s="551"/>
    </row>
    <row r="86" spans="1:3">
      <c r="A86" s="431"/>
      <c r="B86" s="550" t="s">
        <v>843</v>
      </c>
      <c r="C86" s="551"/>
    </row>
    <row r="87" spans="1:3">
      <c r="A87" s="431"/>
      <c r="B87" s="550" t="s">
        <v>844</v>
      </c>
      <c r="C87" s="551"/>
    </row>
    <row r="88" spans="1:3">
      <c r="A88" s="568" t="s">
        <v>845</v>
      </c>
      <c r="B88" s="569"/>
      <c r="C88" s="570"/>
    </row>
    <row r="89" spans="1:3">
      <c r="A89" s="431"/>
      <c r="B89" s="550" t="s">
        <v>433</v>
      </c>
      <c r="C89" s="551"/>
    </row>
    <row r="90" spans="1:3">
      <c r="A90" s="431"/>
      <c r="B90" s="550" t="s">
        <v>846</v>
      </c>
      <c r="C90" s="551"/>
    </row>
    <row r="91" spans="1:3" ht="12" customHeight="1">
      <c r="A91" s="431"/>
      <c r="B91" s="550" t="s">
        <v>847</v>
      </c>
      <c r="C91" s="551"/>
    </row>
    <row r="92" spans="1:3">
      <c r="A92" s="431"/>
      <c r="B92" s="550" t="s">
        <v>848</v>
      </c>
      <c r="C92" s="551"/>
    </row>
    <row r="93" spans="1:3" ht="24.75" customHeight="1">
      <c r="A93" s="431"/>
      <c r="B93" s="573" t="s">
        <v>849</v>
      </c>
      <c r="C93" s="574"/>
    </row>
    <row r="94" spans="1:3" ht="24" customHeight="1">
      <c r="A94" s="431"/>
      <c r="B94" s="573" t="s">
        <v>850</v>
      </c>
      <c r="C94" s="574"/>
    </row>
    <row r="95" spans="1:3" ht="13.5" customHeight="1">
      <c r="A95" s="431"/>
      <c r="B95" s="560" t="s">
        <v>851</v>
      </c>
      <c r="C95" s="561"/>
    </row>
    <row r="96" spans="1:3" ht="11.25" customHeight="1" thickBot="1">
      <c r="A96" s="575" t="s">
        <v>852</v>
      </c>
      <c r="B96" s="576"/>
      <c r="C96" s="577"/>
    </row>
    <row r="97" spans="1:3" ht="12.75" thickTop="1" thickBot="1">
      <c r="A97" s="578" t="s">
        <v>534</v>
      </c>
      <c r="B97" s="578"/>
      <c r="C97" s="578"/>
    </row>
    <row r="98" spans="1:3">
      <c r="A98" s="432">
        <v>2</v>
      </c>
      <c r="B98" s="435" t="s">
        <v>816</v>
      </c>
      <c r="C98" s="435" t="s">
        <v>853</v>
      </c>
    </row>
    <row r="99" spans="1:3">
      <c r="A99" s="234">
        <v>3</v>
      </c>
      <c r="B99" s="235" t="s">
        <v>817</v>
      </c>
      <c r="C99" s="434" t="s">
        <v>854</v>
      </c>
    </row>
    <row r="100" spans="1:3">
      <c r="A100" s="234">
        <v>4</v>
      </c>
      <c r="B100" s="235" t="s">
        <v>818</v>
      </c>
      <c r="C100" s="434" t="s">
        <v>855</v>
      </c>
    </row>
    <row r="101" spans="1:3" ht="11.25" customHeight="1">
      <c r="A101" s="234">
        <v>5</v>
      </c>
      <c r="B101" s="235" t="s">
        <v>819</v>
      </c>
      <c r="C101" s="434" t="s">
        <v>856</v>
      </c>
    </row>
    <row r="102" spans="1:3" ht="12" customHeight="1">
      <c r="A102" s="234">
        <v>6</v>
      </c>
      <c r="B102" s="235" t="s">
        <v>857</v>
      </c>
      <c r="C102" s="434" t="s">
        <v>820</v>
      </c>
    </row>
    <row r="103" spans="1:3" ht="12" customHeight="1">
      <c r="A103" s="234">
        <v>7</v>
      </c>
      <c r="B103" s="235" t="s">
        <v>821</v>
      </c>
      <c r="C103" s="434" t="s">
        <v>858</v>
      </c>
    </row>
    <row r="104" spans="1:3">
      <c r="A104" s="234">
        <v>8</v>
      </c>
      <c r="B104" s="235" t="s">
        <v>826</v>
      </c>
      <c r="C104" s="434" t="s">
        <v>859</v>
      </c>
    </row>
    <row r="105" spans="1:3" ht="11.25" customHeight="1">
      <c r="A105" s="568" t="s">
        <v>860</v>
      </c>
      <c r="B105" s="569"/>
      <c r="C105" s="570"/>
    </row>
    <row r="106" spans="1:3" ht="27.6" customHeight="1">
      <c r="A106" s="431"/>
      <c r="B106" s="550" t="s">
        <v>433</v>
      </c>
      <c r="C106" s="551"/>
    </row>
    <row r="107" spans="1:3" ht="12" thickBot="1">
      <c r="A107" s="579" t="s">
        <v>688</v>
      </c>
      <c r="B107" s="580"/>
      <c r="C107" s="581"/>
    </row>
    <row r="108" spans="1:3" ht="24" customHeight="1" thickTop="1" thickBot="1">
      <c r="A108" s="541" t="s">
        <v>366</v>
      </c>
      <c r="B108" s="542"/>
      <c r="C108" s="543"/>
    </row>
    <row r="109" spans="1:3">
      <c r="A109" s="228" t="s">
        <v>442</v>
      </c>
      <c r="B109" s="582" t="s">
        <v>443</v>
      </c>
      <c r="C109" s="583"/>
    </row>
    <row r="110" spans="1:3">
      <c r="A110" s="230" t="s">
        <v>444</v>
      </c>
      <c r="B110" s="584" t="s">
        <v>445</v>
      </c>
      <c r="C110" s="585"/>
    </row>
    <row r="111" spans="1:3">
      <c r="A111" s="228" t="s">
        <v>446</v>
      </c>
      <c r="B111" s="586" t="s">
        <v>447</v>
      </c>
      <c r="C111" s="586"/>
    </row>
    <row r="112" spans="1:3">
      <c r="A112" s="230" t="s">
        <v>448</v>
      </c>
      <c r="B112" s="584" t="s">
        <v>449</v>
      </c>
      <c r="C112" s="585"/>
    </row>
    <row r="113" spans="1:3" ht="12" thickBot="1">
      <c r="A113" s="252" t="s">
        <v>450</v>
      </c>
      <c r="B113" s="587" t="s">
        <v>451</v>
      </c>
      <c r="C113" s="587"/>
    </row>
    <row r="114" spans="1:3" ht="12" thickBot="1">
      <c r="A114" s="588" t="s">
        <v>688</v>
      </c>
      <c r="B114" s="589"/>
      <c r="C114" s="590"/>
    </row>
    <row r="115" spans="1:3" ht="12.75" thickTop="1" thickBot="1">
      <c r="A115" s="591" t="s">
        <v>452</v>
      </c>
      <c r="B115" s="591"/>
      <c r="C115" s="591"/>
    </row>
    <row r="116" spans="1:3">
      <c r="A116" s="228">
        <v>1</v>
      </c>
      <c r="B116" s="231" t="s">
        <v>90</v>
      </c>
      <c r="C116" s="391" t="s">
        <v>453</v>
      </c>
    </row>
    <row r="117" spans="1:3">
      <c r="A117" s="228">
        <v>2</v>
      </c>
      <c r="B117" s="231" t="s">
        <v>91</v>
      </c>
      <c r="C117" s="391" t="s">
        <v>91</v>
      </c>
    </row>
    <row r="118" spans="1:3">
      <c r="A118" s="228">
        <v>3</v>
      </c>
      <c r="B118" s="231" t="s">
        <v>92</v>
      </c>
      <c r="C118" s="232" t="s">
        <v>454</v>
      </c>
    </row>
    <row r="119" spans="1:3" ht="33.75">
      <c r="A119" s="228">
        <v>4</v>
      </c>
      <c r="B119" s="231" t="s">
        <v>93</v>
      </c>
      <c r="C119" s="232" t="s">
        <v>664</v>
      </c>
    </row>
    <row r="120" spans="1:3">
      <c r="A120" s="228">
        <v>5</v>
      </c>
      <c r="B120" s="231" t="s">
        <v>94</v>
      </c>
      <c r="C120" s="232" t="s">
        <v>455</v>
      </c>
    </row>
    <row r="121" spans="1:3">
      <c r="A121" s="228">
        <v>5.0999999999999996</v>
      </c>
      <c r="B121" s="231" t="s">
        <v>456</v>
      </c>
      <c r="C121" s="391" t="s">
        <v>457</v>
      </c>
    </row>
    <row r="122" spans="1:3">
      <c r="A122" s="228">
        <v>5.2</v>
      </c>
      <c r="B122" s="231" t="s">
        <v>458</v>
      </c>
      <c r="C122" s="391" t="s">
        <v>459</v>
      </c>
    </row>
    <row r="123" spans="1:3">
      <c r="A123" s="228">
        <v>6</v>
      </c>
      <c r="B123" s="231" t="s">
        <v>95</v>
      </c>
      <c r="C123" s="232" t="s">
        <v>460</v>
      </c>
    </row>
    <row r="124" spans="1:3">
      <c r="A124" s="228">
        <v>7</v>
      </c>
      <c r="B124" s="231" t="s">
        <v>96</v>
      </c>
      <c r="C124" s="232" t="s">
        <v>461</v>
      </c>
    </row>
    <row r="125" spans="1:3" ht="22.5">
      <c r="A125" s="228">
        <v>8</v>
      </c>
      <c r="B125" s="231" t="s">
        <v>97</v>
      </c>
      <c r="C125" s="232" t="s">
        <v>462</v>
      </c>
    </row>
    <row r="126" spans="1:3">
      <c r="A126" s="228">
        <v>9</v>
      </c>
      <c r="B126" s="231" t="s">
        <v>98</v>
      </c>
      <c r="C126" s="232" t="s">
        <v>463</v>
      </c>
    </row>
    <row r="127" spans="1:3" ht="22.5">
      <c r="A127" s="228">
        <v>10</v>
      </c>
      <c r="B127" s="231" t="s">
        <v>464</v>
      </c>
      <c r="C127" s="232" t="s">
        <v>465</v>
      </c>
    </row>
    <row r="128" spans="1:3" ht="22.5">
      <c r="A128" s="228">
        <v>11</v>
      </c>
      <c r="B128" s="231" t="s">
        <v>99</v>
      </c>
      <c r="C128" s="232" t="s">
        <v>466</v>
      </c>
    </row>
    <row r="129" spans="1:3">
      <c r="A129" s="228">
        <v>12</v>
      </c>
      <c r="B129" s="231" t="s">
        <v>100</v>
      </c>
      <c r="C129" s="232" t="s">
        <v>467</v>
      </c>
    </row>
    <row r="130" spans="1:3">
      <c r="A130" s="228">
        <v>13</v>
      </c>
      <c r="B130" s="231" t="s">
        <v>468</v>
      </c>
      <c r="C130" s="232" t="s">
        <v>469</v>
      </c>
    </row>
    <row r="131" spans="1:3">
      <c r="A131" s="228">
        <v>14</v>
      </c>
      <c r="B131" s="231" t="s">
        <v>101</v>
      </c>
      <c r="C131" s="232" t="s">
        <v>470</v>
      </c>
    </row>
    <row r="132" spans="1:3">
      <c r="A132" s="228">
        <v>15</v>
      </c>
      <c r="B132" s="231" t="s">
        <v>102</v>
      </c>
      <c r="C132" s="232" t="s">
        <v>471</v>
      </c>
    </row>
    <row r="133" spans="1:3">
      <c r="A133" s="228">
        <v>16</v>
      </c>
      <c r="B133" s="231" t="s">
        <v>103</v>
      </c>
      <c r="C133" s="232" t="s">
        <v>472</v>
      </c>
    </row>
    <row r="134" spans="1:3">
      <c r="A134" s="228">
        <v>17</v>
      </c>
      <c r="B134" s="231" t="s">
        <v>104</v>
      </c>
      <c r="C134" s="232" t="s">
        <v>473</v>
      </c>
    </row>
    <row r="135" spans="1:3">
      <c r="A135" s="228">
        <v>18</v>
      </c>
      <c r="B135" s="231" t="s">
        <v>105</v>
      </c>
      <c r="C135" s="232" t="s">
        <v>665</v>
      </c>
    </row>
    <row r="136" spans="1:3" ht="22.5">
      <c r="A136" s="228">
        <v>19</v>
      </c>
      <c r="B136" s="231" t="s">
        <v>666</v>
      </c>
      <c r="C136" s="232" t="s">
        <v>667</v>
      </c>
    </row>
    <row r="137" spans="1:3" ht="22.5">
      <c r="A137" s="228">
        <v>20</v>
      </c>
      <c r="B137" s="231" t="s">
        <v>106</v>
      </c>
      <c r="C137" s="232" t="s">
        <v>668</v>
      </c>
    </row>
    <row r="138" spans="1:3">
      <c r="A138" s="228">
        <v>21</v>
      </c>
      <c r="B138" s="231" t="s">
        <v>107</v>
      </c>
      <c r="C138" s="232" t="s">
        <v>474</v>
      </c>
    </row>
    <row r="139" spans="1:3">
      <c r="A139" s="228">
        <v>22</v>
      </c>
      <c r="B139" s="231" t="s">
        <v>108</v>
      </c>
      <c r="C139" s="232" t="s">
        <v>669</v>
      </c>
    </row>
    <row r="140" spans="1:3">
      <c r="A140" s="228">
        <v>23</v>
      </c>
      <c r="B140" s="231" t="s">
        <v>109</v>
      </c>
      <c r="C140" s="232" t="s">
        <v>475</v>
      </c>
    </row>
    <row r="141" spans="1:3">
      <c r="A141" s="228">
        <v>24</v>
      </c>
      <c r="B141" s="231" t="s">
        <v>110</v>
      </c>
      <c r="C141" s="232" t="s">
        <v>476</v>
      </c>
    </row>
    <row r="142" spans="1:3" ht="22.5">
      <c r="A142" s="228">
        <v>25</v>
      </c>
      <c r="B142" s="231" t="s">
        <v>111</v>
      </c>
      <c r="C142" s="232" t="s">
        <v>477</v>
      </c>
    </row>
    <row r="143" spans="1:3" ht="33.75">
      <c r="A143" s="228">
        <v>26</v>
      </c>
      <c r="B143" s="231" t="s">
        <v>112</v>
      </c>
      <c r="C143" s="232" t="s">
        <v>478</v>
      </c>
    </row>
    <row r="144" spans="1:3">
      <c r="A144" s="228">
        <v>27</v>
      </c>
      <c r="B144" s="231" t="s">
        <v>479</v>
      </c>
      <c r="C144" s="232" t="s">
        <v>480</v>
      </c>
    </row>
    <row r="145" spans="1:3" ht="22.5">
      <c r="A145" s="228">
        <v>28</v>
      </c>
      <c r="B145" s="231" t="s">
        <v>119</v>
      </c>
      <c r="C145" s="232" t="s">
        <v>481</v>
      </c>
    </row>
    <row r="146" spans="1:3">
      <c r="A146" s="228">
        <v>29</v>
      </c>
      <c r="B146" s="231" t="s">
        <v>113</v>
      </c>
      <c r="C146" s="391" t="s">
        <v>482</v>
      </c>
    </row>
    <row r="147" spans="1:3">
      <c r="A147" s="228">
        <v>30</v>
      </c>
      <c r="B147" s="231" t="s">
        <v>114</v>
      </c>
      <c r="C147" s="391" t="s">
        <v>483</v>
      </c>
    </row>
    <row r="148" spans="1:3" ht="32.25" customHeight="1">
      <c r="A148" s="228">
        <v>31</v>
      </c>
      <c r="B148" s="231" t="s">
        <v>484</v>
      </c>
      <c r="C148" s="391" t="s">
        <v>485</v>
      </c>
    </row>
    <row r="149" spans="1:3">
      <c r="A149" s="228">
        <v>31.1</v>
      </c>
      <c r="B149" s="231" t="s">
        <v>486</v>
      </c>
      <c r="C149" s="260" t="s">
        <v>487</v>
      </c>
    </row>
    <row r="150" spans="1:3" ht="33.75">
      <c r="A150" s="228" t="s">
        <v>488</v>
      </c>
      <c r="B150" s="231" t="s">
        <v>702</v>
      </c>
      <c r="C150" s="262" t="s">
        <v>712</v>
      </c>
    </row>
    <row r="151" spans="1:3">
      <c r="A151" s="228">
        <v>31.2</v>
      </c>
      <c r="B151" s="231" t="s">
        <v>489</v>
      </c>
      <c r="C151" s="262" t="s">
        <v>490</v>
      </c>
    </row>
    <row r="152" spans="1:3">
      <c r="A152" s="228" t="s">
        <v>491</v>
      </c>
      <c r="B152" s="231" t="s">
        <v>702</v>
      </c>
      <c r="C152" s="262" t="s">
        <v>703</v>
      </c>
    </row>
    <row r="153" spans="1:3" ht="33.75">
      <c r="A153" s="228">
        <v>32</v>
      </c>
      <c r="B153" s="259" t="s">
        <v>492</v>
      </c>
      <c r="C153" s="262" t="s">
        <v>704</v>
      </c>
    </row>
    <row r="154" spans="1:3">
      <c r="A154" s="228">
        <v>33</v>
      </c>
      <c r="B154" s="231" t="s">
        <v>115</v>
      </c>
      <c r="C154" s="262" t="s">
        <v>493</v>
      </c>
    </row>
    <row r="155" spans="1:3">
      <c r="A155" s="228">
        <v>34</v>
      </c>
      <c r="B155" s="261" t="s">
        <v>116</v>
      </c>
      <c r="C155" s="262" t="s">
        <v>494</v>
      </c>
    </row>
    <row r="156" spans="1:3">
      <c r="A156" s="228">
        <v>35</v>
      </c>
      <c r="B156" s="261" t="s">
        <v>117</v>
      </c>
      <c r="C156" s="262" t="s">
        <v>495</v>
      </c>
    </row>
    <row r="157" spans="1:3">
      <c r="A157" s="242" t="s">
        <v>713</v>
      </c>
      <c r="B157" s="261" t="s">
        <v>124</v>
      </c>
      <c r="C157" s="262" t="s">
        <v>741</v>
      </c>
    </row>
    <row r="158" spans="1:3">
      <c r="A158" s="242">
        <v>36.1</v>
      </c>
      <c r="B158" s="261" t="s">
        <v>496</v>
      </c>
      <c r="C158" s="262" t="s">
        <v>497</v>
      </c>
    </row>
    <row r="159" spans="1:3" ht="22.5">
      <c r="A159" s="242" t="s">
        <v>714</v>
      </c>
      <c r="B159" s="261" t="s">
        <v>702</v>
      </c>
      <c r="C159" s="260" t="s">
        <v>705</v>
      </c>
    </row>
    <row r="160" spans="1:3" ht="22.5">
      <c r="A160" s="242">
        <v>36.200000000000003</v>
      </c>
      <c r="B160" s="433" t="s">
        <v>750</v>
      </c>
      <c r="C160" s="260" t="s">
        <v>742</v>
      </c>
    </row>
    <row r="161" spans="1:3" ht="22.5">
      <c r="A161" s="242" t="s">
        <v>715</v>
      </c>
      <c r="B161" s="261" t="s">
        <v>702</v>
      </c>
      <c r="C161" s="260" t="s">
        <v>743</v>
      </c>
    </row>
    <row r="162" spans="1:3" ht="22.5">
      <c r="A162" s="242">
        <v>36.299999999999997</v>
      </c>
      <c r="B162" s="433" t="s">
        <v>751</v>
      </c>
      <c r="C162" s="260" t="s">
        <v>744</v>
      </c>
    </row>
    <row r="163" spans="1:3" ht="22.5">
      <c r="A163" s="242" t="s">
        <v>716</v>
      </c>
      <c r="B163" s="261" t="s">
        <v>702</v>
      </c>
      <c r="C163" s="260" t="s">
        <v>745</v>
      </c>
    </row>
    <row r="164" spans="1:3">
      <c r="A164" s="242" t="s">
        <v>717</v>
      </c>
      <c r="B164" s="261" t="s">
        <v>118</v>
      </c>
      <c r="C164" s="260" t="s">
        <v>746</v>
      </c>
    </row>
    <row r="165" spans="1:3">
      <c r="A165" s="242" t="s">
        <v>718</v>
      </c>
      <c r="B165" s="261" t="s">
        <v>702</v>
      </c>
      <c r="C165" s="260" t="s">
        <v>747</v>
      </c>
    </row>
    <row r="166" spans="1:3">
      <c r="A166" s="240">
        <v>37</v>
      </c>
      <c r="B166" s="261" t="s">
        <v>500</v>
      </c>
      <c r="C166" s="260" t="s">
        <v>501</v>
      </c>
    </row>
    <row r="167" spans="1:3">
      <c r="A167" s="240">
        <v>37.1</v>
      </c>
      <c r="B167" s="261" t="s">
        <v>502</v>
      </c>
      <c r="C167" s="260" t="s">
        <v>503</v>
      </c>
    </row>
    <row r="168" spans="1:3">
      <c r="A168" s="241" t="s">
        <v>498</v>
      </c>
      <c r="B168" s="261" t="s">
        <v>702</v>
      </c>
      <c r="C168" s="260" t="s">
        <v>706</v>
      </c>
    </row>
    <row r="169" spans="1:3">
      <c r="A169" s="240">
        <v>37.200000000000003</v>
      </c>
      <c r="B169" s="261" t="s">
        <v>505</v>
      </c>
      <c r="C169" s="260" t="s">
        <v>506</v>
      </c>
    </row>
    <row r="170" spans="1:3" ht="22.5">
      <c r="A170" s="241" t="s">
        <v>499</v>
      </c>
      <c r="B170" s="231" t="s">
        <v>702</v>
      </c>
      <c r="C170" s="260" t="s">
        <v>707</v>
      </c>
    </row>
    <row r="171" spans="1:3">
      <c r="A171" s="240">
        <v>38</v>
      </c>
      <c r="B171" s="231" t="s">
        <v>120</v>
      </c>
      <c r="C171" s="260" t="s">
        <v>508</v>
      </c>
    </row>
    <row r="172" spans="1:3">
      <c r="A172" s="242">
        <v>38.1</v>
      </c>
      <c r="B172" s="231" t="s">
        <v>121</v>
      </c>
      <c r="C172" s="391" t="s">
        <v>121</v>
      </c>
    </row>
    <row r="173" spans="1:3">
      <c r="A173" s="242" t="s">
        <v>504</v>
      </c>
      <c r="B173" s="233" t="s">
        <v>509</v>
      </c>
      <c r="C173" s="586" t="s">
        <v>510</v>
      </c>
    </row>
    <row r="174" spans="1:3">
      <c r="A174" s="242" t="s">
        <v>719</v>
      </c>
      <c r="B174" s="233" t="s">
        <v>511</v>
      </c>
      <c r="C174" s="586"/>
    </row>
    <row r="175" spans="1:3">
      <c r="A175" s="242" t="s">
        <v>720</v>
      </c>
      <c r="B175" s="233" t="s">
        <v>512</v>
      </c>
      <c r="C175" s="586"/>
    </row>
    <row r="176" spans="1:3">
      <c r="A176" s="242" t="s">
        <v>721</v>
      </c>
      <c r="B176" s="233" t="s">
        <v>513</v>
      </c>
      <c r="C176" s="586"/>
    </row>
    <row r="177" spans="1:3">
      <c r="A177" s="242" t="s">
        <v>722</v>
      </c>
      <c r="B177" s="233" t="s">
        <v>514</v>
      </c>
      <c r="C177" s="586"/>
    </row>
    <row r="178" spans="1:3">
      <c r="A178" s="242" t="s">
        <v>723</v>
      </c>
      <c r="B178" s="233" t="s">
        <v>515</v>
      </c>
      <c r="C178" s="586"/>
    </row>
    <row r="179" spans="1:3">
      <c r="A179" s="242">
        <v>38.200000000000003</v>
      </c>
      <c r="B179" s="231" t="s">
        <v>122</v>
      </c>
      <c r="C179" s="391" t="s">
        <v>122</v>
      </c>
    </row>
    <row r="180" spans="1:3">
      <c r="A180" s="242" t="s">
        <v>507</v>
      </c>
      <c r="B180" s="233" t="s">
        <v>516</v>
      </c>
      <c r="C180" s="586" t="s">
        <v>517</v>
      </c>
    </row>
    <row r="181" spans="1:3">
      <c r="A181" s="242" t="s">
        <v>724</v>
      </c>
      <c r="B181" s="233" t="s">
        <v>518</v>
      </c>
      <c r="C181" s="586"/>
    </row>
    <row r="182" spans="1:3">
      <c r="A182" s="242" t="s">
        <v>725</v>
      </c>
      <c r="B182" s="233" t="s">
        <v>519</v>
      </c>
      <c r="C182" s="586"/>
    </row>
    <row r="183" spans="1:3">
      <c r="A183" s="242" t="s">
        <v>726</v>
      </c>
      <c r="B183" s="233" t="s">
        <v>520</v>
      </c>
      <c r="C183" s="586"/>
    </row>
    <row r="184" spans="1:3">
      <c r="A184" s="242" t="s">
        <v>727</v>
      </c>
      <c r="B184" s="233" t="s">
        <v>521</v>
      </c>
      <c r="C184" s="586"/>
    </row>
    <row r="185" spans="1:3">
      <c r="A185" s="242" t="s">
        <v>728</v>
      </c>
      <c r="B185" s="233" t="s">
        <v>522</v>
      </c>
      <c r="C185" s="586"/>
    </row>
    <row r="186" spans="1:3">
      <c r="A186" s="242" t="s">
        <v>729</v>
      </c>
      <c r="B186" s="233" t="s">
        <v>523</v>
      </c>
      <c r="C186" s="586"/>
    </row>
    <row r="187" spans="1:3">
      <c r="A187" s="242">
        <v>38.299999999999997</v>
      </c>
      <c r="B187" s="231" t="s">
        <v>123</v>
      </c>
      <c r="C187" s="391" t="s">
        <v>524</v>
      </c>
    </row>
    <row r="188" spans="1:3">
      <c r="A188" s="242" t="s">
        <v>730</v>
      </c>
      <c r="B188" s="233" t="s">
        <v>525</v>
      </c>
      <c r="C188" s="586" t="s">
        <v>526</v>
      </c>
    </row>
    <row r="189" spans="1:3">
      <c r="A189" s="242" t="s">
        <v>731</v>
      </c>
      <c r="B189" s="233" t="s">
        <v>527</v>
      </c>
      <c r="C189" s="586"/>
    </row>
    <row r="190" spans="1:3">
      <c r="A190" s="242" t="s">
        <v>732</v>
      </c>
      <c r="B190" s="233" t="s">
        <v>528</v>
      </c>
      <c r="C190" s="586"/>
    </row>
    <row r="191" spans="1:3">
      <c r="A191" s="242" t="s">
        <v>733</v>
      </c>
      <c r="B191" s="233" t="s">
        <v>529</v>
      </c>
      <c r="C191" s="586"/>
    </row>
    <row r="192" spans="1:3">
      <c r="A192" s="242" t="s">
        <v>734</v>
      </c>
      <c r="B192" s="233" t="s">
        <v>530</v>
      </c>
      <c r="C192" s="586"/>
    </row>
    <row r="193" spans="1:3">
      <c r="A193" s="242" t="s">
        <v>735</v>
      </c>
      <c r="B193" s="233" t="s">
        <v>531</v>
      </c>
      <c r="C193" s="586"/>
    </row>
    <row r="194" spans="1:3">
      <c r="A194" s="242">
        <v>38.4</v>
      </c>
      <c r="B194" s="231" t="s">
        <v>500</v>
      </c>
      <c r="C194" s="260" t="s">
        <v>501</v>
      </c>
    </row>
    <row r="195" spans="1:3" s="229" customFormat="1">
      <c r="A195" s="242" t="s">
        <v>736</v>
      </c>
      <c r="B195" s="233" t="s">
        <v>525</v>
      </c>
      <c r="C195" s="586" t="s">
        <v>532</v>
      </c>
    </row>
    <row r="196" spans="1:3">
      <c r="A196" s="242" t="s">
        <v>737</v>
      </c>
      <c r="B196" s="233" t="s">
        <v>527</v>
      </c>
      <c r="C196" s="586"/>
    </row>
    <row r="197" spans="1:3">
      <c r="A197" s="242" t="s">
        <v>738</v>
      </c>
      <c r="B197" s="233" t="s">
        <v>528</v>
      </c>
      <c r="C197" s="586"/>
    </row>
    <row r="198" spans="1:3">
      <c r="A198" s="242" t="s">
        <v>739</v>
      </c>
      <c r="B198" s="233" t="s">
        <v>529</v>
      </c>
      <c r="C198" s="586"/>
    </row>
    <row r="199" spans="1:3" ht="12" thickBot="1">
      <c r="A199" s="243" t="s">
        <v>740</v>
      </c>
      <c r="B199" s="233" t="s">
        <v>533</v>
      </c>
      <c r="C199" s="586"/>
    </row>
    <row r="200" spans="1:3" ht="12" thickBot="1">
      <c r="A200" s="575" t="s">
        <v>689</v>
      </c>
      <c r="B200" s="576"/>
      <c r="C200" s="577"/>
    </row>
    <row r="201" spans="1:3" ht="12.75" thickTop="1" thickBot="1">
      <c r="A201" s="578" t="s">
        <v>534</v>
      </c>
      <c r="B201" s="578"/>
      <c r="C201" s="578"/>
    </row>
    <row r="202" spans="1:3">
      <c r="A202" s="234">
        <v>11.1</v>
      </c>
      <c r="B202" s="235" t="s">
        <v>535</v>
      </c>
      <c r="C202" s="391" t="s">
        <v>536</v>
      </c>
    </row>
    <row r="203" spans="1:3">
      <c r="A203" s="234">
        <v>11.2</v>
      </c>
      <c r="B203" s="235" t="s">
        <v>537</v>
      </c>
      <c r="C203" s="391" t="s">
        <v>538</v>
      </c>
    </row>
    <row r="204" spans="1:3" ht="22.5">
      <c r="A204" s="234">
        <v>11.3</v>
      </c>
      <c r="B204" s="235" t="s">
        <v>539</v>
      </c>
      <c r="C204" s="391" t="s">
        <v>540</v>
      </c>
    </row>
    <row r="205" spans="1:3" ht="22.5">
      <c r="A205" s="234">
        <v>11.4</v>
      </c>
      <c r="B205" s="235" t="s">
        <v>541</v>
      </c>
      <c r="C205" s="391" t="s">
        <v>542</v>
      </c>
    </row>
    <row r="206" spans="1:3" ht="22.5">
      <c r="A206" s="234">
        <v>11.5</v>
      </c>
      <c r="B206" s="235" t="s">
        <v>543</v>
      </c>
      <c r="C206" s="391" t="s">
        <v>544</v>
      </c>
    </row>
    <row r="207" spans="1:3">
      <c r="A207" s="234">
        <v>11.6</v>
      </c>
      <c r="B207" s="235" t="s">
        <v>545</v>
      </c>
      <c r="C207" s="391" t="s">
        <v>546</v>
      </c>
    </row>
    <row r="208" spans="1:3" ht="22.5">
      <c r="A208" s="234">
        <v>11.7</v>
      </c>
      <c r="B208" s="235" t="s">
        <v>708</v>
      </c>
      <c r="C208" s="391" t="s">
        <v>709</v>
      </c>
    </row>
    <row r="209" spans="1:3" ht="22.5">
      <c r="A209" s="234">
        <v>11.8</v>
      </c>
      <c r="B209" s="235" t="s">
        <v>710</v>
      </c>
      <c r="C209" s="391" t="s">
        <v>711</v>
      </c>
    </row>
    <row r="210" spans="1:3">
      <c r="A210" s="234">
        <v>11.9</v>
      </c>
      <c r="B210" s="391" t="s">
        <v>547</v>
      </c>
      <c r="C210" s="391" t="s">
        <v>548</v>
      </c>
    </row>
    <row r="211" spans="1:3">
      <c r="A211" s="234">
        <v>11.1</v>
      </c>
      <c r="B211" s="391" t="s">
        <v>549</v>
      </c>
      <c r="C211" s="391" t="s">
        <v>550</v>
      </c>
    </row>
    <row r="212" spans="1:3">
      <c r="A212" s="234">
        <v>11.11</v>
      </c>
      <c r="B212" s="260" t="s">
        <v>551</v>
      </c>
      <c r="C212" s="391" t="s">
        <v>552</v>
      </c>
    </row>
    <row r="213" spans="1:3">
      <c r="A213" s="234">
        <v>11.12</v>
      </c>
      <c r="B213" s="235" t="s">
        <v>553</v>
      </c>
      <c r="C213" s="391" t="s">
        <v>554</v>
      </c>
    </row>
    <row r="214" spans="1:3">
      <c r="A214" s="234">
        <v>11.13</v>
      </c>
      <c r="B214" s="235" t="s">
        <v>555</v>
      </c>
      <c r="C214" s="391" t="s">
        <v>556</v>
      </c>
    </row>
    <row r="215" spans="1:3" ht="22.5">
      <c r="A215" s="234">
        <v>11.14</v>
      </c>
      <c r="B215" s="235" t="s">
        <v>748</v>
      </c>
      <c r="C215" s="391" t="s">
        <v>749</v>
      </c>
    </row>
    <row r="216" spans="1:3">
      <c r="A216" s="234">
        <v>11.15</v>
      </c>
      <c r="B216" s="235" t="s">
        <v>557</v>
      </c>
      <c r="C216" s="391" t="s">
        <v>558</v>
      </c>
    </row>
    <row r="217" spans="1:3">
      <c r="A217" s="234">
        <v>11.16</v>
      </c>
      <c r="B217" s="235" t="s">
        <v>559</v>
      </c>
      <c r="C217" s="391" t="s">
        <v>560</v>
      </c>
    </row>
    <row r="218" spans="1:3">
      <c r="A218" s="234">
        <v>11.17</v>
      </c>
      <c r="B218" s="235" t="s">
        <v>561</v>
      </c>
      <c r="C218" s="391" t="s">
        <v>562</v>
      </c>
    </row>
    <row r="219" spans="1:3">
      <c r="A219" s="234">
        <v>11.18</v>
      </c>
      <c r="B219" s="235" t="s">
        <v>563</v>
      </c>
      <c r="C219" s="391" t="s">
        <v>564</v>
      </c>
    </row>
    <row r="220" spans="1:3" ht="22.5">
      <c r="A220" s="234">
        <v>11.19</v>
      </c>
      <c r="B220" s="235" t="s">
        <v>565</v>
      </c>
      <c r="C220" s="391" t="s">
        <v>670</v>
      </c>
    </row>
    <row r="221" spans="1:3" ht="22.5">
      <c r="A221" s="234">
        <v>11.2</v>
      </c>
      <c r="B221" s="235" t="s">
        <v>566</v>
      </c>
      <c r="C221" s="391" t="s">
        <v>671</v>
      </c>
    </row>
    <row r="222" spans="1:3" s="229" customFormat="1">
      <c r="A222" s="234">
        <v>11.21</v>
      </c>
      <c r="B222" s="235" t="s">
        <v>567</v>
      </c>
      <c r="C222" s="391" t="s">
        <v>568</v>
      </c>
    </row>
    <row r="223" spans="1:3">
      <c r="A223" s="234">
        <v>11.22</v>
      </c>
      <c r="B223" s="235" t="s">
        <v>569</v>
      </c>
      <c r="C223" s="391" t="s">
        <v>570</v>
      </c>
    </row>
    <row r="224" spans="1:3">
      <c r="A224" s="234">
        <v>11.23</v>
      </c>
      <c r="B224" s="235" t="s">
        <v>571</v>
      </c>
      <c r="C224" s="391" t="s">
        <v>572</v>
      </c>
    </row>
    <row r="225" spans="1:3">
      <c r="A225" s="234">
        <v>11.24</v>
      </c>
      <c r="B225" s="235" t="s">
        <v>573</v>
      </c>
      <c r="C225" s="391" t="s">
        <v>574</v>
      </c>
    </row>
    <row r="226" spans="1:3">
      <c r="A226" s="234">
        <v>11.25</v>
      </c>
      <c r="B226" s="256" t="s">
        <v>575</v>
      </c>
      <c r="C226" s="257" t="s">
        <v>576</v>
      </c>
    </row>
    <row r="227" spans="1:3" ht="12" thickBot="1">
      <c r="A227" s="595" t="s">
        <v>690</v>
      </c>
      <c r="B227" s="596"/>
      <c r="C227" s="597"/>
    </row>
    <row r="228" spans="1:3" ht="12.75" thickTop="1" thickBot="1">
      <c r="A228" s="578" t="s">
        <v>534</v>
      </c>
      <c r="B228" s="578"/>
      <c r="C228" s="578"/>
    </row>
    <row r="229" spans="1:3">
      <c r="A229" s="230" t="s">
        <v>577</v>
      </c>
      <c r="B229" s="236" t="s">
        <v>578</v>
      </c>
      <c r="C229" s="598" t="s">
        <v>579</v>
      </c>
    </row>
    <row r="230" spans="1:3">
      <c r="A230" s="228" t="s">
        <v>580</v>
      </c>
      <c r="B230" s="260" t="s">
        <v>581</v>
      </c>
      <c r="C230" s="586"/>
    </row>
    <row r="231" spans="1:3">
      <c r="A231" s="228" t="s">
        <v>582</v>
      </c>
      <c r="B231" s="260" t="s">
        <v>583</v>
      </c>
      <c r="C231" s="586"/>
    </row>
    <row r="232" spans="1:3">
      <c r="A232" s="228" t="s">
        <v>584</v>
      </c>
      <c r="B232" s="260" t="s">
        <v>585</v>
      </c>
      <c r="C232" s="586"/>
    </row>
    <row r="233" spans="1:3">
      <c r="A233" s="228" t="s">
        <v>586</v>
      </c>
      <c r="B233" s="260" t="s">
        <v>587</v>
      </c>
      <c r="C233" s="586"/>
    </row>
    <row r="234" spans="1:3">
      <c r="A234" s="228" t="s">
        <v>588</v>
      </c>
      <c r="B234" s="260" t="s">
        <v>589</v>
      </c>
      <c r="C234" s="391" t="s">
        <v>590</v>
      </c>
    </row>
    <row r="235" spans="1:3" ht="22.5">
      <c r="A235" s="228" t="s">
        <v>591</v>
      </c>
      <c r="B235" s="260" t="s">
        <v>592</v>
      </c>
      <c r="C235" s="391" t="s">
        <v>593</v>
      </c>
    </row>
    <row r="236" spans="1:3">
      <c r="A236" s="228" t="s">
        <v>594</v>
      </c>
      <c r="B236" s="260" t="s">
        <v>595</v>
      </c>
      <c r="C236" s="391" t="s">
        <v>596</v>
      </c>
    </row>
    <row r="237" spans="1:3">
      <c r="A237" s="228" t="s">
        <v>597</v>
      </c>
      <c r="B237" s="260" t="s">
        <v>598</v>
      </c>
      <c r="C237" s="586" t="s">
        <v>599</v>
      </c>
    </row>
    <row r="238" spans="1:3">
      <c r="A238" s="228" t="s">
        <v>600</v>
      </c>
      <c r="B238" s="260" t="s">
        <v>601</v>
      </c>
      <c r="C238" s="586"/>
    </row>
    <row r="239" spans="1:3">
      <c r="A239" s="228" t="s">
        <v>602</v>
      </c>
      <c r="B239" s="260" t="s">
        <v>603</v>
      </c>
      <c r="C239" s="586"/>
    </row>
    <row r="240" spans="1:3">
      <c r="A240" s="228" t="s">
        <v>604</v>
      </c>
      <c r="B240" s="260" t="s">
        <v>605</v>
      </c>
      <c r="C240" s="586" t="s">
        <v>579</v>
      </c>
    </row>
    <row r="241" spans="1:3">
      <c r="A241" s="228" t="s">
        <v>606</v>
      </c>
      <c r="B241" s="260" t="s">
        <v>607</v>
      </c>
      <c r="C241" s="586"/>
    </row>
    <row r="242" spans="1:3">
      <c r="A242" s="228" t="s">
        <v>608</v>
      </c>
      <c r="B242" s="260" t="s">
        <v>609</v>
      </c>
      <c r="C242" s="586"/>
    </row>
    <row r="243" spans="1:3" s="229" customFormat="1">
      <c r="A243" s="228" t="s">
        <v>610</v>
      </c>
      <c r="B243" s="260" t="s">
        <v>611</v>
      </c>
      <c r="C243" s="586"/>
    </row>
    <row r="244" spans="1:3">
      <c r="A244" s="228" t="s">
        <v>612</v>
      </c>
      <c r="B244" s="260" t="s">
        <v>613</v>
      </c>
      <c r="C244" s="586"/>
    </row>
    <row r="245" spans="1:3">
      <c r="A245" s="228" t="s">
        <v>614</v>
      </c>
      <c r="B245" s="260" t="s">
        <v>615</v>
      </c>
      <c r="C245" s="586"/>
    </row>
    <row r="246" spans="1:3">
      <c r="A246" s="228" t="s">
        <v>616</v>
      </c>
      <c r="B246" s="260" t="s">
        <v>617</v>
      </c>
      <c r="C246" s="586"/>
    </row>
    <row r="247" spans="1:3">
      <c r="A247" s="228" t="s">
        <v>618</v>
      </c>
      <c r="B247" s="260" t="s">
        <v>619</v>
      </c>
      <c r="C247" s="586"/>
    </row>
    <row r="248" spans="1:3" s="229" customFormat="1" ht="12" thickBot="1">
      <c r="A248" s="575" t="s">
        <v>691</v>
      </c>
      <c r="B248" s="576"/>
      <c r="C248" s="577"/>
    </row>
    <row r="249" spans="1:3" ht="12.75" thickTop="1" thickBot="1">
      <c r="A249" s="592" t="s">
        <v>620</v>
      </c>
      <c r="B249" s="592"/>
      <c r="C249" s="592"/>
    </row>
    <row r="250" spans="1:3">
      <c r="A250" s="228">
        <v>13.1</v>
      </c>
      <c r="B250" s="593" t="s">
        <v>621</v>
      </c>
      <c r="C250" s="594"/>
    </row>
    <row r="251" spans="1:3" ht="33.75">
      <c r="A251" s="228" t="s">
        <v>622</v>
      </c>
      <c r="B251" s="235" t="s">
        <v>623</v>
      </c>
      <c r="C251" s="391" t="s">
        <v>624</v>
      </c>
    </row>
    <row r="252" spans="1:3" ht="101.25">
      <c r="A252" s="228" t="s">
        <v>625</v>
      </c>
      <c r="B252" s="235" t="s">
        <v>626</v>
      </c>
      <c r="C252" s="391" t="s">
        <v>627</v>
      </c>
    </row>
    <row r="253" spans="1:3" ht="12" thickBot="1">
      <c r="A253" s="575" t="s">
        <v>692</v>
      </c>
      <c r="B253" s="576"/>
      <c r="C253" s="577"/>
    </row>
    <row r="254" spans="1:3" ht="12.75" thickTop="1" thickBot="1">
      <c r="A254" s="592" t="s">
        <v>620</v>
      </c>
      <c r="B254" s="592"/>
      <c r="C254" s="592"/>
    </row>
    <row r="255" spans="1:3">
      <c r="A255" s="228">
        <v>14.1</v>
      </c>
      <c r="B255" s="593" t="s">
        <v>628</v>
      </c>
      <c r="C255" s="594"/>
    </row>
    <row r="256" spans="1:3" ht="22.5">
      <c r="A256" s="228" t="s">
        <v>629</v>
      </c>
      <c r="B256" s="235" t="s">
        <v>630</v>
      </c>
      <c r="C256" s="391" t="s">
        <v>631</v>
      </c>
    </row>
    <row r="257" spans="1:3" ht="45">
      <c r="A257" s="228" t="s">
        <v>632</v>
      </c>
      <c r="B257" s="235" t="s">
        <v>633</v>
      </c>
      <c r="C257" s="391" t="s">
        <v>634</v>
      </c>
    </row>
    <row r="258" spans="1:3" ht="12" customHeight="1">
      <c r="A258" s="228" t="s">
        <v>635</v>
      </c>
      <c r="B258" s="235" t="s">
        <v>636</v>
      </c>
      <c r="C258" s="391" t="s">
        <v>637</v>
      </c>
    </row>
    <row r="259" spans="1:3" ht="33.75">
      <c r="A259" s="228" t="s">
        <v>638</v>
      </c>
      <c r="B259" s="235" t="s">
        <v>639</v>
      </c>
      <c r="C259" s="391" t="s">
        <v>640</v>
      </c>
    </row>
    <row r="260" spans="1:3" ht="11.25" customHeight="1">
      <c r="A260" s="228" t="s">
        <v>641</v>
      </c>
      <c r="B260" s="235" t="s">
        <v>642</v>
      </c>
      <c r="C260" s="391" t="s">
        <v>643</v>
      </c>
    </row>
    <row r="261" spans="1:3" ht="56.25">
      <c r="A261" s="228" t="s">
        <v>644</v>
      </c>
      <c r="B261" s="235" t="s">
        <v>645</v>
      </c>
      <c r="C261" s="391" t="s">
        <v>646</v>
      </c>
    </row>
    <row r="262" spans="1:3">
      <c r="A262" s="224"/>
      <c r="B262" s="224"/>
      <c r="C262" s="224"/>
    </row>
    <row r="263" spans="1:3">
      <c r="A263" s="224"/>
      <c r="B263" s="224"/>
      <c r="C263" s="224"/>
    </row>
    <row r="264" spans="1:3">
      <c r="A264" s="224"/>
      <c r="B264" s="224"/>
      <c r="C264" s="224"/>
    </row>
    <row r="265" spans="1:3">
      <c r="A265" s="224"/>
      <c r="B265" s="224"/>
      <c r="C265" s="224"/>
    </row>
    <row r="266" spans="1:3">
      <c r="A266" s="224"/>
      <c r="B266" s="224"/>
      <c r="C266" s="224"/>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tabSelected="1" zoomScaleNormal="100" workbookViewId="0">
      <pane xSplit="1" ySplit="5" topLeftCell="B15" activePane="bottomRight" state="frozen"/>
      <selection activeCell="B5" sqref="B5:C5"/>
      <selection pane="topRight" activeCell="B5" sqref="B5:C5"/>
      <selection pane="bottomLeft" activeCell="B5" sqref="B5:C5"/>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227</v>
      </c>
      <c r="B1" s="327" t="s">
        <v>752</v>
      </c>
    </row>
    <row r="2" spans="1:8">
      <c r="A2" s="11" t="s">
        <v>228</v>
      </c>
      <c r="B2" s="329">
        <v>43373</v>
      </c>
      <c r="C2" s="23"/>
      <c r="D2" s="12"/>
      <c r="E2" s="12"/>
      <c r="F2" s="12"/>
      <c r="G2" s="12"/>
      <c r="H2" s="1"/>
    </row>
    <row r="3" spans="1:8">
      <c r="A3" s="11"/>
      <c r="C3" s="23"/>
      <c r="D3" s="12"/>
      <c r="E3" s="12"/>
      <c r="F3" s="12"/>
      <c r="G3" s="12"/>
      <c r="H3" s="1"/>
    </row>
    <row r="4" spans="1:8" ht="16.5" thickBot="1">
      <c r="A4" s="69" t="s">
        <v>649</v>
      </c>
      <c r="B4" s="208" t="s">
        <v>262</v>
      </c>
      <c r="C4" s="209"/>
      <c r="D4" s="210"/>
      <c r="E4" s="210"/>
      <c r="F4" s="210"/>
      <c r="G4" s="210"/>
      <c r="H4" s="1"/>
    </row>
    <row r="5" spans="1:8" ht="15">
      <c r="A5" s="254" t="s">
        <v>27</v>
      </c>
      <c r="B5" s="255"/>
      <c r="C5" s="338" t="s">
        <v>878</v>
      </c>
      <c r="D5" s="179" t="s">
        <v>877</v>
      </c>
      <c r="E5" s="179" t="s">
        <v>870</v>
      </c>
      <c r="F5" s="179" t="s">
        <v>806</v>
      </c>
      <c r="G5" s="323" t="s">
        <v>779</v>
      </c>
    </row>
    <row r="6" spans="1:8" ht="15">
      <c r="A6" s="122"/>
      <c r="B6" s="456" t="s">
        <v>224</v>
      </c>
      <c r="C6" s="392"/>
      <c r="D6" s="392"/>
      <c r="E6" s="392"/>
      <c r="F6" s="392"/>
      <c r="G6" s="393"/>
    </row>
    <row r="7" spans="1:8" ht="15">
      <c r="A7" s="122"/>
      <c r="B7" s="457" t="s">
        <v>229</v>
      </c>
      <c r="C7" s="392"/>
      <c r="D7" s="392"/>
      <c r="E7" s="392"/>
      <c r="F7" s="392"/>
      <c r="G7" s="393"/>
    </row>
    <row r="8" spans="1:8" ht="15">
      <c r="A8" s="123">
        <v>1</v>
      </c>
      <c r="B8" s="458" t="s">
        <v>24</v>
      </c>
      <c r="C8" s="394">
        <v>213601018</v>
      </c>
      <c r="D8" s="263">
        <v>225887221</v>
      </c>
      <c r="E8" s="263">
        <v>221513688</v>
      </c>
      <c r="F8" s="263">
        <v>222346884</v>
      </c>
      <c r="G8" s="264">
        <v>200179221</v>
      </c>
    </row>
    <row r="9" spans="1:8" ht="15">
      <c r="A9" s="123">
        <v>2</v>
      </c>
      <c r="B9" s="458" t="s">
        <v>125</v>
      </c>
      <c r="C9" s="394">
        <v>213601018</v>
      </c>
      <c r="D9" s="263">
        <v>225887221</v>
      </c>
      <c r="E9" s="263">
        <v>221513688</v>
      </c>
      <c r="F9" s="263">
        <v>222346884</v>
      </c>
      <c r="G9" s="264">
        <v>200179221</v>
      </c>
    </row>
    <row r="10" spans="1:8" ht="15">
      <c r="A10" s="123">
        <v>3</v>
      </c>
      <c r="B10" s="458" t="s">
        <v>89</v>
      </c>
      <c r="C10" s="394">
        <v>449664223.14069903</v>
      </c>
      <c r="D10" s="263">
        <v>443649135</v>
      </c>
      <c r="E10" s="263">
        <v>437184479</v>
      </c>
      <c r="F10" s="263">
        <v>453666585</v>
      </c>
      <c r="G10" s="264">
        <v>421568241</v>
      </c>
    </row>
    <row r="11" spans="1:8" ht="15">
      <c r="A11" s="122"/>
      <c r="B11" s="456" t="s">
        <v>225</v>
      </c>
      <c r="C11" s="392"/>
      <c r="D11" s="392"/>
      <c r="E11" s="392"/>
      <c r="F11" s="392"/>
      <c r="G11" s="393"/>
    </row>
    <row r="12" spans="1:8" ht="15" customHeight="1">
      <c r="A12" s="123">
        <v>4</v>
      </c>
      <c r="B12" s="458" t="s">
        <v>672</v>
      </c>
      <c r="C12" s="402">
        <v>1435351301.9981868</v>
      </c>
      <c r="D12" s="263">
        <v>1328011675.2486753</v>
      </c>
      <c r="E12" s="263">
        <v>1275546929.1857946</v>
      </c>
      <c r="F12" s="263">
        <v>1384981108.0658476</v>
      </c>
      <c r="G12" s="264">
        <v>1751678641.5843949</v>
      </c>
    </row>
    <row r="13" spans="1:8" ht="15">
      <c r="A13" s="122"/>
      <c r="B13" s="456" t="s">
        <v>126</v>
      </c>
      <c r="C13" s="392"/>
      <c r="D13" s="392"/>
      <c r="E13" s="392"/>
      <c r="F13" s="392"/>
      <c r="G13" s="393"/>
    </row>
    <row r="14" spans="1:8" s="3" customFormat="1" ht="15">
      <c r="A14" s="123"/>
      <c r="B14" s="457" t="s">
        <v>861</v>
      </c>
      <c r="C14" s="392"/>
      <c r="D14" s="392"/>
      <c r="E14" s="392"/>
      <c r="F14" s="392"/>
      <c r="G14" s="393"/>
    </row>
    <row r="15" spans="1:8" ht="15">
      <c r="A15" s="121">
        <v>6</v>
      </c>
      <c r="B15" s="459" t="s">
        <v>862</v>
      </c>
      <c r="C15" s="489">
        <v>0.14881445239408703</v>
      </c>
      <c r="D15" s="341">
        <v>0.17009430354420774</v>
      </c>
      <c r="E15" s="341">
        <v>0.17366173123978773</v>
      </c>
      <c r="F15" s="341">
        <v>0.1605414562733723</v>
      </c>
      <c r="G15" s="342">
        <v>0.11427850762565542</v>
      </c>
    </row>
    <row r="16" spans="1:8" ht="15" customHeight="1">
      <c r="A16" s="121">
        <v>7</v>
      </c>
      <c r="B16" s="459" t="s">
        <v>863</v>
      </c>
      <c r="C16" s="489">
        <v>0.14881445239408703</v>
      </c>
      <c r="D16" s="341">
        <v>0.17009430354420774</v>
      </c>
      <c r="E16" s="341">
        <v>0.17366173123978773</v>
      </c>
      <c r="F16" s="341">
        <v>0.1605414562733723</v>
      </c>
      <c r="G16" s="342">
        <v>0.11427850762565542</v>
      </c>
    </row>
    <row r="17" spans="1:7" ht="15">
      <c r="A17" s="121">
        <v>8</v>
      </c>
      <c r="B17" s="459" t="s">
        <v>864</v>
      </c>
      <c r="C17" s="489">
        <v>0.31327816578053802</v>
      </c>
      <c r="D17" s="341">
        <v>0.33407020681269611</v>
      </c>
      <c r="E17" s="341">
        <v>0.34274276312127772</v>
      </c>
      <c r="F17" s="341">
        <v>0.32756156914916623</v>
      </c>
      <c r="G17" s="342">
        <v>0.24066528585328364</v>
      </c>
    </row>
    <row r="18" spans="1:7" ht="15">
      <c r="A18" s="122"/>
      <c r="B18" s="456" t="s">
        <v>6</v>
      </c>
      <c r="C18" s="490"/>
      <c r="D18" s="392"/>
      <c r="E18" s="392"/>
      <c r="F18" s="392"/>
      <c r="G18" s="393"/>
    </row>
    <row r="19" spans="1:7" ht="15" customHeight="1">
      <c r="A19" s="124">
        <v>11</v>
      </c>
      <c r="B19" s="460" t="s">
        <v>7</v>
      </c>
      <c r="C19" s="489">
        <v>6.7875055063455161E-2</v>
      </c>
      <c r="D19" s="341">
        <v>6.611481981600173E-2</v>
      </c>
      <c r="E19" s="341">
        <v>6.4290428998735091E-2</v>
      </c>
      <c r="F19" s="341">
        <v>7.3158591556390137E-2</v>
      </c>
      <c r="G19" s="342">
        <v>7.0231701743091346E-2</v>
      </c>
    </row>
    <row r="20" spans="1:7" ht="15">
      <c r="A20" s="124">
        <v>12</v>
      </c>
      <c r="B20" s="460" t="s">
        <v>8</v>
      </c>
      <c r="C20" s="489">
        <v>2.5758209009402611E-2</v>
      </c>
      <c r="D20" s="341">
        <v>2.5472257280309791E-2</v>
      </c>
      <c r="E20" s="341">
        <v>2.4809920266217596E-2</v>
      </c>
      <c r="F20" s="341">
        <v>2.5540477584322863E-2</v>
      </c>
      <c r="G20" s="342">
        <v>2.4709759218593984E-2</v>
      </c>
    </row>
    <row r="21" spans="1:7" ht="15">
      <c r="A21" s="124">
        <v>13</v>
      </c>
      <c r="B21" s="460" t="s">
        <v>9</v>
      </c>
      <c r="C21" s="489">
        <v>3.4090797916205354E-2</v>
      </c>
      <c r="D21" s="341">
        <v>2.7478556203355656E-2</v>
      </c>
      <c r="E21" s="341">
        <v>2.7734569733938414E-2</v>
      </c>
      <c r="F21" s="341">
        <v>6.5490311591041545E-2</v>
      </c>
      <c r="G21" s="342">
        <v>4.9005497358843672E-2</v>
      </c>
    </row>
    <row r="22" spans="1:7" ht="15">
      <c r="A22" s="124">
        <v>14</v>
      </c>
      <c r="B22" s="460" t="s">
        <v>263</v>
      </c>
      <c r="C22" s="489">
        <v>4.2116846054052554E-2</v>
      </c>
      <c r="D22" s="341">
        <v>4.0642562535691942E-2</v>
      </c>
      <c r="E22" s="341">
        <v>3.9480508732517489E-2</v>
      </c>
      <c r="F22" s="341">
        <v>4.7618113972067277E-2</v>
      </c>
      <c r="G22" s="342">
        <v>4.5521942524497365E-2</v>
      </c>
    </row>
    <row r="23" spans="1:7" ht="15">
      <c r="A23" s="124">
        <v>15</v>
      </c>
      <c r="B23" s="460" t="s">
        <v>10</v>
      </c>
      <c r="C23" s="489">
        <v>1.2306832207069357E-2</v>
      </c>
      <c r="D23" s="341">
        <v>5.4002580139866233E-3</v>
      </c>
      <c r="E23" s="341">
        <v>-3.5526042975723968E-3</v>
      </c>
      <c r="F23" s="341">
        <v>3.1961449752794607E-2</v>
      </c>
      <c r="G23" s="342">
        <v>1.3726409083795936E-2</v>
      </c>
    </row>
    <row r="24" spans="1:7" ht="15">
      <c r="A24" s="124">
        <v>16</v>
      </c>
      <c r="B24" s="460" t="s">
        <v>11</v>
      </c>
      <c r="C24" s="489">
        <v>6.2518158545612795E-2</v>
      </c>
      <c r="D24" s="341">
        <v>2.7118849221469978E-2</v>
      </c>
      <c r="E24" s="341">
        <v>-1.7778028940639259E-2</v>
      </c>
      <c r="F24" s="341">
        <v>0.18274620411736575</v>
      </c>
      <c r="G24" s="342">
        <v>7.9160513627177728E-2</v>
      </c>
    </row>
    <row r="25" spans="1:7" ht="15">
      <c r="A25" s="122"/>
      <c r="B25" s="456" t="s">
        <v>12</v>
      </c>
      <c r="C25" s="490"/>
      <c r="D25" s="392"/>
      <c r="E25" s="392"/>
      <c r="F25" s="392"/>
      <c r="G25" s="393"/>
    </row>
    <row r="26" spans="1:7" ht="15">
      <c r="A26" s="124">
        <v>17</v>
      </c>
      <c r="B26" s="460" t="s">
        <v>13</v>
      </c>
      <c r="C26" s="489">
        <v>0.35195794650276119</v>
      </c>
      <c r="D26" s="341">
        <v>0.35901517103269759</v>
      </c>
      <c r="E26" s="341">
        <v>0.36286175405840498</v>
      </c>
      <c r="F26" s="341">
        <v>0.34025328625435719</v>
      </c>
      <c r="G26" s="342">
        <v>0.33489215968660779</v>
      </c>
    </row>
    <row r="27" spans="1:7" ht="15" customHeight="1">
      <c r="A27" s="124">
        <v>18</v>
      </c>
      <c r="B27" s="460" t="s">
        <v>14</v>
      </c>
      <c r="C27" s="489">
        <v>0.13898104895210672</v>
      </c>
      <c r="D27" s="341">
        <v>0.13679783620183003</v>
      </c>
      <c r="E27" s="341">
        <v>0.13602443817391682</v>
      </c>
      <c r="F27" s="341">
        <v>0.13576706370856095</v>
      </c>
      <c r="G27" s="342">
        <v>0.14048522482233233</v>
      </c>
    </row>
    <row r="28" spans="1:7" ht="15">
      <c r="A28" s="124">
        <v>19</v>
      </c>
      <c r="B28" s="460" t="s">
        <v>15</v>
      </c>
      <c r="C28" s="489">
        <v>0.60736406053144276</v>
      </c>
      <c r="D28" s="341">
        <v>0.62810038186619921</v>
      </c>
      <c r="E28" s="341">
        <v>0.67262294025373848</v>
      </c>
      <c r="F28" s="341">
        <v>0.71678159581347045</v>
      </c>
      <c r="G28" s="342">
        <v>0.70952797318864369</v>
      </c>
    </row>
    <row r="29" spans="1:7" ht="15" customHeight="1">
      <c r="A29" s="124">
        <v>20</v>
      </c>
      <c r="B29" s="460" t="s">
        <v>16</v>
      </c>
      <c r="C29" s="489">
        <v>0.6237976955187633</v>
      </c>
      <c r="D29" s="341">
        <v>0.61327939040067136</v>
      </c>
      <c r="E29" s="341">
        <v>0.63655547923715017</v>
      </c>
      <c r="F29" s="341">
        <v>0.66725696484970509</v>
      </c>
      <c r="G29" s="342">
        <v>0.66112477934624891</v>
      </c>
    </row>
    <row r="30" spans="1:7" ht="15">
      <c r="A30" s="124">
        <v>21</v>
      </c>
      <c r="B30" s="460" t="s">
        <v>17</v>
      </c>
      <c r="C30" s="489">
        <v>-5.3431982249165788E-3</v>
      </c>
      <c r="D30" s="341">
        <v>-2.0147445656733431E-2</v>
      </c>
      <c r="E30" s="341">
        <v>-1.9377253118775473E-2</v>
      </c>
      <c r="F30" s="341">
        <v>-9.6214623537984045E-2</v>
      </c>
      <c r="G30" s="342">
        <v>-0.10616377990957215</v>
      </c>
    </row>
    <row r="31" spans="1:7" ht="15" customHeight="1">
      <c r="A31" s="122"/>
      <c r="B31" s="456" t="s">
        <v>18</v>
      </c>
      <c r="C31" s="490"/>
      <c r="D31" s="392"/>
      <c r="E31" s="392"/>
      <c r="F31" s="392"/>
      <c r="G31" s="393"/>
    </row>
    <row r="32" spans="1:7" ht="15">
      <c r="A32" s="124">
        <v>22</v>
      </c>
      <c r="B32" s="460" t="s">
        <v>19</v>
      </c>
      <c r="C32" s="489">
        <v>0.28523671467693701</v>
      </c>
      <c r="D32" s="341">
        <v>0.22332010762719298</v>
      </c>
      <c r="E32" s="341">
        <v>0.22015644145575586</v>
      </c>
      <c r="F32" s="341">
        <v>0.28035423311277063</v>
      </c>
      <c r="G32" s="342">
        <v>0.32381348147098765</v>
      </c>
    </row>
    <row r="33" spans="1:7" ht="15" customHeight="1">
      <c r="A33" s="124">
        <v>23</v>
      </c>
      <c r="B33" s="460" t="s">
        <v>20</v>
      </c>
      <c r="C33" s="489">
        <v>0.84514146195679363</v>
      </c>
      <c r="D33" s="341">
        <v>0.88068725586693641</v>
      </c>
      <c r="E33" s="341">
        <v>0.88233805725238668</v>
      </c>
      <c r="F33" s="341">
        <v>0.85615191971623805</v>
      </c>
      <c r="G33" s="342">
        <v>0.87876100576636584</v>
      </c>
    </row>
    <row r="34" spans="1:7" ht="15">
      <c r="A34" s="124">
        <v>24</v>
      </c>
      <c r="B34" s="461" t="s">
        <v>21</v>
      </c>
      <c r="C34" s="489">
        <v>0.32447579899455464</v>
      </c>
      <c r="D34" s="341">
        <v>0.26527037926271257</v>
      </c>
      <c r="E34" s="341">
        <v>0.2869520884448844</v>
      </c>
      <c r="F34" s="341">
        <v>0.36041979800983492</v>
      </c>
      <c r="G34" s="342">
        <v>0.31290671833689099</v>
      </c>
    </row>
    <row r="35" spans="1:7" ht="15" customHeight="1">
      <c r="A35" s="122"/>
      <c r="B35" s="456" t="s">
        <v>865</v>
      </c>
      <c r="C35" s="490"/>
      <c r="D35" s="392"/>
      <c r="E35" s="392"/>
      <c r="F35" s="392"/>
      <c r="G35" s="393"/>
    </row>
    <row r="36" spans="1:7" ht="15" customHeight="1">
      <c r="A36" s="124">
        <v>25</v>
      </c>
      <c r="B36" s="462" t="s">
        <v>807</v>
      </c>
      <c r="C36" s="395">
        <v>293208220.02744257</v>
      </c>
      <c r="D36" s="395">
        <v>274583991.79835111</v>
      </c>
      <c r="E36" s="395">
        <v>289354525.5604893</v>
      </c>
      <c r="F36" s="395">
        <v>321657293.63456398</v>
      </c>
      <c r="G36" s="398"/>
    </row>
    <row r="37" spans="1:7" ht="15">
      <c r="A37" s="124">
        <v>26</v>
      </c>
      <c r="B37" s="460" t="s">
        <v>808</v>
      </c>
      <c r="C37" s="395">
        <v>104455906.5296901</v>
      </c>
      <c r="D37" s="396">
        <v>105898565.50430945</v>
      </c>
      <c r="E37" s="396">
        <v>93050473.308957562</v>
      </c>
      <c r="F37" s="396">
        <v>119615147.8031279</v>
      </c>
      <c r="G37" s="397"/>
    </row>
    <row r="38" spans="1:7" thickBot="1">
      <c r="A38" s="125">
        <v>27</v>
      </c>
      <c r="B38" s="399" t="s">
        <v>809</v>
      </c>
      <c r="C38" s="491">
        <v>2.807004694790546</v>
      </c>
      <c r="D38" s="463">
        <v>2.5928962350975109</v>
      </c>
      <c r="E38" s="463">
        <v>3.1096513028981487</v>
      </c>
      <c r="F38" s="463">
        <v>2.6891016693301508</v>
      </c>
      <c r="G38" s="464"/>
    </row>
    <row r="39" spans="1:7">
      <c r="A39" s="14"/>
    </row>
    <row r="40" spans="1:7" ht="39.75">
      <c r="B40" s="400" t="s">
        <v>866</v>
      </c>
    </row>
    <row r="41" spans="1:7" ht="65.25">
      <c r="B41" s="401" t="s">
        <v>867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I42"/>
  <sheetViews>
    <sheetView workbookViewId="0">
      <pane ySplit="4" topLeftCell="A14" activePane="bottomLeft" state="frozen"/>
      <selection activeCell="B5" sqref="B5:C5"/>
      <selection pane="bottomLeft" activeCell="B2" sqref="B2"/>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9" ht="15.75">
      <c r="A1" s="11" t="s">
        <v>227</v>
      </c>
      <c r="B1" s="327" t="s">
        <v>752</v>
      </c>
    </row>
    <row r="2" spans="1:9" ht="15.75">
      <c r="A2" s="11" t="s">
        <v>228</v>
      </c>
      <c r="B2" s="330">
        <f>'1. key ratios'!B2</f>
        <v>43373</v>
      </c>
    </row>
    <row r="3" spans="1:9" ht="16.5" thickBot="1">
      <c r="A3" s="25" t="s">
        <v>650</v>
      </c>
      <c r="B3" s="70" t="s">
        <v>281</v>
      </c>
      <c r="C3" s="25"/>
      <c r="D3" s="26"/>
      <c r="E3" s="26"/>
      <c r="F3" s="27"/>
      <c r="G3" s="27"/>
      <c r="H3" s="28" t="s">
        <v>130</v>
      </c>
    </row>
    <row r="4" spans="1:9" ht="15.75">
      <c r="A4" s="29"/>
      <c r="B4" s="30"/>
      <c r="C4" s="496" t="s">
        <v>233</v>
      </c>
      <c r="D4" s="497"/>
      <c r="E4" s="498"/>
      <c r="F4" s="496" t="s">
        <v>234</v>
      </c>
      <c r="G4" s="497"/>
      <c r="H4" s="499"/>
    </row>
    <row r="5" spans="1:9" ht="15.75">
      <c r="A5" s="31" t="s">
        <v>27</v>
      </c>
      <c r="B5" s="32" t="s">
        <v>191</v>
      </c>
      <c r="C5" s="33" t="s">
        <v>28</v>
      </c>
      <c r="D5" s="33" t="s">
        <v>131</v>
      </c>
      <c r="E5" s="33" t="s">
        <v>69</v>
      </c>
      <c r="F5" s="33" t="s">
        <v>28</v>
      </c>
      <c r="G5" s="33" t="s">
        <v>131</v>
      </c>
      <c r="H5" s="34" t="s">
        <v>69</v>
      </c>
    </row>
    <row r="6" spans="1:9" ht="15.75">
      <c r="A6" s="31">
        <v>1</v>
      </c>
      <c r="B6" s="35" t="s">
        <v>192</v>
      </c>
      <c r="C6" s="265">
        <v>11047579</v>
      </c>
      <c r="D6" s="265">
        <v>13731522</v>
      </c>
      <c r="E6" s="266">
        <f>C6+D6</f>
        <v>24779101</v>
      </c>
      <c r="F6" s="267">
        <v>8782400</v>
      </c>
      <c r="G6" s="268">
        <v>15668689</v>
      </c>
      <c r="H6" s="269">
        <f>F6+G6</f>
        <v>24451089</v>
      </c>
      <c r="I6" s="337"/>
    </row>
    <row r="7" spans="1:9" ht="15.75">
      <c r="A7" s="31">
        <v>2</v>
      </c>
      <c r="B7" s="35" t="s">
        <v>193</v>
      </c>
      <c r="C7" s="265">
        <v>5164640</v>
      </c>
      <c r="D7" s="265">
        <v>139845478</v>
      </c>
      <c r="E7" s="266">
        <f t="shared" ref="E7:E19" si="0">C7+D7</f>
        <v>145010118</v>
      </c>
      <c r="F7" s="267">
        <v>21873214</v>
      </c>
      <c r="G7" s="268">
        <v>216925853</v>
      </c>
      <c r="H7" s="269">
        <f t="shared" ref="H7:H30" si="1">F7+G7</f>
        <v>238799067</v>
      </c>
      <c r="I7" s="337"/>
    </row>
    <row r="8" spans="1:9" ht="15.75">
      <c r="A8" s="31">
        <v>3</v>
      </c>
      <c r="B8" s="35" t="s">
        <v>194</v>
      </c>
      <c r="C8" s="265">
        <v>55683954</v>
      </c>
      <c r="D8" s="265">
        <v>151182971</v>
      </c>
      <c r="E8" s="266">
        <f t="shared" si="0"/>
        <v>206866925</v>
      </c>
      <c r="F8" s="267">
        <v>83302485</v>
      </c>
      <c r="G8" s="268">
        <v>89701118</v>
      </c>
      <c r="H8" s="269">
        <f t="shared" si="1"/>
        <v>173003603</v>
      </c>
      <c r="I8" s="337"/>
    </row>
    <row r="9" spans="1:9" ht="15.75">
      <c r="A9" s="31">
        <v>4</v>
      </c>
      <c r="B9" s="35" t="s">
        <v>223</v>
      </c>
      <c r="C9" s="265">
        <v>0</v>
      </c>
      <c r="D9" s="265">
        <v>0</v>
      </c>
      <c r="E9" s="266">
        <f t="shared" si="0"/>
        <v>0</v>
      </c>
      <c r="F9" s="267">
        <v>0</v>
      </c>
      <c r="G9" s="268">
        <v>0</v>
      </c>
      <c r="H9" s="269">
        <f t="shared" si="1"/>
        <v>0</v>
      </c>
      <c r="I9" s="337"/>
    </row>
    <row r="10" spans="1:9" ht="15.75">
      <c r="A10" s="31">
        <v>5</v>
      </c>
      <c r="B10" s="35" t="s">
        <v>195</v>
      </c>
      <c r="C10" s="265">
        <v>21868631</v>
      </c>
      <c r="D10" s="265">
        <v>0</v>
      </c>
      <c r="E10" s="266">
        <f t="shared" si="0"/>
        <v>21868631</v>
      </c>
      <c r="F10" s="267">
        <v>21794091</v>
      </c>
      <c r="G10" s="268">
        <v>0</v>
      </c>
      <c r="H10" s="269">
        <f t="shared" si="1"/>
        <v>21794091</v>
      </c>
      <c r="I10" s="337"/>
    </row>
    <row r="11" spans="1:9" ht="15.75">
      <c r="A11" s="31">
        <v>6.1</v>
      </c>
      <c r="B11" s="36" t="s">
        <v>196</v>
      </c>
      <c r="C11" s="265">
        <v>320057669</v>
      </c>
      <c r="D11" s="265">
        <v>495093561</v>
      </c>
      <c r="E11" s="266">
        <f t="shared" si="0"/>
        <v>815151230</v>
      </c>
      <c r="F11" s="267">
        <v>235430045</v>
      </c>
      <c r="G11" s="268">
        <v>575078449</v>
      </c>
      <c r="H11" s="269">
        <f t="shared" si="1"/>
        <v>810508494</v>
      </c>
      <c r="I11" s="337"/>
    </row>
    <row r="12" spans="1:9" ht="15.75">
      <c r="A12" s="31">
        <v>6.2</v>
      </c>
      <c r="B12" s="36" t="s">
        <v>197</v>
      </c>
      <c r="C12" s="265">
        <v>-44885961</v>
      </c>
      <c r="D12" s="265">
        <v>-68404612</v>
      </c>
      <c r="E12" s="266">
        <f t="shared" si="0"/>
        <v>-113290573</v>
      </c>
      <c r="F12" s="267">
        <v>-28120888</v>
      </c>
      <c r="G12" s="268">
        <v>-85743580</v>
      </c>
      <c r="H12" s="269">
        <f t="shared" si="1"/>
        <v>-113864468</v>
      </c>
      <c r="I12" s="337"/>
    </row>
    <row r="13" spans="1:9" ht="15.75">
      <c r="A13" s="31">
        <v>6</v>
      </c>
      <c r="B13" s="35" t="s">
        <v>198</v>
      </c>
      <c r="C13" s="266">
        <f>C11+C12</f>
        <v>275171708</v>
      </c>
      <c r="D13" s="266">
        <f>D11+D12</f>
        <v>426688949</v>
      </c>
      <c r="E13" s="266">
        <f t="shared" si="0"/>
        <v>701860657</v>
      </c>
      <c r="F13" s="266">
        <f>F11+F12</f>
        <v>207309157</v>
      </c>
      <c r="G13" s="266">
        <f>G11+G12</f>
        <v>489334869</v>
      </c>
      <c r="H13" s="269">
        <f t="shared" si="1"/>
        <v>696644026</v>
      </c>
      <c r="I13" s="337"/>
    </row>
    <row r="14" spans="1:9" ht="15.75">
      <c r="A14" s="31">
        <v>7</v>
      </c>
      <c r="B14" s="35" t="s">
        <v>199</v>
      </c>
      <c r="C14" s="265">
        <v>7350641</v>
      </c>
      <c r="D14" s="265">
        <v>2405267</v>
      </c>
      <c r="E14" s="266">
        <f t="shared" si="0"/>
        <v>9755908</v>
      </c>
      <c r="F14" s="267">
        <v>5154692</v>
      </c>
      <c r="G14" s="268">
        <v>2882829</v>
      </c>
      <c r="H14" s="269">
        <f t="shared" si="1"/>
        <v>8037521</v>
      </c>
      <c r="I14" s="337"/>
    </row>
    <row r="15" spans="1:9" ht="15.75">
      <c r="A15" s="31">
        <v>8</v>
      </c>
      <c r="B15" s="35" t="s">
        <v>200</v>
      </c>
      <c r="C15" s="265">
        <v>26824055</v>
      </c>
      <c r="D15" s="265" t="s">
        <v>756</v>
      </c>
      <c r="E15" s="266">
        <f>C15</f>
        <v>26824055</v>
      </c>
      <c r="F15" s="267">
        <v>35803077</v>
      </c>
      <c r="G15" s="268" t="s">
        <v>756</v>
      </c>
      <c r="H15" s="269">
        <f>F15</f>
        <v>35803077</v>
      </c>
      <c r="I15" s="337"/>
    </row>
    <row r="16" spans="1:9" ht="15.75">
      <c r="A16" s="31">
        <v>9</v>
      </c>
      <c r="B16" s="35" t="s">
        <v>201</v>
      </c>
      <c r="C16" s="265">
        <v>2883540</v>
      </c>
      <c r="D16" s="265">
        <v>0</v>
      </c>
      <c r="E16" s="266">
        <f t="shared" si="0"/>
        <v>2883540</v>
      </c>
      <c r="F16" s="267">
        <v>2633540</v>
      </c>
      <c r="G16" s="268">
        <v>0</v>
      </c>
      <c r="H16" s="269">
        <f t="shared" si="1"/>
        <v>2633540</v>
      </c>
      <c r="I16" s="337"/>
    </row>
    <row r="17" spans="1:9" ht="15.75">
      <c r="A17" s="31">
        <v>10</v>
      </c>
      <c r="B17" s="35" t="s">
        <v>202</v>
      </c>
      <c r="C17" s="265">
        <v>19055480</v>
      </c>
      <c r="D17" s="265" t="s">
        <v>756</v>
      </c>
      <c r="E17" s="266">
        <f>C17</f>
        <v>19055480</v>
      </c>
      <c r="F17" s="267">
        <v>19196310</v>
      </c>
      <c r="G17" s="268" t="s">
        <v>756</v>
      </c>
      <c r="H17" s="269">
        <f>F17</f>
        <v>19196310</v>
      </c>
      <c r="I17" s="337"/>
    </row>
    <row r="18" spans="1:9" ht="15.75">
      <c r="A18" s="31">
        <v>11</v>
      </c>
      <c r="B18" s="35" t="s">
        <v>203</v>
      </c>
      <c r="C18" s="265">
        <v>18458892</v>
      </c>
      <c r="D18" s="265">
        <v>1547919</v>
      </c>
      <c r="E18" s="266">
        <f t="shared" si="0"/>
        <v>20006811</v>
      </c>
      <c r="F18" s="267">
        <v>12612391</v>
      </c>
      <c r="G18" s="268">
        <v>1879094</v>
      </c>
      <c r="H18" s="269">
        <f t="shared" si="1"/>
        <v>14491485</v>
      </c>
      <c r="I18" s="337"/>
    </row>
    <row r="19" spans="1:9" ht="15.75">
      <c r="A19" s="31">
        <v>12</v>
      </c>
      <c r="B19" s="37" t="s">
        <v>204</v>
      </c>
      <c r="C19" s="266">
        <f>SUM(C6:C10)+SUM(C13:C18)</f>
        <v>443509120</v>
      </c>
      <c r="D19" s="266">
        <f>SUM(D6:D10)+SUM(D13:D18)</f>
        <v>735402106</v>
      </c>
      <c r="E19" s="266">
        <f t="shared" si="0"/>
        <v>1178911226</v>
      </c>
      <c r="F19" s="266">
        <f>SUM(F6:F10)+SUM(F13:F18)</f>
        <v>418461357</v>
      </c>
      <c r="G19" s="266">
        <f>SUM(G6:G10)+SUM(G13:G18)</f>
        <v>816392452</v>
      </c>
      <c r="H19" s="269">
        <f t="shared" si="1"/>
        <v>1234853809</v>
      </c>
      <c r="I19" s="337"/>
    </row>
    <row r="20" spans="1:9" ht="15.75">
      <c r="A20" s="31"/>
      <c r="B20" s="32" t="s">
        <v>221</v>
      </c>
      <c r="C20" s="270" t="s">
        <v>765</v>
      </c>
      <c r="D20" s="270"/>
      <c r="E20" s="270"/>
      <c r="F20" s="271" t="s">
        <v>765</v>
      </c>
      <c r="G20" s="272"/>
      <c r="H20" s="273"/>
      <c r="I20" s="337"/>
    </row>
    <row r="21" spans="1:9" ht="15.75">
      <c r="A21" s="31">
        <v>13</v>
      </c>
      <c r="B21" s="35" t="s">
        <v>205</v>
      </c>
      <c r="C21" s="265">
        <v>52742</v>
      </c>
      <c r="D21" s="265">
        <v>14486760</v>
      </c>
      <c r="E21" s="266">
        <f>C21+D21</f>
        <v>14539502</v>
      </c>
      <c r="F21" s="267">
        <v>53572</v>
      </c>
      <c r="G21" s="268">
        <v>50352918</v>
      </c>
      <c r="H21" s="269">
        <f t="shared" si="1"/>
        <v>50406490</v>
      </c>
      <c r="I21" s="337"/>
    </row>
    <row r="22" spans="1:9" ht="15.75">
      <c r="A22" s="31">
        <v>14</v>
      </c>
      <c r="B22" s="35" t="s">
        <v>206</v>
      </c>
      <c r="C22" s="265">
        <v>57713022</v>
      </c>
      <c r="D22" s="265">
        <v>257860988</v>
      </c>
      <c r="E22" s="266">
        <f t="shared" ref="E22:E29" si="2">C22+D22</f>
        <v>315574010</v>
      </c>
      <c r="F22" s="267">
        <v>50695950</v>
      </c>
      <c r="G22" s="268">
        <v>228634704</v>
      </c>
      <c r="H22" s="269">
        <f t="shared" si="1"/>
        <v>279330654</v>
      </c>
      <c r="I22" s="337"/>
    </row>
    <row r="23" spans="1:9" ht="15.75">
      <c r="A23" s="31">
        <v>15</v>
      </c>
      <c r="B23" s="35" t="s">
        <v>207</v>
      </c>
      <c r="C23" s="265">
        <v>39310310</v>
      </c>
      <c r="D23" s="265">
        <v>27643842</v>
      </c>
      <c r="E23" s="266">
        <f t="shared" si="2"/>
        <v>66954152</v>
      </c>
      <c r="F23" s="267">
        <v>27199155</v>
      </c>
      <c r="G23" s="268">
        <v>79864244</v>
      </c>
      <c r="H23" s="269">
        <f t="shared" si="1"/>
        <v>107063399</v>
      </c>
      <c r="I23" s="337"/>
    </row>
    <row r="24" spans="1:9" ht="15.75">
      <c r="A24" s="31">
        <v>16</v>
      </c>
      <c r="B24" s="35" t="s">
        <v>208</v>
      </c>
      <c r="C24" s="265">
        <v>41861062</v>
      </c>
      <c r="D24" s="265">
        <v>271871820</v>
      </c>
      <c r="E24" s="266">
        <f t="shared" si="2"/>
        <v>313732882</v>
      </c>
      <c r="F24" s="267">
        <v>38498321</v>
      </c>
      <c r="G24" s="268">
        <v>239877617</v>
      </c>
      <c r="H24" s="269">
        <f t="shared" si="1"/>
        <v>278375938</v>
      </c>
      <c r="I24" s="337"/>
    </row>
    <row r="25" spans="1:9" ht="15.75">
      <c r="A25" s="31">
        <v>17</v>
      </c>
      <c r="B25" s="35" t="s">
        <v>209</v>
      </c>
      <c r="C25" s="270"/>
      <c r="D25" s="270"/>
      <c r="E25" s="266">
        <f t="shared" si="2"/>
        <v>0</v>
      </c>
      <c r="F25" s="271"/>
      <c r="G25" s="272"/>
      <c r="H25" s="269">
        <f t="shared" si="1"/>
        <v>0</v>
      </c>
      <c r="I25" s="337"/>
    </row>
    <row r="26" spans="1:9" ht="15.75">
      <c r="A26" s="31">
        <v>18</v>
      </c>
      <c r="B26" s="35" t="s">
        <v>210</v>
      </c>
      <c r="C26" s="265">
        <v>0</v>
      </c>
      <c r="D26" s="265">
        <v>0</v>
      </c>
      <c r="E26" s="266">
        <f t="shared" si="2"/>
        <v>0</v>
      </c>
      <c r="F26" s="267">
        <v>0</v>
      </c>
      <c r="G26" s="268">
        <v>89161200</v>
      </c>
      <c r="H26" s="269">
        <f t="shared" si="1"/>
        <v>89161200</v>
      </c>
      <c r="I26" s="337"/>
    </row>
    <row r="27" spans="1:9" ht="15.75">
      <c r="A27" s="31">
        <v>19</v>
      </c>
      <c r="B27" s="35" t="s">
        <v>211</v>
      </c>
      <c r="C27" s="265">
        <v>2389675</v>
      </c>
      <c r="D27" s="265">
        <v>7875671</v>
      </c>
      <c r="E27" s="266">
        <f t="shared" si="2"/>
        <v>10265346</v>
      </c>
      <c r="F27" s="267">
        <v>620946</v>
      </c>
      <c r="G27" s="268">
        <v>3430959</v>
      </c>
      <c r="H27" s="269">
        <f t="shared" si="1"/>
        <v>4051905</v>
      </c>
      <c r="I27" s="337"/>
    </row>
    <row r="28" spans="1:9" ht="15.75">
      <c r="A28" s="31">
        <v>20</v>
      </c>
      <c r="B28" s="35" t="s">
        <v>133</v>
      </c>
      <c r="C28" s="265">
        <v>7222865</v>
      </c>
      <c r="D28" s="265">
        <v>3850291</v>
      </c>
      <c r="E28" s="266">
        <f t="shared" si="2"/>
        <v>11073156</v>
      </c>
      <c r="F28" s="267">
        <v>7908431</v>
      </c>
      <c r="G28" s="268">
        <v>3389865</v>
      </c>
      <c r="H28" s="269">
        <f t="shared" si="1"/>
        <v>11298296</v>
      </c>
      <c r="I28" s="337"/>
    </row>
    <row r="29" spans="1:9" ht="15.75">
      <c r="A29" s="31">
        <v>21</v>
      </c>
      <c r="B29" s="35" t="s">
        <v>212</v>
      </c>
      <c r="C29" s="265">
        <v>0</v>
      </c>
      <c r="D29" s="265">
        <v>227121435</v>
      </c>
      <c r="E29" s="266">
        <f t="shared" si="2"/>
        <v>227121435</v>
      </c>
      <c r="F29" s="267">
        <v>0</v>
      </c>
      <c r="G29" s="268">
        <v>211138675</v>
      </c>
      <c r="H29" s="269">
        <f t="shared" si="1"/>
        <v>211138675</v>
      </c>
      <c r="I29" s="337"/>
    </row>
    <row r="30" spans="1:9" ht="15.75">
      <c r="A30" s="31">
        <v>22</v>
      </c>
      <c r="B30" s="37" t="s">
        <v>213</v>
      </c>
      <c r="C30" s="266">
        <f>SUM(C21:C29)</f>
        <v>148549676</v>
      </c>
      <c r="D30" s="266">
        <f>SUM(D21:D29)</f>
        <v>810710807</v>
      </c>
      <c r="E30" s="266">
        <f>C30+D30</f>
        <v>959260483</v>
      </c>
      <c r="F30" s="266">
        <f>SUM(F21:F29)</f>
        <v>124976375</v>
      </c>
      <c r="G30" s="266">
        <f>SUM(G21:G29)</f>
        <v>905850182</v>
      </c>
      <c r="H30" s="269">
        <f t="shared" si="1"/>
        <v>1030826557</v>
      </c>
      <c r="I30" s="337"/>
    </row>
    <row r="31" spans="1:9" ht="15.75">
      <c r="A31" s="31"/>
      <c r="B31" s="32" t="s">
        <v>222</v>
      </c>
      <c r="C31" s="270"/>
      <c r="D31" s="270"/>
      <c r="E31" s="265"/>
      <c r="F31" s="271"/>
      <c r="G31" s="272"/>
      <c r="H31" s="273"/>
      <c r="I31" s="337"/>
    </row>
    <row r="32" spans="1:9" ht="15.75">
      <c r="A32" s="31">
        <v>23</v>
      </c>
      <c r="B32" s="35" t="s">
        <v>214</v>
      </c>
      <c r="C32" s="265">
        <v>114430000</v>
      </c>
      <c r="D32" s="270" t="s">
        <v>756</v>
      </c>
      <c r="E32" s="266">
        <f>C32</f>
        <v>114430000</v>
      </c>
      <c r="F32" s="267">
        <v>114430000</v>
      </c>
      <c r="G32" s="272" t="s">
        <v>756</v>
      </c>
      <c r="H32" s="269">
        <f>F32</f>
        <v>114430000</v>
      </c>
      <c r="I32" s="337"/>
    </row>
    <row r="33" spans="1:9" ht="15.75">
      <c r="A33" s="31">
        <v>24</v>
      </c>
      <c r="B33" s="35" t="s">
        <v>215</v>
      </c>
      <c r="C33" s="265">
        <v>0</v>
      </c>
      <c r="D33" s="270" t="s">
        <v>756</v>
      </c>
      <c r="E33" s="266">
        <f t="shared" ref="E33:E39" si="3">C33</f>
        <v>0</v>
      </c>
      <c r="F33" s="267">
        <v>0</v>
      </c>
      <c r="G33" s="272" t="s">
        <v>756</v>
      </c>
      <c r="H33" s="269">
        <f t="shared" ref="H33:H39" si="4">F33</f>
        <v>0</v>
      </c>
      <c r="I33" s="337"/>
    </row>
    <row r="34" spans="1:9" ht="15.75">
      <c r="A34" s="31">
        <v>25</v>
      </c>
      <c r="B34" s="36" t="s">
        <v>216</v>
      </c>
      <c r="C34" s="265">
        <v>0</v>
      </c>
      <c r="D34" s="270" t="s">
        <v>756</v>
      </c>
      <c r="E34" s="266">
        <f t="shared" si="3"/>
        <v>0</v>
      </c>
      <c r="F34" s="267">
        <v>0</v>
      </c>
      <c r="G34" s="272" t="s">
        <v>756</v>
      </c>
      <c r="H34" s="269">
        <f t="shared" si="4"/>
        <v>0</v>
      </c>
      <c r="I34" s="337"/>
    </row>
    <row r="35" spans="1:9" ht="15.75">
      <c r="A35" s="31">
        <v>26</v>
      </c>
      <c r="B35" s="35" t="s">
        <v>217</v>
      </c>
      <c r="C35" s="265">
        <v>0</v>
      </c>
      <c r="D35" s="270" t="s">
        <v>756</v>
      </c>
      <c r="E35" s="266">
        <f t="shared" si="3"/>
        <v>0</v>
      </c>
      <c r="F35" s="267">
        <v>0</v>
      </c>
      <c r="G35" s="272" t="s">
        <v>756</v>
      </c>
      <c r="H35" s="269">
        <f t="shared" si="4"/>
        <v>0</v>
      </c>
      <c r="I35" s="337"/>
    </row>
    <row r="36" spans="1:9" ht="15.75">
      <c r="A36" s="31">
        <v>27</v>
      </c>
      <c r="B36" s="35" t="s">
        <v>218</v>
      </c>
      <c r="C36" s="265">
        <v>7438034</v>
      </c>
      <c r="D36" s="270" t="s">
        <v>756</v>
      </c>
      <c r="E36" s="266">
        <f t="shared" si="3"/>
        <v>7438034</v>
      </c>
      <c r="F36" s="267">
        <v>7438034</v>
      </c>
      <c r="G36" s="272" t="s">
        <v>756</v>
      </c>
      <c r="H36" s="269">
        <f t="shared" si="4"/>
        <v>7438034</v>
      </c>
      <c r="I36" s="337"/>
    </row>
    <row r="37" spans="1:9" ht="15.75">
      <c r="A37" s="31">
        <v>28</v>
      </c>
      <c r="B37" s="35" t="s">
        <v>219</v>
      </c>
      <c r="C37" s="265">
        <v>97782709</v>
      </c>
      <c r="D37" s="270" t="s">
        <v>756</v>
      </c>
      <c r="E37" s="266">
        <f t="shared" si="3"/>
        <v>97782709</v>
      </c>
      <c r="F37" s="267">
        <v>82159218</v>
      </c>
      <c r="G37" s="272" t="s">
        <v>756</v>
      </c>
      <c r="H37" s="269">
        <f t="shared" si="4"/>
        <v>82159218</v>
      </c>
      <c r="I37" s="337"/>
    </row>
    <row r="38" spans="1:9" ht="15.75">
      <c r="A38" s="31">
        <v>29</v>
      </c>
      <c r="B38" s="35" t="s">
        <v>235</v>
      </c>
      <c r="C38" s="265">
        <v>0</v>
      </c>
      <c r="D38" s="270" t="s">
        <v>756</v>
      </c>
      <c r="E38" s="266">
        <f t="shared" si="3"/>
        <v>0</v>
      </c>
      <c r="F38" s="267">
        <v>0</v>
      </c>
      <c r="G38" s="272" t="s">
        <v>756</v>
      </c>
      <c r="H38" s="269">
        <f t="shared" si="4"/>
        <v>0</v>
      </c>
      <c r="I38" s="337"/>
    </row>
    <row r="39" spans="1:9" ht="15.75">
      <c r="A39" s="31">
        <v>30</v>
      </c>
      <c r="B39" s="37" t="s">
        <v>220</v>
      </c>
      <c r="C39" s="265">
        <f>SUM(C32:C38)</f>
        <v>219650743</v>
      </c>
      <c r="D39" s="270"/>
      <c r="E39" s="266">
        <f t="shared" si="3"/>
        <v>219650743</v>
      </c>
      <c r="F39" s="267">
        <f>SUM(F32:F38)</f>
        <v>204027252</v>
      </c>
      <c r="G39" s="272"/>
      <c r="H39" s="269">
        <f t="shared" si="4"/>
        <v>204027252</v>
      </c>
      <c r="I39" s="337"/>
    </row>
    <row r="40" spans="1:9" ht="16.5" thickBot="1">
      <c r="A40" s="38">
        <v>31</v>
      </c>
      <c r="B40" s="39" t="s">
        <v>236</v>
      </c>
      <c r="C40" s="274">
        <f>C30+C39</f>
        <v>368200419</v>
      </c>
      <c r="D40" s="274">
        <f>D30+D39</f>
        <v>810710807</v>
      </c>
      <c r="E40" s="274">
        <f>C40+D40</f>
        <v>1178911226</v>
      </c>
      <c r="F40" s="274">
        <f>F30+F39</f>
        <v>329003627</v>
      </c>
      <c r="G40" s="274">
        <f>G30+G39</f>
        <v>905850182</v>
      </c>
      <c r="H40" s="275">
        <f>F40+G40</f>
        <v>1234853809</v>
      </c>
      <c r="I40" s="337"/>
    </row>
    <row r="41" spans="1:9">
      <c r="E41" s="324">
        <f>E19-E40</f>
        <v>0</v>
      </c>
      <c r="H41" s="324">
        <f>H19-H40</f>
        <v>0</v>
      </c>
    </row>
    <row r="42" spans="1:9">
      <c r="B42" s="40"/>
    </row>
  </sheetData>
  <mergeCells count="2">
    <mergeCell ref="C4:E4"/>
    <mergeCell ref="F4:H4"/>
  </mergeCells>
  <dataValidations disablePrompts="1"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39" activePane="bottomRight" state="frozen"/>
      <selection activeCell="B5" sqref="B5:C5"/>
      <selection pane="topRight" activeCell="B5" sqref="B5:C5"/>
      <selection pane="bottomLeft" activeCell="B5" sqref="B5:C5"/>
      <selection pane="bottomRight" activeCell="B2" sqref="B2"/>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9" ht="15.75">
      <c r="A1" s="11" t="s">
        <v>227</v>
      </c>
      <c r="B1" s="327" t="s">
        <v>752</v>
      </c>
      <c r="C1" s="10"/>
    </row>
    <row r="2" spans="1:9" ht="15.75">
      <c r="A2" s="11" t="s">
        <v>228</v>
      </c>
      <c r="B2" s="330">
        <f>'1. key ratios'!B2</f>
        <v>43373</v>
      </c>
      <c r="C2" s="23"/>
      <c r="D2" s="12"/>
      <c r="E2" s="12"/>
      <c r="F2" s="12"/>
      <c r="G2" s="12"/>
      <c r="H2" s="12"/>
    </row>
    <row r="3" spans="1:9" ht="16.5" thickBot="1">
      <c r="A3" s="41" t="s">
        <v>651</v>
      </c>
      <c r="B3" s="24" t="s">
        <v>261</v>
      </c>
      <c r="C3" s="27"/>
      <c r="D3" s="27"/>
      <c r="E3" s="27"/>
      <c r="F3" s="41"/>
      <c r="G3" s="41"/>
      <c r="H3" s="42" t="s">
        <v>130</v>
      </c>
    </row>
    <row r="4" spans="1:9" ht="15.75">
      <c r="A4" s="126"/>
      <c r="B4" s="127"/>
      <c r="C4" s="496" t="s">
        <v>233</v>
      </c>
      <c r="D4" s="497"/>
      <c r="E4" s="498"/>
      <c r="F4" s="496" t="s">
        <v>234</v>
      </c>
      <c r="G4" s="497"/>
      <c r="H4" s="499"/>
    </row>
    <row r="5" spans="1:9">
      <c r="A5" s="128" t="s">
        <v>27</v>
      </c>
      <c r="B5" s="43"/>
      <c r="C5" s="44" t="s">
        <v>28</v>
      </c>
      <c r="D5" s="44" t="s">
        <v>134</v>
      </c>
      <c r="E5" s="44" t="s">
        <v>69</v>
      </c>
      <c r="F5" s="44" t="s">
        <v>28</v>
      </c>
      <c r="G5" s="44" t="s">
        <v>134</v>
      </c>
      <c r="H5" s="129" t="s">
        <v>69</v>
      </c>
    </row>
    <row r="6" spans="1:9">
      <c r="A6" s="130"/>
      <c r="B6" s="46" t="s">
        <v>129</v>
      </c>
      <c r="C6" s="47"/>
      <c r="D6" s="47"/>
      <c r="E6" s="47"/>
      <c r="F6" s="47"/>
      <c r="G6" s="47"/>
      <c r="H6" s="131"/>
      <c r="I6" s="337"/>
    </row>
    <row r="7" spans="1:9" ht="27">
      <c r="A7" s="130">
        <v>1</v>
      </c>
      <c r="B7" s="48" t="s">
        <v>135</v>
      </c>
      <c r="C7" s="276">
        <v>3323401</v>
      </c>
      <c r="D7" s="276">
        <v>1442285</v>
      </c>
      <c r="E7" s="266">
        <f>C7+D7</f>
        <v>4765686</v>
      </c>
      <c r="F7" s="276">
        <v>4240564</v>
      </c>
      <c r="G7" s="276">
        <v>30524</v>
      </c>
      <c r="H7" s="277">
        <f>F7+G7</f>
        <v>4271088</v>
      </c>
      <c r="I7" s="337"/>
    </row>
    <row r="8" spans="1:9" ht="15.75">
      <c r="A8" s="130">
        <v>2</v>
      </c>
      <c r="B8" s="48" t="s">
        <v>136</v>
      </c>
      <c r="C8" s="278">
        <f>SUM(C9:C17)</f>
        <v>16306804</v>
      </c>
      <c r="D8" s="278">
        <f>SUM(D9:D17)</f>
        <v>33207993</v>
      </c>
      <c r="E8" s="266">
        <f t="shared" ref="E8:E66" si="0">C8+D8</f>
        <v>49514797</v>
      </c>
      <c r="F8" s="278">
        <f>SUM(F9:F17)</f>
        <v>16353296</v>
      </c>
      <c r="G8" s="278">
        <f>SUM(G9:G17)</f>
        <v>33504211</v>
      </c>
      <c r="H8" s="277">
        <f t="shared" ref="H8:H66" si="1">F8+G8</f>
        <v>49857507</v>
      </c>
      <c r="I8" s="337"/>
    </row>
    <row r="9" spans="1:9" ht="15.75">
      <c r="A9" s="130">
        <v>2.1</v>
      </c>
      <c r="B9" s="49" t="s">
        <v>137</v>
      </c>
      <c r="C9" s="276">
        <v>8114</v>
      </c>
      <c r="D9" s="276">
        <v>0</v>
      </c>
      <c r="E9" s="266">
        <f t="shared" si="0"/>
        <v>8114</v>
      </c>
      <c r="F9" s="276">
        <v>266158</v>
      </c>
      <c r="G9" s="276">
        <v>0</v>
      </c>
      <c r="H9" s="277">
        <f t="shared" si="1"/>
        <v>266158</v>
      </c>
      <c r="I9" s="337"/>
    </row>
    <row r="10" spans="1:9" ht="15.75">
      <c r="A10" s="130">
        <v>2.2000000000000002</v>
      </c>
      <c r="B10" s="49" t="s">
        <v>138</v>
      </c>
      <c r="C10" s="276">
        <v>8753777.6400000006</v>
      </c>
      <c r="D10" s="276">
        <v>16699412.790000001</v>
      </c>
      <c r="E10" s="266">
        <f t="shared" si="0"/>
        <v>25453190.43</v>
      </c>
      <c r="F10" s="276">
        <v>8378699.8300000001</v>
      </c>
      <c r="G10" s="276">
        <v>19318364.589999996</v>
      </c>
      <c r="H10" s="277">
        <f t="shared" si="1"/>
        <v>27697064.419999994</v>
      </c>
      <c r="I10" s="337"/>
    </row>
    <row r="11" spans="1:9" ht="15.75">
      <c r="A11" s="130">
        <v>2.2999999999999998</v>
      </c>
      <c r="B11" s="49" t="s">
        <v>139</v>
      </c>
      <c r="C11" s="276">
        <v>0</v>
      </c>
      <c r="D11" s="276">
        <v>210866.5</v>
      </c>
      <c r="E11" s="266">
        <f t="shared" si="0"/>
        <v>210866.5</v>
      </c>
      <c r="F11" s="276">
        <v>0</v>
      </c>
      <c r="G11" s="276">
        <v>295849.82999999996</v>
      </c>
      <c r="H11" s="277">
        <f t="shared" si="1"/>
        <v>295849.82999999996</v>
      </c>
      <c r="I11" s="337"/>
    </row>
    <row r="12" spans="1:9" ht="15.75">
      <c r="A12" s="130">
        <v>2.4</v>
      </c>
      <c r="B12" s="49" t="s">
        <v>140</v>
      </c>
      <c r="C12" s="276">
        <v>1476139.7600000002</v>
      </c>
      <c r="D12" s="276">
        <v>2576815.8600000003</v>
      </c>
      <c r="E12" s="266">
        <f t="shared" si="0"/>
        <v>4052955.6200000006</v>
      </c>
      <c r="F12" s="276">
        <v>1376307.5599999998</v>
      </c>
      <c r="G12" s="276">
        <v>2745117.7600000002</v>
      </c>
      <c r="H12" s="277">
        <f t="shared" si="1"/>
        <v>4121425.3200000003</v>
      </c>
      <c r="I12" s="337"/>
    </row>
    <row r="13" spans="1:9" ht="15.75">
      <c r="A13" s="130">
        <v>2.5</v>
      </c>
      <c r="B13" s="49" t="s">
        <v>141</v>
      </c>
      <c r="C13" s="276">
        <v>1959518.42</v>
      </c>
      <c r="D13" s="276">
        <v>1933667.9799999997</v>
      </c>
      <c r="E13" s="266">
        <f t="shared" si="0"/>
        <v>3893186.3999999994</v>
      </c>
      <c r="F13" s="276">
        <v>2218349.2000000002</v>
      </c>
      <c r="G13" s="276">
        <v>-930816.59</v>
      </c>
      <c r="H13" s="277">
        <f t="shared" si="1"/>
        <v>1287532.6100000003</v>
      </c>
      <c r="I13" s="337"/>
    </row>
    <row r="14" spans="1:9" ht="27">
      <c r="A14" s="130">
        <v>2.6</v>
      </c>
      <c r="B14" s="49" t="s">
        <v>142</v>
      </c>
      <c r="C14" s="276">
        <v>2469701.14</v>
      </c>
      <c r="D14" s="276">
        <v>4059683.34</v>
      </c>
      <c r="E14" s="266">
        <f t="shared" si="0"/>
        <v>6529384.4800000004</v>
      </c>
      <c r="F14" s="276">
        <v>2020710.6100000006</v>
      </c>
      <c r="G14" s="276">
        <v>4944620.13</v>
      </c>
      <c r="H14" s="277">
        <f t="shared" si="1"/>
        <v>6965330.7400000002</v>
      </c>
      <c r="I14" s="337"/>
    </row>
    <row r="15" spans="1:9" ht="15.75">
      <c r="A15" s="130">
        <v>2.7</v>
      </c>
      <c r="B15" s="49" t="s">
        <v>143</v>
      </c>
      <c r="C15" s="276">
        <v>7571.34</v>
      </c>
      <c r="D15" s="276">
        <v>1507536.3199999998</v>
      </c>
      <c r="E15" s="266">
        <f t="shared" si="0"/>
        <v>1515107.66</v>
      </c>
      <c r="F15" s="276">
        <v>1590.21</v>
      </c>
      <c r="G15" s="276">
        <v>79636.310000000012</v>
      </c>
      <c r="H15" s="277">
        <f t="shared" si="1"/>
        <v>81226.520000000019</v>
      </c>
      <c r="I15" s="337"/>
    </row>
    <row r="16" spans="1:9" ht="15.75">
      <c r="A16" s="130">
        <v>2.8</v>
      </c>
      <c r="B16" s="49" t="s">
        <v>144</v>
      </c>
      <c r="C16" s="276">
        <v>610971</v>
      </c>
      <c r="D16" s="276">
        <v>2995771</v>
      </c>
      <c r="E16" s="266">
        <f t="shared" si="0"/>
        <v>3606742</v>
      </c>
      <c r="F16" s="276">
        <v>1633307</v>
      </c>
      <c r="G16" s="276">
        <v>3354536</v>
      </c>
      <c r="H16" s="277">
        <f t="shared" si="1"/>
        <v>4987843</v>
      </c>
      <c r="I16" s="337"/>
    </row>
    <row r="17" spans="1:9" ht="15.75">
      <c r="A17" s="130">
        <v>2.9</v>
      </c>
      <c r="B17" s="49" t="s">
        <v>145</v>
      </c>
      <c r="C17" s="276">
        <v>1021010.6999999993</v>
      </c>
      <c r="D17" s="276">
        <v>3224239.2100000009</v>
      </c>
      <c r="E17" s="266">
        <f t="shared" si="0"/>
        <v>4245249.91</v>
      </c>
      <c r="F17" s="276">
        <v>458173.58999999799</v>
      </c>
      <c r="G17" s="276">
        <v>3696902.9700000063</v>
      </c>
      <c r="H17" s="277">
        <f t="shared" si="1"/>
        <v>4155076.5600000042</v>
      </c>
      <c r="I17" s="337"/>
    </row>
    <row r="18" spans="1:9" ht="27">
      <c r="A18" s="130">
        <v>3</v>
      </c>
      <c r="B18" s="48" t="s">
        <v>146</v>
      </c>
      <c r="C18" s="276">
        <v>209278</v>
      </c>
      <c r="D18" s="276">
        <v>2307076</v>
      </c>
      <c r="E18" s="266">
        <f t="shared" si="0"/>
        <v>2516354</v>
      </c>
      <c r="F18" s="276">
        <v>3641455</v>
      </c>
      <c r="G18" s="276">
        <v>1486212</v>
      </c>
      <c r="H18" s="277">
        <f t="shared" si="1"/>
        <v>5127667</v>
      </c>
      <c r="I18" s="337"/>
    </row>
    <row r="19" spans="1:9" ht="15.75">
      <c r="A19" s="130">
        <v>4</v>
      </c>
      <c r="B19" s="48" t="s">
        <v>147</v>
      </c>
      <c r="C19" s="276">
        <v>1467407</v>
      </c>
      <c r="D19" s="276">
        <v>0</v>
      </c>
      <c r="E19" s="266">
        <f t="shared" si="0"/>
        <v>1467407</v>
      </c>
      <c r="F19" s="276">
        <v>934856</v>
      </c>
      <c r="G19" s="276">
        <v>0</v>
      </c>
      <c r="H19" s="277">
        <f t="shared" si="1"/>
        <v>934856</v>
      </c>
      <c r="I19" s="337"/>
    </row>
    <row r="20" spans="1:9" ht="15.75">
      <c r="A20" s="130">
        <v>5</v>
      </c>
      <c r="B20" s="48" t="s">
        <v>148</v>
      </c>
      <c r="C20" s="276">
        <v>0</v>
      </c>
      <c r="D20" s="276">
        <v>41863</v>
      </c>
      <c r="E20" s="266">
        <f t="shared" si="0"/>
        <v>41863</v>
      </c>
      <c r="F20" s="276">
        <v>0</v>
      </c>
      <c r="G20" s="276">
        <v>10162</v>
      </c>
      <c r="H20" s="277">
        <f>F20+G20</f>
        <v>10162</v>
      </c>
      <c r="I20" s="337"/>
    </row>
    <row r="21" spans="1:9" ht="15.75">
      <c r="A21" s="130">
        <v>6</v>
      </c>
      <c r="B21" s="50" t="s">
        <v>149</v>
      </c>
      <c r="C21" s="278">
        <f>C7+C8+C18+C19+C20</f>
        <v>21306890</v>
      </c>
      <c r="D21" s="278">
        <f>D7+D8+D18+D19+D20</f>
        <v>36999217</v>
      </c>
      <c r="E21" s="266">
        <f>C21+D21</f>
        <v>58306107</v>
      </c>
      <c r="F21" s="278">
        <f>F7+F8+F18+F19+F20</f>
        <v>25170171</v>
      </c>
      <c r="G21" s="278">
        <f>G7+G8+G18+G19+G20</f>
        <v>35031109</v>
      </c>
      <c r="H21" s="277">
        <f>F21+G21</f>
        <v>60201280</v>
      </c>
      <c r="I21" s="337"/>
    </row>
    <row r="22" spans="1:9" ht="15.75">
      <c r="A22" s="130"/>
      <c r="B22" s="46" t="s">
        <v>127</v>
      </c>
      <c r="C22" s="276"/>
      <c r="D22" s="276"/>
      <c r="E22" s="265"/>
      <c r="F22" s="276"/>
      <c r="G22" s="276"/>
      <c r="H22" s="279"/>
      <c r="I22" s="337"/>
    </row>
    <row r="23" spans="1:9" ht="15.75">
      <c r="A23" s="130">
        <v>7</v>
      </c>
      <c r="B23" s="48" t="s">
        <v>150</v>
      </c>
      <c r="C23" s="276">
        <v>914409</v>
      </c>
      <c r="D23" s="276">
        <v>465949</v>
      </c>
      <c r="E23" s="266">
        <f t="shared" si="0"/>
        <v>1380358</v>
      </c>
      <c r="F23" s="276">
        <v>862802</v>
      </c>
      <c r="G23" s="276">
        <v>1138307</v>
      </c>
      <c r="H23" s="277">
        <f t="shared" si="1"/>
        <v>2001109</v>
      </c>
      <c r="I23" s="337"/>
    </row>
    <row r="24" spans="1:9" ht="15.75">
      <c r="A24" s="130">
        <v>8</v>
      </c>
      <c r="B24" s="48" t="s">
        <v>151</v>
      </c>
      <c r="C24" s="276">
        <v>2612789</v>
      </c>
      <c r="D24" s="276">
        <v>9838631</v>
      </c>
      <c r="E24" s="266">
        <f t="shared" si="0"/>
        <v>12451420</v>
      </c>
      <c r="F24" s="276">
        <v>770623</v>
      </c>
      <c r="G24" s="276">
        <v>10309155</v>
      </c>
      <c r="H24" s="277">
        <f t="shared" si="1"/>
        <v>11079778</v>
      </c>
      <c r="I24" s="337"/>
    </row>
    <row r="25" spans="1:9" ht="15.75">
      <c r="A25" s="130">
        <v>9</v>
      </c>
      <c r="B25" s="48" t="s">
        <v>152</v>
      </c>
      <c r="C25" s="276">
        <v>1875</v>
      </c>
      <c r="D25" s="276">
        <v>480346</v>
      </c>
      <c r="E25" s="266">
        <f t="shared" si="0"/>
        <v>482221</v>
      </c>
      <c r="F25" s="276">
        <v>187</v>
      </c>
      <c r="G25" s="276">
        <v>855695</v>
      </c>
      <c r="H25" s="277">
        <f t="shared" si="1"/>
        <v>855882</v>
      </c>
      <c r="I25" s="337"/>
    </row>
    <row r="26" spans="1:9" ht="15.75">
      <c r="A26" s="130">
        <v>10</v>
      </c>
      <c r="B26" s="48" t="s">
        <v>153</v>
      </c>
      <c r="C26" s="276">
        <v>0</v>
      </c>
      <c r="D26" s="276">
        <v>0</v>
      </c>
      <c r="E26" s="266">
        <f t="shared" si="0"/>
        <v>0</v>
      </c>
      <c r="F26" s="276">
        <v>0</v>
      </c>
      <c r="G26" s="276">
        <v>0</v>
      </c>
      <c r="H26" s="277">
        <f t="shared" si="1"/>
        <v>0</v>
      </c>
      <c r="I26" s="337"/>
    </row>
    <row r="27" spans="1:9" ht="15.75">
      <c r="A27" s="130">
        <v>11</v>
      </c>
      <c r="B27" s="48" t="s">
        <v>154</v>
      </c>
      <c r="C27" s="276">
        <v>0</v>
      </c>
      <c r="D27" s="276">
        <v>7812847</v>
      </c>
      <c r="E27" s="266">
        <f t="shared" si="0"/>
        <v>7812847</v>
      </c>
      <c r="F27" s="276">
        <v>0</v>
      </c>
      <c r="G27" s="276">
        <v>7243967</v>
      </c>
      <c r="H27" s="277">
        <f t="shared" si="1"/>
        <v>7243967</v>
      </c>
      <c r="I27" s="337"/>
    </row>
    <row r="28" spans="1:9" ht="15.75">
      <c r="A28" s="130">
        <v>12</v>
      </c>
      <c r="B28" s="48" t="s">
        <v>155</v>
      </c>
      <c r="C28" s="276"/>
      <c r="D28" s="276"/>
      <c r="E28" s="266">
        <f t="shared" si="0"/>
        <v>0</v>
      </c>
      <c r="F28" s="276"/>
      <c r="G28" s="276"/>
      <c r="H28" s="277">
        <f t="shared" si="1"/>
        <v>0</v>
      </c>
      <c r="I28" s="337"/>
    </row>
    <row r="29" spans="1:9" ht="15.75">
      <c r="A29" s="130">
        <v>13</v>
      </c>
      <c r="B29" s="51" t="s">
        <v>156</v>
      </c>
      <c r="C29" s="278">
        <f>SUM(C23:C28)</f>
        <v>3529073</v>
      </c>
      <c r="D29" s="278">
        <f>SUM(D23:D28)</f>
        <v>18597773</v>
      </c>
      <c r="E29" s="266">
        <f t="shared" si="0"/>
        <v>22126846</v>
      </c>
      <c r="F29" s="278">
        <f>SUM(F23:F28)</f>
        <v>1633612</v>
      </c>
      <c r="G29" s="278">
        <f>SUM(G23:G28)</f>
        <v>19547124</v>
      </c>
      <c r="H29" s="277">
        <f t="shared" si="1"/>
        <v>21180736</v>
      </c>
      <c r="I29" s="337"/>
    </row>
    <row r="30" spans="1:9" ht="15.75">
      <c r="A30" s="130">
        <v>14</v>
      </c>
      <c r="B30" s="51" t="s">
        <v>157</v>
      </c>
      <c r="C30" s="278">
        <f>C21-C29</f>
        <v>17777817</v>
      </c>
      <c r="D30" s="278">
        <f>D21-D29</f>
        <v>18401444</v>
      </c>
      <c r="E30" s="266">
        <f t="shared" si="0"/>
        <v>36179261</v>
      </c>
      <c r="F30" s="278">
        <f>F21-F29</f>
        <v>23536559</v>
      </c>
      <c r="G30" s="278">
        <f>G21-G29</f>
        <v>15483985</v>
      </c>
      <c r="H30" s="277">
        <f t="shared" si="1"/>
        <v>39020544</v>
      </c>
      <c r="I30" s="337"/>
    </row>
    <row r="31" spans="1:9">
      <c r="A31" s="130"/>
      <c r="B31" s="46"/>
      <c r="C31" s="280"/>
      <c r="D31" s="280"/>
      <c r="E31" s="280"/>
      <c r="F31" s="280"/>
      <c r="G31" s="280"/>
      <c r="H31" s="281"/>
      <c r="I31" s="337"/>
    </row>
    <row r="32" spans="1:9" ht="15.75">
      <c r="A32" s="130"/>
      <c r="B32" s="46" t="s">
        <v>158</v>
      </c>
      <c r="C32" s="276"/>
      <c r="D32" s="276"/>
      <c r="E32" s="265"/>
      <c r="F32" s="276"/>
      <c r="G32" s="276"/>
      <c r="H32" s="279"/>
      <c r="I32" s="337"/>
    </row>
    <row r="33" spans="1:9" ht="15.75">
      <c r="A33" s="130">
        <v>15</v>
      </c>
      <c r="B33" s="45" t="s">
        <v>128</v>
      </c>
      <c r="C33" s="282">
        <f>C34-C35</f>
        <v>697803</v>
      </c>
      <c r="D33" s="282">
        <f>D34-D35</f>
        <v>-3600611</v>
      </c>
      <c r="E33" s="266">
        <f t="shared" si="0"/>
        <v>-2902808</v>
      </c>
      <c r="F33" s="282">
        <f>F34-F35</f>
        <v>854167</v>
      </c>
      <c r="G33" s="282">
        <f>G34-G35</f>
        <v>-2358694</v>
      </c>
      <c r="H33" s="277">
        <f t="shared" si="1"/>
        <v>-1504527</v>
      </c>
      <c r="I33" s="337"/>
    </row>
    <row r="34" spans="1:9" ht="15.75">
      <c r="A34" s="130">
        <v>15.1</v>
      </c>
      <c r="B34" s="49" t="s">
        <v>159</v>
      </c>
      <c r="C34" s="276">
        <v>2301958</v>
      </c>
      <c r="D34" s="276">
        <v>1291711</v>
      </c>
      <c r="E34" s="266">
        <f t="shared" si="0"/>
        <v>3593669</v>
      </c>
      <c r="F34" s="276">
        <v>2367570</v>
      </c>
      <c r="G34" s="276">
        <v>1376737</v>
      </c>
      <c r="H34" s="277">
        <f t="shared" si="1"/>
        <v>3744307</v>
      </c>
      <c r="I34" s="337"/>
    </row>
    <row r="35" spans="1:9" ht="15.75">
      <c r="A35" s="130">
        <v>15.2</v>
      </c>
      <c r="B35" s="49" t="s">
        <v>160</v>
      </c>
      <c r="C35" s="276">
        <v>1604155</v>
      </c>
      <c r="D35" s="276">
        <v>4892322</v>
      </c>
      <c r="E35" s="266">
        <f t="shared" si="0"/>
        <v>6496477</v>
      </c>
      <c r="F35" s="276">
        <v>1513403</v>
      </c>
      <c r="G35" s="276">
        <v>3735431</v>
      </c>
      <c r="H35" s="277">
        <f t="shared" si="1"/>
        <v>5248834</v>
      </c>
      <c r="I35" s="337"/>
    </row>
    <row r="36" spans="1:9" ht="15.75">
      <c r="A36" s="130">
        <v>16</v>
      </c>
      <c r="B36" s="48" t="s">
        <v>161</v>
      </c>
      <c r="C36" s="276">
        <v>114228</v>
      </c>
      <c r="D36" s="276">
        <v>0</v>
      </c>
      <c r="E36" s="266">
        <f t="shared" si="0"/>
        <v>114228</v>
      </c>
      <c r="F36" s="276">
        <v>0</v>
      </c>
      <c r="G36" s="276">
        <v>10865</v>
      </c>
      <c r="H36" s="277">
        <f t="shared" si="1"/>
        <v>10865</v>
      </c>
      <c r="I36" s="337"/>
    </row>
    <row r="37" spans="1:9" ht="15.75">
      <c r="A37" s="130">
        <v>17</v>
      </c>
      <c r="B37" s="48" t="s">
        <v>162</v>
      </c>
      <c r="C37" s="276">
        <v>0</v>
      </c>
      <c r="D37" s="276">
        <v>0</v>
      </c>
      <c r="E37" s="266">
        <f t="shared" si="0"/>
        <v>0</v>
      </c>
      <c r="F37" s="276">
        <v>0</v>
      </c>
      <c r="G37" s="276">
        <v>86990</v>
      </c>
      <c r="H37" s="277">
        <f t="shared" si="1"/>
        <v>86990</v>
      </c>
      <c r="I37" s="337"/>
    </row>
    <row r="38" spans="1:9" ht="15.75">
      <c r="A38" s="130">
        <v>18</v>
      </c>
      <c r="B38" s="48" t="s">
        <v>163</v>
      </c>
      <c r="C38" s="276">
        <v>0</v>
      </c>
      <c r="D38" s="276">
        <v>0</v>
      </c>
      <c r="E38" s="266">
        <f t="shared" si="0"/>
        <v>0</v>
      </c>
      <c r="F38" s="276">
        <v>0</v>
      </c>
      <c r="G38" s="276">
        <v>0</v>
      </c>
      <c r="H38" s="277">
        <f t="shared" si="1"/>
        <v>0</v>
      </c>
      <c r="I38" s="337"/>
    </row>
    <row r="39" spans="1:9" ht="15.75">
      <c r="A39" s="130">
        <v>19</v>
      </c>
      <c r="B39" s="48" t="s">
        <v>164</v>
      </c>
      <c r="C39" s="276">
        <v>4463159</v>
      </c>
      <c r="D39" s="276"/>
      <c r="E39" s="266">
        <f t="shared" si="0"/>
        <v>4463159</v>
      </c>
      <c r="F39" s="276">
        <v>4950996</v>
      </c>
      <c r="G39" s="276"/>
      <c r="H39" s="277">
        <f t="shared" si="1"/>
        <v>4950996</v>
      </c>
      <c r="I39" s="337"/>
    </row>
    <row r="40" spans="1:9" ht="15.75">
      <c r="A40" s="130">
        <v>20</v>
      </c>
      <c r="B40" s="48" t="s">
        <v>165</v>
      </c>
      <c r="C40" s="276">
        <v>-10296362</v>
      </c>
      <c r="D40" s="276"/>
      <c r="E40" s="266">
        <f t="shared" si="0"/>
        <v>-10296362</v>
      </c>
      <c r="F40" s="276">
        <v>-2485157</v>
      </c>
      <c r="G40" s="276"/>
      <c r="H40" s="277">
        <f t="shared" si="1"/>
        <v>-2485157</v>
      </c>
      <c r="I40" s="337"/>
    </row>
    <row r="41" spans="1:9" ht="15.75">
      <c r="A41" s="130">
        <v>21</v>
      </c>
      <c r="B41" s="48" t="s">
        <v>166</v>
      </c>
      <c r="C41" s="276">
        <v>534</v>
      </c>
      <c r="D41" s="276">
        <v>0</v>
      </c>
      <c r="E41" s="266">
        <f t="shared" si="0"/>
        <v>534</v>
      </c>
      <c r="F41" s="276">
        <v>12662</v>
      </c>
      <c r="G41" s="276">
        <v>0</v>
      </c>
      <c r="H41" s="277">
        <f t="shared" si="1"/>
        <v>12662</v>
      </c>
      <c r="I41" s="337"/>
    </row>
    <row r="42" spans="1:9" ht="15.75">
      <c r="A42" s="130">
        <v>22</v>
      </c>
      <c r="B42" s="48" t="s">
        <v>167</v>
      </c>
      <c r="C42" s="276">
        <v>1410686</v>
      </c>
      <c r="D42" s="276">
        <v>855126</v>
      </c>
      <c r="E42" s="266">
        <f t="shared" si="0"/>
        <v>2265812</v>
      </c>
      <c r="F42" s="276">
        <v>11917158</v>
      </c>
      <c r="G42" s="276">
        <v>872721</v>
      </c>
      <c r="H42" s="277">
        <f t="shared" si="1"/>
        <v>12789879</v>
      </c>
      <c r="I42" s="337"/>
    </row>
    <row r="43" spans="1:9" ht="15.75">
      <c r="A43" s="130">
        <v>23</v>
      </c>
      <c r="B43" s="48" t="s">
        <v>168</v>
      </c>
      <c r="C43" s="276">
        <v>4391911</v>
      </c>
      <c r="D43" s="276">
        <v>2638</v>
      </c>
      <c r="E43" s="266">
        <f t="shared" si="0"/>
        <v>4394549</v>
      </c>
      <c r="F43" s="276">
        <v>328766</v>
      </c>
      <c r="G43" s="276">
        <v>9692</v>
      </c>
      <c r="H43" s="277">
        <f t="shared" si="1"/>
        <v>338458</v>
      </c>
      <c r="I43" s="337"/>
    </row>
    <row r="44" spans="1:9" ht="15.75">
      <c r="A44" s="130">
        <v>24</v>
      </c>
      <c r="B44" s="51" t="s">
        <v>169</v>
      </c>
      <c r="C44" s="278">
        <f>C33+C36+C37+C38+C39+C40+C41+C42+C43</f>
        <v>781959</v>
      </c>
      <c r="D44" s="278">
        <f>D33+D36+D37+D38+D39+D40+D41+D42+D43</f>
        <v>-2742847</v>
      </c>
      <c r="E44" s="266">
        <f t="shared" si="0"/>
        <v>-1960888</v>
      </c>
      <c r="F44" s="278">
        <f>F33+F36+F37+F38+F39+F40+F41+F42+F43</f>
        <v>15578592</v>
      </c>
      <c r="G44" s="278">
        <f>G33+G36+G37+G38+G39+G40+G41+G42+G43</f>
        <v>-1378426</v>
      </c>
      <c r="H44" s="277">
        <f t="shared" si="1"/>
        <v>14200166</v>
      </c>
      <c r="I44" s="337"/>
    </row>
    <row r="45" spans="1:9">
      <c r="A45" s="130"/>
      <c r="B45" s="46" t="s">
        <v>170</v>
      </c>
      <c r="C45" s="276"/>
      <c r="D45" s="276"/>
      <c r="E45" s="276"/>
      <c r="F45" s="276"/>
      <c r="G45" s="276"/>
      <c r="H45" s="283"/>
      <c r="I45" s="337"/>
    </row>
    <row r="46" spans="1:9" ht="15.75">
      <c r="A46" s="130">
        <v>25</v>
      </c>
      <c r="B46" s="48" t="s">
        <v>171</v>
      </c>
      <c r="C46" s="276">
        <v>1577710</v>
      </c>
      <c r="D46" s="276">
        <v>122948</v>
      </c>
      <c r="E46" s="266">
        <f t="shared" si="0"/>
        <v>1700658</v>
      </c>
      <c r="F46" s="276">
        <v>1797008</v>
      </c>
      <c r="G46" s="276">
        <v>86843</v>
      </c>
      <c r="H46" s="277">
        <f t="shared" si="1"/>
        <v>1883851</v>
      </c>
      <c r="I46" s="337"/>
    </row>
    <row r="47" spans="1:9" ht="15.75">
      <c r="A47" s="130">
        <v>26</v>
      </c>
      <c r="B47" s="48" t="s">
        <v>172</v>
      </c>
      <c r="C47" s="276">
        <v>387387</v>
      </c>
      <c r="D47" s="276">
        <v>100934</v>
      </c>
      <c r="E47" s="266">
        <f t="shared" si="0"/>
        <v>488321</v>
      </c>
      <c r="F47" s="276">
        <v>318358</v>
      </c>
      <c r="G47" s="276">
        <v>19035</v>
      </c>
      <c r="H47" s="277">
        <f t="shared" si="1"/>
        <v>337393</v>
      </c>
      <c r="I47" s="337"/>
    </row>
    <row r="48" spans="1:9" ht="15.75">
      <c r="A48" s="130">
        <v>27</v>
      </c>
      <c r="B48" s="48" t="s">
        <v>173</v>
      </c>
      <c r="C48" s="276">
        <v>7300538</v>
      </c>
      <c r="D48" s="276"/>
      <c r="E48" s="266">
        <f t="shared" si="0"/>
        <v>7300538</v>
      </c>
      <c r="F48" s="276">
        <v>6700269</v>
      </c>
      <c r="G48" s="276"/>
      <c r="H48" s="277">
        <f t="shared" si="1"/>
        <v>6700269</v>
      </c>
      <c r="I48" s="337"/>
    </row>
    <row r="49" spans="1:9" ht="15.75">
      <c r="A49" s="130">
        <v>28</v>
      </c>
      <c r="B49" s="48" t="s">
        <v>311</v>
      </c>
      <c r="C49" s="276">
        <v>51681</v>
      </c>
      <c r="D49" s="276"/>
      <c r="E49" s="266">
        <f t="shared" si="0"/>
        <v>51681</v>
      </c>
      <c r="F49" s="276">
        <v>42813</v>
      </c>
      <c r="G49" s="276"/>
      <c r="H49" s="277">
        <f t="shared" si="1"/>
        <v>42813</v>
      </c>
      <c r="I49" s="337"/>
    </row>
    <row r="50" spans="1:9" ht="15.75">
      <c r="A50" s="130">
        <v>29</v>
      </c>
      <c r="B50" s="48" t="s">
        <v>174</v>
      </c>
      <c r="C50" s="276">
        <v>2019939</v>
      </c>
      <c r="D50" s="276"/>
      <c r="E50" s="266">
        <f t="shared" si="0"/>
        <v>2019939</v>
      </c>
      <c r="F50" s="276">
        <v>1908014</v>
      </c>
      <c r="G50" s="276"/>
      <c r="H50" s="277">
        <f t="shared" si="1"/>
        <v>1908014</v>
      </c>
      <c r="I50" s="337"/>
    </row>
    <row r="51" spans="1:9" ht="15.75">
      <c r="A51" s="130">
        <v>30</v>
      </c>
      <c r="B51" s="48" t="s">
        <v>175</v>
      </c>
      <c r="C51" s="276">
        <v>3311599</v>
      </c>
      <c r="D51" s="276">
        <v>356749</v>
      </c>
      <c r="E51" s="266">
        <f t="shared" si="0"/>
        <v>3668348</v>
      </c>
      <c r="F51" s="276">
        <v>2197332</v>
      </c>
      <c r="G51" s="276">
        <v>529962</v>
      </c>
      <c r="H51" s="277">
        <f t="shared" si="1"/>
        <v>2727294</v>
      </c>
      <c r="I51" s="337"/>
    </row>
    <row r="52" spans="1:9" ht="15.75">
      <c r="A52" s="130">
        <v>31</v>
      </c>
      <c r="B52" s="51" t="s">
        <v>176</v>
      </c>
      <c r="C52" s="278">
        <f>C46+C47+C48+C49+C50+C51</f>
        <v>14648854</v>
      </c>
      <c r="D52" s="278">
        <f>D46+D47+D48+D49+D50+D51</f>
        <v>580631</v>
      </c>
      <c r="E52" s="266">
        <f t="shared" si="0"/>
        <v>15229485</v>
      </c>
      <c r="F52" s="278">
        <f>F46+F47+F48+F49+F50+F51</f>
        <v>12963794</v>
      </c>
      <c r="G52" s="278">
        <f>G46+G47+G48+G49+G50+G51</f>
        <v>635840</v>
      </c>
      <c r="H52" s="277">
        <f t="shared" si="1"/>
        <v>13599634</v>
      </c>
      <c r="I52" s="337"/>
    </row>
    <row r="53" spans="1:9" ht="15.75">
      <c r="A53" s="130">
        <v>32</v>
      </c>
      <c r="B53" s="51" t="s">
        <v>177</v>
      </c>
      <c r="C53" s="278">
        <f>C44-C52</f>
        <v>-13866895</v>
      </c>
      <c r="D53" s="278">
        <f>D44-D52</f>
        <v>-3323478</v>
      </c>
      <c r="E53" s="266">
        <f t="shared" si="0"/>
        <v>-17190373</v>
      </c>
      <c r="F53" s="278">
        <f>F44-F52</f>
        <v>2614798</v>
      </c>
      <c r="G53" s="278">
        <f>G44-G52</f>
        <v>-2014266</v>
      </c>
      <c r="H53" s="277">
        <f t="shared" si="1"/>
        <v>600532</v>
      </c>
      <c r="I53" s="337"/>
    </row>
    <row r="54" spans="1:9">
      <c r="A54" s="130"/>
      <c r="B54" s="46"/>
      <c r="C54" s="280"/>
      <c r="D54" s="280"/>
      <c r="E54" s="280"/>
      <c r="F54" s="280"/>
      <c r="G54" s="280"/>
      <c r="H54" s="281"/>
      <c r="I54" s="337"/>
    </row>
    <row r="55" spans="1:9" ht="15.75">
      <c r="A55" s="130">
        <v>33</v>
      </c>
      <c r="B55" s="51" t="s">
        <v>178</v>
      </c>
      <c r="C55" s="278">
        <f>C30+C53</f>
        <v>3910922</v>
      </c>
      <c r="D55" s="278">
        <f>D30+D53</f>
        <v>15077966</v>
      </c>
      <c r="E55" s="266">
        <f t="shared" si="0"/>
        <v>18988888</v>
      </c>
      <c r="F55" s="278">
        <f>F30+F53</f>
        <v>26151357</v>
      </c>
      <c r="G55" s="278">
        <f>G30+G53</f>
        <v>13469719</v>
      </c>
      <c r="H55" s="277">
        <f t="shared" si="1"/>
        <v>39621076</v>
      </c>
      <c r="I55" s="337"/>
    </row>
    <row r="56" spans="1:9">
      <c r="A56" s="130"/>
      <c r="B56" s="46"/>
      <c r="C56" s="280"/>
      <c r="D56" s="280"/>
      <c r="E56" s="280"/>
      <c r="F56" s="280"/>
      <c r="G56" s="280"/>
      <c r="H56" s="281"/>
      <c r="I56" s="337"/>
    </row>
    <row r="57" spans="1:9" ht="15.75">
      <c r="A57" s="130">
        <v>34</v>
      </c>
      <c r="B57" s="48" t="s">
        <v>179</v>
      </c>
      <c r="C57" s="276">
        <v>212726</v>
      </c>
      <c r="D57" s="276"/>
      <c r="E57" s="266">
        <f t="shared" si="0"/>
        <v>212726</v>
      </c>
      <c r="F57" s="276">
        <v>6615902</v>
      </c>
      <c r="G57" s="276"/>
      <c r="H57" s="277">
        <f t="shared" si="1"/>
        <v>6615902</v>
      </c>
      <c r="I57" s="337"/>
    </row>
    <row r="58" spans="1:9" s="207" customFormat="1" ht="27">
      <c r="A58" s="130">
        <v>35</v>
      </c>
      <c r="B58" s="48" t="s">
        <v>180</v>
      </c>
      <c r="C58" s="285">
        <v>0</v>
      </c>
      <c r="D58" s="285"/>
      <c r="E58" s="284">
        <f t="shared" si="0"/>
        <v>0</v>
      </c>
      <c r="F58" s="285">
        <v>4544620</v>
      </c>
      <c r="G58" s="285"/>
      <c r="H58" s="286">
        <f t="shared" si="1"/>
        <v>4544620</v>
      </c>
      <c r="I58" s="337"/>
    </row>
    <row r="59" spans="1:9" ht="15.75">
      <c r="A59" s="130">
        <v>36</v>
      </c>
      <c r="B59" s="48" t="s">
        <v>181</v>
      </c>
      <c r="C59" s="276">
        <v>5549338</v>
      </c>
      <c r="D59" s="276"/>
      <c r="E59" s="266">
        <f t="shared" si="0"/>
        <v>5549338</v>
      </c>
      <c r="F59" s="276">
        <v>12072546</v>
      </c>
      <c r="G59" s="276"/>
      <c r="H59" s="277">
        <f t="shared" si="1"/>
        <v>12072546</v>
      </c>
      <c r="I59" s="337"/>
    </row>
    <row r="60" spans="1:9" ht="15.75">
      <c r="A60" s="130">
        <v>37</v>
      </c>
      <c r="B60" s="51" t="s">
        <v>182</v>
      </c>
      <c r="C60" s="278">
        <f>C57+C58+C59</f>
        <v>5762064</v>
      </c>
      <c r="D60" s="278">
        <f>D57+D58+D59</f>
        <v>0</v>
      </c>
      <c r="E60" s="266">
        <f t="shared" si="0"/>
        <v>5762064</v>
      </c>
      <c r="F60" s="278">
        <f>F57+F58+F59</f>
        <v>23233068</v>
      </c>
      <c r="G60" s="278">
        <f>G57+G58+G59</f>
        <v>0</v>
      </c>
      <c r="H60" s="277">
        <f t="shared" si="1"/>
        <v>23233068</v>
      </c>
      <c r="I60" s="337"/>
    </row>
    <row r="61" spans="1:9">
      <c r="A61" s="130"/>
      <c r="B61" s="52"/>
      <c r="C61" s="276"/>
      <c r="D61" s="276"/>
      <c r="E61" s="276"/>
      <c r="F61" s="276"/>
      <c r="G61" s="276"/>
      <c r="H61" s="283"/>
      <c r="I61" s="337"/>
    </row>
    <row r="62" spans="1:9" ht="25.5">
      <c r="A62" s="130">
        <v>38</v>
      </c>
      <c r="B62" s="53" t="s">
        <v>312</v>
      </c>
      <c r="C62" s="278">
        <f>C55-C60</f>
        <v>-1851142</v>
      </c>
      <c r="D62" s="278">
        <f>D55-D60</f>
        <v>15077966</v>
      </c>
      <c r="E62" s="266">
        <f t="shared" si="0"/>
        <v>13226824</v>
      </c>
      <c r="F62" s="278">
        <f>F55-F60</f>
        <v>2918289</v>
      </c>
      <c r="G62" s="278">
        <f>G55-G60</f>
        <v>13469719</v>
      </c>
      <c r="H62" s="277">
        <f t="shared" si="1"/>
        <v>16388008</v>
      </c>
      <c r="I62" s="337"/>
    </row>
    <row r="63" spans="1:9" ht="15.75">
      <c r="A63" s="128">
        <v>39</v>
      </c>
      <c r="B63" s="48" t="s">
        <v>183</v>
      </c>
      <c r="C63" s="287">
        <v>2654995</v>
      </c>
      <c r="D63" s="287"/>
      <c r="E63" s="266">
        <f t="shared" si="0"/>
        <v>2654995</v>
      </c>
      <c r="F63" s="287">
        <v>4621991</v>
      </c>
      <c r="G63" s="287"/>
      <c r="H63" s="277">
        <f t="shared" si="1"/>
        <v>4621991</v>
      </c>
      <c r="I63" s="337"/>
    </row>
    <row r="64" spans="1:9" ht="15.75">
      <c r="A64" s="130">
        <v>40</v>
      </c>
      <c r="B64" s="51" t="s">
        <v>184</v>
      </c>
      <c r="C64" s="278">
        <f>C62-C63</f>
        <v>-4506137</v>
      </c>
      <c r="D64" s="278">
        <f>D62-D63</f>
        <v>15077966</v>
      </c>
      <c r="E64" s="266">
        <f t="shared" si="0"/>
        <v>10571829</v>
      </c>
      <c r="F64" s="278">
        <f>F62-F63</f>
        <v>-1703702</v>
      </c>
      <c r="G64" s="278">
        <f>G62-G63</f>
        <v>13469719</v>
      </c>
      <c r="H64" s="277">
        <f t="shared" si="1"/>
        <v>11766017</v>
      </c>
      <c r="I64" s="337"/>
    </row>
    <row r="65" spans="1:9" ht="15.75">
      <c r="A65" s="128">
        <v>41</v>
      </c>
      <c r="B65" s="48" t="s">
        <v>185</v>
      </c>
      <c r="C65" s="287">
        <v>0</v>
      </c>
      <c r="D65" s="287"/>
      <c r="E65" s="266">
        <f t="shared" si="0"/>
        <v>0</v>
      </c>
      <c r="F65" s="287">
        <v>0</v>
      </c>
      <c r="G65" s="287"/>
      <c r="H65" s="277">
        <f t="shared" si="1"/>
        <v>0</v>
      </c>
      <c r="I65" s="337"/>
    </row>
    <row r="66" spans="1:9" ht="16.5" thickBot="1">
      <c r="A66" s="132">
        <v>42</v>
      </c>
      <c r="B66" s="133" t="s">
        <v>186</v>
      </c>
      <c r="C66" s="288">
        <f>C64+C65</f>
        <v>-4506137</v>
      </c>
      <c r="D66" s="288">
        <f>D64+D65</f>
        <v>15077966</v>
      </c>
      <c r="E66" s="274">
        <f t="shared" si="0"/>
        <v>10571829</v>
      </c>
      <c r="F66" s="288">
        <f>F64+F65</f>
        <v>-1703702</v>
      </c>
      <c r="G66" s="288">
        <f>G64+G65</f>
        <v>13469719</v>
      </c>
      <c r="H66" s="289">
        <f t="shared" si="1"/>
        <v>11766017</v>
      </c>
      <c r="I66" s="337"/>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8"/>
  <sheetViews>
    <sheetView zoomScaleNormal="100" workbookViewId="0">
      <pane ySplit="6" topLeftCell="A7" activePane="bottomLeft" state="frozen"/>
      <selection activeCell="K8" sqref="K8"/>
      <selection pane="bottomLeft" activeCell="B2" sqref="B2"/>
    </sheetView>
  </sheetViews>
  <sheetFormatPr defaultRowHeight="15"/>
  <cols>
    <col min="1" max="1" width="9.5703125" bestFit="1" customWidth="1"/>
    <col min="2" max="2" width="72.28515625" customWidth="1"/>
    <col min="3" max="3" width="13.5703125" customWidth="1"/>
    <col min="4" max="4" width="15.28515625" bestFit="1" customWidth="1"/>
    <col min="5" max="8" width="12.7109375" customWidth="1"/>
  </cols>
  <sheetData>
    <row r="1" spans="1:8">
      <c r="A1" s="2" t="s">
        <v>227</v>
      </c>
      <c r="B1" s="327" t="s">
        <v>752</v>
      </c>
    </row>
    <row r="2" spans="1:8">
      <c r="A2" s="2" t="s">
        <v>228</v>
      </c>
      <c r="B2" s="330">
        <f>'1. key ratios'!B2</f>
        <v>43373</v>
      </c>
    </row>
    <row r="3" spans="1:8">
      <c r="A3" s="2"/>
      <c r="C3" s="330"/>
    </row>
    <row r="4" spans="1:8" ht="16.5" thickBot="1">
      <c r="A4" s="2" t="s">
        <v>652</v>
      </c>
      <c r="B4" s="2"/>
      <c r="C4" s="330"/>
      <c r="D4" s="214"/>
      <c r="E4" s="214"/>
      <c r="F4" s="215"/>
      <c r="G4" s="215"/>
      <c r="H4" s="216" t="s">
        <v>130</v>
      </c>
    </row>
    <row r="5" spans="1:8" ht="15.75">
      <c r="A5" s="500" t="s">
        <v>27</v>
      </c>
      <c r="B5" s="502" t="s">
        <v>282</v>
      </c>
      <c r="C5" s="504" t="s">
        <v>233</v>
      </c>
      <c r="D5" s="504"/>
      <c r="E5" s="504"/>
      <c r="F5" s="504" t="s">
        <v>234</v>
      </c>
      <c r="G5" s="504"/>
      <c r="H5" s="505"/>
    </row>
    <row r="6" spans="1:8">
      <c r="A6" s="501"/>
      <c r="B6" s="503"/>
      <c r="C6" s="33" t="s">
        <v>28</v>
      </c>
      <c r="D6" s="33" t="s">
        <v>131</v>
      </c>
      <c r="E6" s="33" t="s">
        <v>69</v>
      </c>
      <c r="F6" s="33" t="s">
        <v>28</v>
      </c>
      <c r="G6" s="33" t="s">
        <v>131</v>
      </c>
      <c r="H6" s="34" t="s">
        <v>69</v>
      </c>
    </row>
    <row r="7" spans="1:8" s="3" customFormat="1" ht="15.75">
      <c r="A7" s="217">
        <v>1</v>
      </c>
      <c r="B7" s="218" t="s">
        <v>132</v>
      </c>
      <c r="C7" s="268"/>
      <c r="D7" s="268"/>
      <c r="E7" s="290">
        <f>C7+D7</f>
        <v>0</v>
      </c>
      <c r="F7" s="268"/>
      <c r="G7" s="268"/>
      <c r="H7" s="269">
        <f t="shared" ref="H7:H53" si="0">F7+G7</f>
        <v>0</v>
      </c>
    </row>
    <row r="8" spans="1:8" s="3" customFormat="1" ht="15.75">
      <c r="A8" s="217">
        <v>1.1000000000000001</v>
      </c>
      <c r="B8" s="219" t="s">
        <v>316</v>
      </c>
      <c r="C8" s="268">
        <v>25122885</v>
      </c>
      <c r="D8" s="268">
        <v>27100243</v>
      </c>
      <c r="E8" s="290">
        <f>C8+D8</f>
        <v>52223128</v>
      </c>
      <c r="F8" s="268">
        <v>30651855</v>
      </c>
      <c r="G8" s="268">
        <v>33963225</v>
      </c>
      <c r="H8" s="269">
        <f t="shared" si="0"/>
        <v>64615080</v>
      </c>
    </row>
    <row r="9" spans="1:8" s="3" customFormat="1" ht="15.75">
      <c r="A9" s="217">
        <v>1.2</v>
      </c>
      <c r="B9" s="219" t="s">
        <v>317</v>
      </c>
      <c r="C9" s="268"/>
      <c r="D9" s="268">
        <v>9692492</v>
      </c>
      <c r="E9" s="290">
        <f t="shared" ref="E9:E53" si="1">C9+D9</f>
        <v>9692492</v>
      </c>
      <c r="F9" s="339"/>
      <c r="G9" s="268">
        <v>10044485</v>
      </c>
      <c r="H9" s="269">
        <f t="shared" si="0"/>
        <v>10044485</v>
      </c>
    </row>
    <row r="10" spans="1:8" s="3" customFormat="1" ht="15.75">
      <c r="A10" s="217">
        <v>1.3</v>
      </c>
      <c r="B10" s="219" t="s">
        <v>318</v>
      </c>
      <c r="C10" s="268">
        <v>14262659</v>
      </c>
      <c r="D10" s="268">
        <v>29909281</v>
      </c>
      <c r="E10" s="290">
        <f t="shared" si="1"/>
        <v>44171940</v>
      </c>
      <c r="F10" s="268">
        <v>10597563</v>
      </c>
      <c r="G10" s="268">
        <v>7860748</v>
      </c>
      <c r="H10" s="269">
        <f t="shared" si="0"/>
        <v>18458311</v>
      </c>
    </row>
    <row r="11" spans="1:8" s="3" customFormat="1" ht="15.75">
      <c r="A11" s="217">
        <v>1.4</v>
      </c>
      <c r="B11" s="219" t="s">
        <v>319</v>
      </c>
      <c r="C11" s="268">
        <v>13083</v>
      </c>
      <c r="D11" s="268">
        <f>9692492-D9</f>
        <v>0</v>
      </c>
      <c r="E11" s="290">
        <f t="shared" si="1"/>
        <v>13083</v>
      </c>
      <c r="F11" s="268">
        <v>13069</v>
      </c>
      <c r="G11" s="268">
        <v>0</v>
      </c>
      <c r="H11" s="269">
        <f t="shared" si="0"/>
        <v>13069</v>
      </c>
    </row>
    <row r="12" spans="1:8" s="3" customFormat="1" ht="29.25" customHeight="1">
      <c r="A12" s="217">
        <v>2</v>
      </c>
      <c r="B12" s="218" t="s">
        <v>320</v>
      </c>
      <c r="C12" s="268"/>
      <c r="D12" s="268"/>
      <c r="E12" s="290">
        <f t="shared" si="1"/>
        <v>0</v>
      </c>
      <c r="F12" s="268"/>
      <c r="G12" s="268"/>
      <c r="H12" s="269">
        <f t="shared" si="0"/>
        <v>0</v>
      </c>
    </row>
    <row r="13" spans="1:8" s="3" customFormat="1" ht="25.5">
      <c r="A13" s="217">
        <v>3</v>
      </c>
      <c r="B13" s="218" t="s">
        <v>321</v>
      </c>
      <c r="C13" s="268"/>
      <c r="D13" s="268"/>
      <c r="E13" s="290">
        <f t="shared" si="1"/>
        <v>0</v>
      </c>
      <c r="F13" s="268"/>
      <c r="G13" s="268"/>
      <c r="H13" s="269">
        <f t="shared" si="0"/>
        <v>0</v>
      </c>
    </row>
    <row r="14" spans="1:8" s="3" customFormat="1" ht="15.75">
      <c r="A14" s="217">
        <v>3.1</v>
      </c>
      <c r="B14" s="219" t="s">
        <v>322</v>
      </c>
      <c r="C14" s="268"/>
      <c r="D14" s="268"/>
      <c r="E14" s="290">
        <f t="shared" si="1"/>
        <v>0</v>
      </c>
      <c r="F14" s="268"/>
      <c r="G14" s="268"/>
      <c r="H14" s="269">
        <f t="shared" si="0"/>
        <v>0</v>
      </c>
    </row>
    <row r="15" spans="1:8" s="3" customFormat="1" ht="15.75">
      <c r="A15" s="217">
        <v>3.2</v>
      </c>
      <c r="B15" s="219" t="s">
        <v>323</v>
      </c>
      <c r="C15" s="268"/>
      <c r="D15" s="268"/>
      <c r="E15" s="290">
        <f t="shared" si="1"/>
        <v>0</v>
      </c>
      <c r="F15" s="268"/>
      <c r="G15" s="268"/>
      <c r="H15" s="269">
        <f t="shared" si="0"/>
        <v>0</v>
      </c>
    </row>
    <row r="16" spans="1:8" s="3" customFormat="1" ht="15.75">
      <c r="A16" s="217">
        <v>4</v>
      </c>
      <c r="B16" s="218" t="s">
        <v>324</v>
      </c>
      <c r="C16" s="268"/>
      <c r="D16" s="268"/>
      <c r="E16" s="290">
        <f t="shared" si="1"/>
        <v>0</v>
      </c>
      <c r="F16" s="268"/>
      <c r="G16" s="268"/>
      <c r="H16" s="269">
        <f t="shared" si="0"/>
        <v>0</v>
      </c>
    </row>
    <row r="17" spans="1:8" s="3" customFormat="1" ht="15.75">
      <c r="A17" s="217">
        <v>4.0999999999999996</v>
      </c>
      <c r="B17" s="219" t="s">
        <v>325</v>
      </c>
      <c r="C17" s="268">
        <v>3956022.348535303</v>
      </c>
      <c r="D17" s="268">
        <v>11369451.258866187</v>
      </c>
      <c r="E17" s="290">
        <f t="shared" si="1"/>
        <v>15325473.60740149</v>
      </c>
      <c r="F17" s="268">
        <v>106987028.20890716</v>
      </c>
      <c r="G17" s="268">
        <v>312254245.42514491</v>
      </c>
      <c r="H17" s="269">
        <f t="shared" si="0"/>
        <v>419241273.63405204</v>
      </c>
    </row>
    <row r="18" spans="1:8" s="3" customFormat="1" ht="15.75">
      <c r="A18" s="217">
        <v>4.2</v>
      </c>
      <c r="B18" s="219" t="s">
        <v>326</v>
      </c>
      <c r="C18" s="268">
        <v>175519230.21040082</v>
      </c>
      <c r="D18" s="268">
        <v>289053778.59767038</v>
      </c>
      <c r="E18" s="290">
        <f t="shared" si="1"/>
        <v>464573008.8080712</v>
      </c>
      <c r="F18" s="268">
        <v>12634903.125489403</v>
      </c>
      <c r="G18" s="268">
        <v>18226912.157520022</v>
      </c>
      <c r="H18" s="269">
        <f t="shared" si="0"/>
        <v>30861815.283009425</v>
      </c>
    </row>
    <row r="19" spans="1:8" s="3" customFormat="1" ht="25.5">
      <c r="A19" s="217">
        <v>5</v>
      </c>
      <c r="B19" s="218" t="s">
        <v>327</v>
      </c>
      <c r="C19" s="268"/>
      <c r="D19" s="268"/>
      <c r="E19" s="290">
        <f t="shared" si="1"/>
        <v>0</v>
      </c>
      <c r="F19" s="268"/>
      <c r="G19" s="268"/>
      <c r="H19" s="269">
        <f t="shared" si="0"/>
        <v>0</v>
      </c>
    </row>
    <row r="20" spans="1:8" s="3" customFormat="1" ht="15.75">
      <c r="A20" s="217">
        <v>5.0999999999999996</v>
      </c>
      <c r="B20" s="219" t="s">
        <v>328</v>
      </c>
      <c r="C20" s="268">
        <v>232448.48999999996</v>
      </c>
      <c r="D20" s="268">
        <v>14342615.682993</v>
      </c>
      <c r="E20" s="290">
        <f t="shared" si="1"/>
        <v>14575064.172993001</v>
      </c>
      <c r="F20" s="268">
        <v>196637.78000000003</v>
      </c>
      <c r="G20" s="268">
        <v>24152091.607209999</v>
      </c>
      <c r="H20" s="269">
        <f t="shared" si="0"/>
        <v>24348729.38721</v>
      </c>
    </row>
    <row r="21" spans="1:8" s="3" customFormat="1" ht="15.75">
      <c r="A21" s="217">
        <v>5.2</v>
      </c>
      <c r="B21" s="219" t="s">
        <v>329</v>
      </c>
      <c r="C21" s="268">
        <v>0</v>
      </c>
      <c r="D21" s="268">
        <v>0</v>
      </c>
      <c r="E21" s="290">
        <f t="shared" si="1"/>
        <v>0</v>
      </c>
      <c r="F21" s="268">
        <v>0</v>
      </c>
      <c r="G21" s="268">
        <v>0</v>
      </c>
      <c r="H21" s="269">
        <f t="shared" si="0"/>
        <v>0</v>
      </c>
    </row>
    <row r="22" spans="1:8" s="3" customFormat="1" ht="15.75">
      <c r="A22" s="217">
        <v>5.3</v>
      </c>
      <c r="B22" s="219" t="s">
        <v>330</v>
      </c>
      <c r="C22" s="268">
        <v>14623658.550000001</v>
      </c>
      <c r="D22" s="268">
        <v>1888574080.9400737</v>
      </c>
      <c r="E22" s="290">
        <f t="shared" si="1"/>
        <v>1903197739.4900737</v>
      </c>
      <c r="F22" s="268">
        <v>7297318.8499999996</v>
      </c>
      <c r="G22" s="268">
        <v>1719576453.2256999</v>
      </c>
      <c r="H22" s="269">
        <f t="shared" si="0"/>
        <v>1726873772.0756998</v>
      </c>
    </row>
    <row r="23" spans="1:8" s="3" customFormat="1" ht="15.75">
      <c r="A23" s="217" t="s">
        <v>331</v>
      </c>
      <c r="B23" s="220" t="s">
        <v>332</v>
      </c>
      <c r="C23" s="268">
        <v>279815.7</v>
      </c>
      <c r="D23" s="268">
        <v>165118721.54999995</v>
      </c>
      <c r="E23" s="290">
        <f t="shared" si="1"/>
        <v>165398537.24999994</v>
      </c>
      <c r="F23" s="268">
        <v>286058.85000000003</v>
      </c>
      <c r="G23" s="268">
        <v>161853476.85189998</v>
      </c>
      <c r="H23" s="269">
        <f t="shared" si="0"/>
        <v>162139535.70189998</v>
      </c>
    </row>
    <row r="24" spans="1:8" s="3" customFormat="1" ht="15.75">
      <c r="A24" s="217" t="s">
        <v>333</v>
      </c>
      <c r="B24" s="220" t="s">
        <v>334</v>
      </c>
      <c r="C24" s="268">
        <v>5770234.5</v>
      </c>
      <c r="D24" s="268">
        <v>848592119.61117363</v>
      </c>
      <c r="E24" s="290">
        <f t="shared" si="1"/>
        <v>854362354.11117363</v>
      </c>
      <c r="F24" s="268">
        <v>819510</v>
      </c>
      <c r="G24" s="268">
        <v>806475021.41439986</v>
      </c>
      <c r="H24" s="269">
        <f t="shared" si="0"/>
        <v>807294531.41439986</v>
      </c>
    </row>
    <row r="25" spans="1:8" s="3" customFormat="1" ht="15.75">
      <c r="A25" s="217" t="s">
        <v>335</v>
      </c>
      <c r="B25" s="221" t="s">
        <v>336</v>
      </c>
      <c r="C25" s="268">
        <v>3</v>
      </c>
      <c r="D25" s="268">
        <v>320156530.72140002</v>
      </c>
      <c r="E25" s="290">
        <f t="shared" si="1"/>
        <v>320156533.72140002</v>
      </c>
      <c r="F25" s="268">
        <v>0</v>
      </c>
      <c r="G25" s="268">
        <v>246085318.17880002</v>
      </c>
      <c r="H25" s="269">
        <f t="shared" si="0"/>
        <v>246085318.17880002</v>
      </c>
    </row>
    <row r="26" spans="1:8" s="3" customFormat="1" ht="15.75">
      <c r="A26" s="217" t="s">
        <v>337</v>
      </c>
      <c r="B26" s="220" t="s">
        <v>338</v>
      </c>
      <c r="C26" s="268">
        <v>8573605.3499999996</v>
      </c>
      <c r="D26" s="268">
        <v>487354808.55750006</v>
      </c>
      <c r="E26" s="290">
        <f t="shared" si="1"/>
        <v>495928413.90750009</v>
      </c>
      <c r="F26" s="268">
        <v>6191750</v>
      </c>
      <c r="G26" s="268">
        <v>453741391.38060009</v>
      </c>
      <c r="H26" s="269">
        <f t="shared" si="0"/>
        <v>459933141.38060009</v>
      </c>
    </row>
    <row r="27" spans="1:8" s="3" customFormat="1" ht="15.75">
      <c r="A27" s="217" t="s">
        <v>339</v>
      </c>
      <c r="B27" s="220" t="s">
        <v>340</v>
      </c>
      <c r="C27" s="268">
        <v>0</v>
      </c>
      <c r="D27" s="268">
        <v>67351900.5</v>
      </c>
      <c r="E27" s="290">
        <f t="shared" si="1"/>
        <v>67351900.5</v>
      </c>
      <c r="F27" s="268">
        <v>0</v>
      </c>
      <c r="G27" s="268">
        <v>51421245.399999999</v>
      </c>
      <c r="H27" s="269">
        <f t="shared" si="0"/>
        <v>51421245.399999999</v>
      </c>
    </row>
    <row r="28" spans="1:8" s="3" customFormat="1" ht="15.75">
      <c r="A28" s="217">
        <v>5.4</v>
      </c>
      <c r="B28" s="219" t="s">
        <v>341</v>
      </c>
      <c r="C28" s="268">
        <v>228829612.62799305</v>
      </c>
      <c r="D28" s="268">
        <v>309330973.45810795</v>
      </c>
      <c r="E28" s="290">
        <f t="shared" si="1"/>
        <v>538160586.08610106</v>
      </c>
      <c r="F28" s="268">
        <v>205815973.59498096</v>
      </c>
      <c r="G28" s="268">
        <v>276942080.97353601</v>
      </c>
      <c r="H28" s="269">
        <f t="shared" si="0"/>
        <v>482758054.56851697</v>
      </c>
    </row>
    <row r="29" spans="1:8" s="3" customFormat="1" ht="15.75">
      <c r="A29" s="217">
        <v>5.5</v>
      </c>
      <c r="B29" s="219" t="s">
        <v>342</v>
      </c>
      <c r="C29" s="268">
        <v>17358201</v>
      </c>
      <c r="D29" s="268">
        <v>125407120.5</v>
      </c>
      <c r="E29" s="290">
        <f t="shared" si="1"/>
        <v>142765321.5</v>
      </c>
      <c r="F29" s="268">
        <v>12681043</v>
      </c>
      <c r="G29" s="268">
        <v>111401966</v>
      </c>
      <c r="H29" s="269">
        <f t="shared" si="0"/>
        <v>124083009</v>
      </c>
    </row>
    <row r="30" spans="1:8" s="3" customFormat="1" ht="15.75">
      <c r="A30" s="217">
        <v>5.6</v>
      </c>
      <c r="B30" s="219" t="s">
        <v>343</v>
      </c>
      <c r="C30" s="268">
        <v>3500000</v>
      </c>
      <c r="D30" s="268">
        <v>5988045.5196000002</v>
      </c>
      <c r="E30" s="290">
        <f t="shared" si="1"/>
        <v>9488045.5196000002</v>
      </c>
      <c r="F30" s="268">
        <v>0</v>
      </c>
      <c r="G30" s="268">
        <v>5671137.7532000002</v>
      </c>
      <c r="H30" s="269">
        <f t="shared" si="0"/>
        <v>5671137.7532000002</v>
      </c>
    </row>
    <row r="31" spans="1:8" s="3" customFormat="1" ht="15.75">
      <c r="A31" s="217">
        <v>5.7</v>
      </c>
      <c r="B31" s="219" t="s">
        <v>344</v>
      </c>
      <c r="C31" s="268">
        <v>10965561</v>
      </c>
      <c r="D31" s="268">
        <v>137530797.32280001</v>
      </c>
      <c r="E31" s="290">
        <f t="shared" si="1"/>
        <v>148496358.32280001</v>
      </c>
      <c r="F31" s="268">
        <v>132640</v>
      </c>
      <c r="G31" s="268">
        <v>99801509.378800005</v>
      </c>
      <c r="H31" s="269">
        <f t="shared" si="0"/>
        <v>99934149.378800005</v>
      </c>
    </row>
    <row r="32" spans="1:8" s="3" customFormat="1" ht="15.75">
      <c r="A32" s="217">
        <v>6</v>
      </c>
      <c r="B32" s="218" t="s">
        <v>345</v>
      </c>
      <c r="C32" s="268"/>
      <c r="D32" s="268"/>
      <c r="E32" s="290">
        <f t="shared" si="1"/>
        <v>0</v>
      </c>
      <c r="F32" s="268"/>
      <c r="G32" s="268"/>
      <c r="H32" s="269">
        <f t="shared" si="0"/>
        <v>0</v>
      </c>
    </row>
    <row r="33" spans="1:8" s="3" customFormat="1" ht="25.5">
      <c r="A33" s="217">
        <v>6.1</v>
      </c>
      <c r="B33" s="219" t="s">
        <v>346</v>
      </c>
      <c r="C33" s="268"/>
      <c r="D33" s="268"/>
      <c r="E33" s="290">
        <f t="shared" si="1"/>
        <v>0</v>
      </c>
      <c r="F33" s="268"/>
      <c r="G33" s="268"/>
      <c r="H33" s="269">
        <f t="shared" si="0"/>
        <v>0</v>
      </c>
    </row>
    <row r="34" spans="1:8" s="3" customFormat="1" ht="25.5">
      <c r="A34" s="217">
        <v>6.2</v>
      </c>
      <c r="B34" s="219" t="s">
        <v>347</v>
      </c>
      <c r="C34" s="268"/>
      <c r="D34" s="268"/>
      <c r="E34" s="290">
        <f t="shared" si="1"/>
        <v>0</v>
      </c>
      <c r="F34" s="268"/>
      <c r="G34" s="268"/>
      <c r="H34" s="269">
        <f t="shared" si="0"/>
        <v>0</v>
      </c>
    </row>
    <row r="35" spans="1:8" s="3" customFormat="1" ht="25.5">
      <c r="A35" s="217">
        <v>6.3</v>
      </c>
      <c r="B35" s="219" t="s">
        <v>348</v>
      </c>
      <c r="C35" s="268"/>
      <c r="D35" s="268"/>
      <c r="E35" s="290">
        <f t="shared" si="1"/>
        <v>0</v>
      </c>
      <c r="F35" s="268"/>
      <c r="G35" s="268"/>
      <c r="H35" s="269">
        <f t="shared" si="0"/>
        <v>0</v>
      </c>
    </row>
    <row r="36" spans="1:8" s="3" customFormat="1" ht="15.75">
      <c r="A36" s="217">
        <v>6.4</v>
      </c>
      <c r="B36" s="219" t="s">
        <v>349</v>
      </c>
      <c r="C36" s="268"/>
      <c r="D36" s="268"/>
      <c r="E36" s="290">
        <f t="shared" si="1"/>
        <v>0</v>
      </c>
      <c r="F36" s="268"/>
      <c r="G36" s="268"/>
      <c r="H36" s="269">
        <f t="shared" si="0"/>
        <v>0</v>
      </c>
    </row>
    <row r="37" spans="1:8" s="3" customFormat="1" ht="15.75">
      <c r="A37" s="217">
        <v>6.5</v>
      </c>
      <c r="B37" s="219" t="s">
        <v>350</v>
      </c>
      <c r="C37" s="268"/>
      <c r="D37" s="268"/>
      <c r="E37" s="290">
        <f t="shared" si="1"/>
        <v>0</v>
      </c>
      <c r="F37" s="268"/>
      <c r="G37" s="268"/>
      <c r="H37" s="269">
        <f t="shared" si="0"/>
        <v>0</v>
      </c>
    </row>
    <row r="38" spans="1:8" s="3" customFormat="1" ht="25.5">
      <c r="A38" s="217">
        <v>6.6</v>
      </c>
      <c r="B38" s="219" t="s">
        <v>351</v>
      </c>
      <c r="C38" s="268"/>
      <c r="D38" s="268"/>
      <c r="E38" s="290">
        <f t="shared" si="1"/>
        <v>0</v>
      </c>
      <c r="F38" s="268"/>
      <c r="G38" s="268"/>
      <c r="H38" s="269">
        <f t="shared" si="0"/>
        <v>0</v>
      </c>
    </row>
    <row r="39" spans="1:8" s="3" customFormat="1" ht="25.5">
      <c r="A39" s="217">
        <v>6.7</v>
      </c>
      <c r="B39" s="219" t="s">
        <v>352</v>
      </c>
      <c r="C39" s="268"/>
      <c r="D39" s="268"/>
      <c r="E39" s="290">
        <f t="shared" si="1"/>
        <v>0</v>
      </c>
      <c r="F39" s="268"/>
      <c r="G39" s="268"/>
      <c r="H39" s="269">
        <f t="shared" si="0"/>
        <v>0</v>
      </c>
    </row>
    <row r="40" spans="1:8" s="3" customFormat="1" ht="15.75">
      <c r="A40" s="217">
        <v>7</v>
      </c>
      <c r="B40" s="218" t="s">
        <v>782</v>
      </c>
      <c r="C40" s="268"/>
      <c r="D40" s="268"/>
      <c r="E40" s="290">
        <f t="shared" si="1"/>
        <v>0</v>
      </c>
      <c r="F40" s="268"/>
      <c r="G40" s="268"/>
      <c r="H40" s="269">
        <f t="shared" si="0"/>
        <v>0</v>
      </c>
    </row>
    <row r="41" spans="1:8" s="3" customFormat="1" ht="25.5">
      <c r="A41" s="217">
        <v>7.1</v>
      </c>
      <c r="B41" s="219" t="s">
        <v>353</v>
      </c>
      <c r="C41" s="343">
        <v>5997.130000000001</v>
      </c>
      <c r="D41" s="343">
        <v>0</v>
      </c>
      <c r="E41" s="290">
        <f t="shared" si="1"/>
        <v>5997.130000000001</v>
      </c>
      <c r="F41" s="343">
        <v>2310756.44</v>
      </c>
      <c r="G41" s="343">
        <v>123087.73999999999</v>
      </c>
      <c r="H41" s="269">
        <f t="shared" si="0"/>
        <v>2433844.1799999997</v>
      </c>
    </row>
    <row r="42" spans="1:8" s="3" customFormat="1" ht="25.5">
      <c r="A42" s="217">
        <v>7.2</v>
      </c>
      <c r="B42" s="219" t="s">
        <v>354</v>
      </c>
      <c r="C42" s="268">
        <v>3315885.4800000335</v>
      </c>
      <c r="D42" s="268">
        <v>6749211.8799999999</v>
      </c>
      <c r="E42" s="290">
        <f t="shared" si="1"/>
        <v>10065097.360000033</v>
      </c>
      <c r="F42" s="268">
        <v>5379924.379999999</v>
      </c>
      <c r="G42" s="268">
        <v>14839085.97000004</v>
      </c>
      <c r="H42" s="269">
        <f t="shared" si="0"/>
        <v>20219010.350000039</v>
      </c>
    </row>
    <row r="43" spans="1:8" s="3" customFormat="1" ht="25.5">
      <c r="A43" s="217">
        <v>7.3</v>
      </c>
      <c r="B43" s="219" t="s">
        <v>355</v>
      </c>
      <c r="C43" s="343">
        <v>17353503.710000001</v>
      </c>
      <c r="D43" s="343">
        <v>7303547.9013499999</v>
      </c>
      <c r="E43" s="290">
        <f t="shared" si="1"/>
        <v>24657051.61135</v>
      </c>
      <c r="F43" s="343">
        <v>10355186.750000002</v>
      </c>
      <c r="G43" s="343">
        <v>11652244.611350015</v>
      </c>
      <c r="H43" s="269">
        <f t="shared" si="0"/>
        <v>22007431.361350015</v>
      </c>
    </row>
    <row r="44" spans="1:8" s="3" customFormat="1" ht="25.5">
      <c r="A44" s="217">
        <v>7.4</v>
      </c>
      <c r="B44" s="219" t="s">
        <v>356</v>
      </c>
      <c r="C44" s="268">
        <v>52457443.579996079</v>
      </c>
      <c r="D44" s="268">
        <v>117668458.1899998</v>
      </c>
      <c r="E44" s="290">
        <f t="shared" si="1"/>
        <v>170125901.76999587</v>
      </c>
      <c r="F44" s="268">
        <v>42696107.669999748</v>
      </c>
      <c r="G44" s="268">
        <v>121185002.4799991</v>
      </c>
      <c r="H44" s="269">
        <f t="shared" si="0"/>
        <v>163881110.14999884</v>
      </c>
    </row>
    <row r="45" spans="1:8" s="3" customFormat="1" ht="15.75">
      <c r="A45" s="217">
        <v>8</v>
      </c>
      <c r="B45" s="218" t="s">
        <v>357</v>
      </c>
      <c r="C45" s="268">
        <v>4310344.3105999995</v>
      </c>
      <c r="D45" s="268">
        <v>0</v>
      </c>
      <c r="E45" s="290">
        <f>SUM(E46:E52)</f>
        <v>4310344.3105999995</v>
      </c>
      <c r="F45" s="268"/>
      <c r="G45" s="268"/>
      <c r="H45" s="269">
        <f t="shared" si="0"/>
        <v>0</v>
      </c>
    </row>
    <row r="46" spans="1:8" s="3" customFormat="1" ht="15.75">
      <c r="A46" s="217">
        <v>8.1</v>
      </c>
      <c r="B46" s="219" t="s">
        <v>358</v>
      </c>
      <c r="C46" s="268">
        <v>39665.366399999999</v>
      </c>
      <c r="D46" s="268">
        <v>0</v>
      </c>
      <c r="E46" s="290">
        <f t="shared" si="1"/>
        <v>39665.366399999999</v>
      </c>
      <c r="F46" s="268"/>
      <c r="G46" s="268"/>
      <c r="H46" s="269">
        <f t="shared" si="0"/>
        <v>0</v>
      </c>
    </row>
    <row r="47" spans="1:8" s="3" customFormat="1" ht="15.75">
      <c r="A47" s="217">
        <v>8.1999999999999993</v>
      </c>
      <c r="B47" s="219" t="s">
        <v>359</v>
      </c>
      <c r="C47" s="268">
        <v>1897728.9441999998</v>
      </c>
      <c r="D47" s="268">
        <v>0</v>
      </c>
      <c r="E47" s="290">
        <f t="shared" si="1"/>
        <v>1897728.9441999998</v>
      </c>
      <c r="F47" s="268"/>
      <c r="G47" s="268"/>
      <c r="H47" s="269">
        <f t="shared" si="0"/>
        <v>0</v>
      </c>
    </row>
    <row r="48" spans="1:8" s="3" customFormat="1" ht="15.75">
      <c r="A48" s="217">
        <v>8.3000000000000007</v>
      </c>
      <c r="B48" s="219" t="s">
        <v>360</v>
      </c>
      <c r="C48" s="268">
        <v>1780200</v>
      </c>
      <c r="D48" s="268">
        <v>0</v>
      </c>
      <c r="E48" s="290">
        <f t="shared" si="1"/>
        <v>1780200</v>
      </c>
      <c r="F48" s="268"/>
      <c r="G48" s="268"/>
      <c r="H48" s="269">
        <f t="shared" si="0"/>
        <v>0</v>
      </c>
    </row>
    <row r="49" spans="1:8" s="3" customFormat="1" ht="15.75">
      <c r="A49" s="217">
        <v>8.4</v>
      </c>
      <c r="B49" s="219" t="s">
        <v>361</v>
      </c>
      <c r="C49" s="268">
        <v>592750</v>
      </c>
      <c r="D49" s="268">
        <v>0</v>
      </c>
      <c r="E49" s="290">
        <f t="shared" si="1"/>
        <v>592750</v>
      </c>
      <c r="F49" s="268"/>
      <c r="G49" s="268"/>
      <c r="H49" s="269">
        <f t="shared" si="0"/>
        <v>0</v>
      </c>
    </row>
    <row r="50" spans="1:8" s="3" customFormat="1" ht="15.75">
      <c r="A50" s="217">
        <v>8.5</v>
      </c>
      <c r="B50" s="219" t="s">
        <v>362</v>
      </c>
      <c r="C50" s="268">
        <v>0</v>
      </c>
      <c r="D50" s="268">
        <v>0</v>
      </c>
      <c r="E50" s="290">
        <f t="shared" si="1"/>
        <v>0</v>
      </c>
      <c r="F50" s="268"/>
      <c r="G50" s="268"/>
      <c r="H50" s="269">
        <f t="shared" si="0"/>
        <v>0</v>
      </c>
    </row>
    <row r="51" spans="1:8" s="3" customFormat="1" ht="15.75">
      <c r="A51" s="217">
        <v>8.6</v>
      </c>
      <c r="B51" s="219" t="s">
        <v>363</v>
      </c>
      <c r="C51" s="268">
        <v>0</v>
      </c>
      <c r="D51" s="268">
        <v>0</v>
      </c>
      <c r="E51" s="290">
        <f t="shared" si="1"/>
        <v>0</v>
      </c>
      <c r="F51" s="268"/>
      <c r="G51" s="268"/>
      <c r="H51" s="269">
        <f t="shared" si="0"/>
        <v>0</v>
      </c>
    </row>
    <row r="52" spans="1:8" s="3" customFormat="1" ht="15.75">
      <c r="A52" s="217">
        <v>8.6999999999999993</v>
      </c>
      <c r="B52" s="219" t="s">
        <v>364</v>
      </c>
      <c r="C52" s="268">
        <v>0</v>
      </c>
      <c r="D52" s="268">
        <v>0</v>
      </c>
      <c r="E52" s="290">
        <f t="shared" si="1"/>
        <v>0</v>
      </c>
      <c r="F52" s="268"/>
      <c r="G52" s="268"/>
      <c r="H52" s="269">
        <f t="shared" si="0"/>
        <v>0</v>
      </c>
    </row>
    <row r="53" spans="1:8" s="3" customFormat="1" ht="26.25" thickBot="1">
      <c r="A53" s="222">
        <v>9</v>
      </c>
      <c r="B53" s="223" t="s">
        <v>365</v>
      </c>
      <c r="C53" s="291"/>
      <c r="D53" s="291"/>
      <c r="E53" s="292">
        <f t="shared" si="1"/>
        <v>0</v>
      </c>
      <c r="F53" s="291"/>
      <c r="G53" s="291"/>
      <c r="H53" s="275">
        <f t="shared" si="0"/>
        <v>0</v>
      </c>
    </row>
    <row r="55" spans="1:8" ht="25.5">
      <c r="B55" s="364" t="s">
        <v>783</v>
      </c>
      <c r="E55" s="484"/>
    </row>
    <row r="57" spans="1:8">
      <c r="C57" s="340"/>
      <c r="D57" s="340"/>
    </row>
    <row r="58" spans="1:8">
      <c r="C58" s="340"/>
      <c r="D58" s="340"/>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B2" sqref="B2"/>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27" t="s">
        <v>752</v>
      </c>
      <c r="C1" s="10"/>
    </row>
    <row r="2" spans="1:8" ht="15">
      <c r="A2" s="11" t="s">
        <v>228</v>
      </c>
      <c r="B2" s="330">
        <f>'1. key ratios'!B2</f>
        <v>43373</v>
      </c>
      <c r="C2" s="23"/>
      <c r="D2" s="12"/>
      <c r="E2" s="7"/>
      <c r="F2" s="7"/>
      <c r="G2" s="7"/>
      <c r="H2" s="7"/>
    </row>
    <row r="3" spans="1:8" ht="15">
      <c r="A3" s="11"/>
      <c r="B3" s="10"/>
      <c r="C3" s="23"/>
      <c r="D3" s="12"/>
      <c r="E3" s="7"/>
      <c r="F3" s="7"/>
      <c r="G3" s="7"/>
      <c r="H3" s="7"/>
    </row>
    <row r="4" spans="1:8" ht="15" customHeight="1" thickBot="1">
      <c r="A4" s="211" t="s">
        <v>653</v>
      </c>
      <c r="B4" s="212" t="s">
        <v>226</v>
      </c>
      <c r="C4" s="211"/>
      <c r="D4" s="213" t="s">
        <v>130</v>
      </c>
    </row>
    <row r="5" spans="1:8" ht="15" customHeight="1">
      <c r="A5" s="465" t="s">
        <v>27</v>
      </c>
      <c r="B5" s="466"/>
      <c r="C5" s="467" t="s">
        <v>878</v>
      </c>
      <c r="D5" s="468" t="s">
        <v>877</v>
      </c>
    </row>
    <row r="6" spans="1:8" ht="15" customHeight="1">
      <c r="A6" s="469">
        <v>1</v>
      </c>
      <c r="B6" s="470" t="s">
        <v>231</v>
      </c>
      <c r="C6" s="471">
        <f>C7+C9+C10</f>
        <v>1188797880.2331865</v>
      </c>
      <c r="D6" s="472">
        <f>D7+D9+D10</f>
        <v>1119897182.5236754</v>
      </c>
    </row>
    <row r="7" spans="1:8" ht="15" customHeight="1">
      <c r="A7" s="469">
        <v>1.1000000000000001</v>
      </c>
      <c r="B7" s="455" t="s">
        <v>22</v>
      </c>
      <c r="C7" s="473">
        <v>1115240441.8909044</v>
      </c>
      <c r="D7" s="474">
        <v>1050995597.1767429</v>
      </c>
    </row>
    <row r="8" spans="1:8" ht="25.5">
      <c r="A8" s="469" t="s">
        <v>288</v>
      </c>
      <c r="B8" s="475" t="s">
        <v>647</v>
      </c>
      <c r="C8" s="492">
        <v>18566135</v>
      </c>
      <c r="D8" s="493">
        <v>18566135</v>
      </c>
    </row>
    <row r="9" spans="1:8" ht="15" customHeight="1">
      <c r="A9" s="469">
        <v>1.2</v>
      </c>
      <c r="B9" s="455" t="s">
        <v>23</v>
      </c>
      <c r="C9" s="473">
        <v>73557438.342282042</v>
      </c>
      <c r="D9" s="474">
        <v>68901585.346932471</v>
      </c>
    </row>
    <row r="10" spans="1:8" ht="15" customHeight="1">
      <c r="A10" s="469">
        <v>1.4</v>
      </c>
      <c r="B10" s="476" t="s">
        <v>78</v>
      </c>
      <c r="C10" s="477">
        <v>0</v>
      </c>
      <c r="D10" s="474">
        <v>0</v>
      </c>
    </row>
    <row r="11" spans="1:8" ht="15" customHeight="1">
      <c r="A11" s="469">
        <v>2</v>
      </c>
      <c r="B11" s="470" t="s">
        <v>232</v>
      </c>
      <c r="C11" s="473">
        <v>70149339.800000414</v>
      </c>
      <c r="D11" s="474">
        <v>31710409.599999979</v>
      </c>
    </row>
    <row r="12" spans="1:8" ht="15" customHeight="1">
      <c r="A12" s="469">
        <v>3</v>
      </c>
      <c r="B12" s="470" t="s">
        <v>230</v>
      </c>
      <c r="C12" s="477">
        <v>176404083.125</v>
      </c>
      <c r="D12" s="474">
        <v>176404083.125</v>
      </c>
    </row>
    <row r="13" spans="1:8" ht="15" customHeight="1" thickBot="1">
      <c r="A13" s="135">
        <v>4</v>
      </c>
      <c r="B13" s="478" t="s">
        <v>289</v>
      </c>
      <c r="C13" s="479">
        <f>C6+C11+C12</f>
        <v>1435351303.1581869</v>
      </c>
      <c r="D13" s="480">
        <f>D6+D11+D12</f>
        <v>1328011675.2486753</v>
      </c>
    </row>
    <row r="14" spans="1:8" ht="15" customHeight="1">
      <c r="A14" s="55"/>
      <c r="B14" s="56"/>
      <c r="C14" s="486"/>
      <c r="D14" s="57"/>
    </row>
    <row r="15" spans="1:8">
      <c r="B15" s="103"/>
    </row>
    <row r="16" spans="1:8">
      <c r="B16" s="103"/>
    </row>
    <row r="17" spans="2:2">
      <c r="B17" s="103"/>
    </row>
    <row r="18" spans="2:2">
      <c r="B18" s="103"/>
    </row>
    <row r="19" spans="2:2">
      <c r="B19" s="103"/>
    </row>
    <row r="20" spans="2:2">
      <c r="B20"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C5" sqref="C5"/>
      <selection pane="topRight" activeCell="C5" sqref="C5"/>
      <selection pane="bottomLeft" activeCell="C5" sqref="C5"/>
      <selection pane="bottomRight" activeCell="B5" sqref="B5:C5"/>
    </sheetView>
  </sheetViews>
  <sheetFormatPr defaultRowHeight="15"/>
  <cols>
    <col min="1" max="1" width="10" style="2" customWidth="1"/>
    <col min="2" max="2" width="84.7109375" style="2" customWidth="1"/>
    <col min="3" max="3" width="9.140625" style="2"/>
  </cols>
  <sheetData>
    <row r="1" spans="1:8">
      <c r="A1" s="2" t="s">
        <v>227</v>
      </c>
      <c r="B1" s="327" t="s">
        <v>752</v>
      </c>
    </row>
    <row r="2" spans="1:8">
      <c r="A2" s="2" t="s">
        <v>228</v>
      </c>
      <c r="B2" s="330">
        <f>'1. key ratios'!B2</f>
        <v>43373</v>
      </c>
    </row>
    <row r="4" spans="1:8" ht="30.75" thickBot="1">
      <c r="A4" s="365" t="s">
        <v>654</v>
      </c>
      <c r="B4" s="58" t="s">
        <v>187</v>
      </c>
      <c r="C4" s="9"/>
    </row>
    <row r="5" spans="1:8" ht="15.75">
      <c r="A5" s="332"/>
      <c r="B5" s="506" t="s">
        <v>188</v>
      </c>
      <c r="C5" s="507"/>
    </row>
    <row r="6" spans="1:8">
      <c r="A6" s="333">
        <v>1</v>
      </c>
      <c r="B6" s="60" t="s">
        <v>757</v>
      </c>
      <c r="C6" s="61"/>
    </row>
    <row r="7" spans="1:8">
      <c r="A7" s="333">
        <v>2</v>
      </c>
      <c r="B7" s="60" t="s">
        <v>876</v>
      </c>
      <c r="C7" s="61"/>
    </row>
    <row r="8" spans="1:8">
      <c r="A8" s="333">
        <v>3</v>
      </c>
      <c r="B8" s="60" t="s">
        <v>780</v>
      </c>
      <c r="C8" s="61"/>
    </row>
    <row r="9" spans="1:8">
      <c r="A9" s="333">
        <v>4</v>
      </c>
      <c r="B9" s="60" t="s">
        <v>874</v>
      </c>
      <c r="C9" s="61"/>
    </row>
    <row r="10" spans="1:8">
      <c r="A10" s="333">
        <v>5</v>
      </c>
      <c r="B10" s="60" t="s">
        <v>875</v>
      </c>
      <c r="C10" s="61"/>
    </row>
    <row r="11" spans="1:8">
      <c r="A11" s="333">
        <v>6</v>
      </c>
      <c r="B11" s="60"/>
      <c r="C11" s="61"/>
    </row>
    <row r="12" spans="1:8">
      <c r="A12" s="333">
        <v>7</v>
      </c>
      <c r="B12" s="60"/>
      <c r="C12" s="61"/>
      <c r="H12" s="4"/>
    </row>
    <row r="13" spans="1:8">
      <c r="A13" s="333">
        <v>8</v>
      </c>
      <c r="B13" s="60"/>
      <c r="C13" s="61"/>
    </row>
    <row r="14" spans="1:8">
      <c r="A14" s="333">
        <v>9</v>
      </c>
      <c r="B14" s="60"/>
      <c r="C14" s="61"/>
    </row>
    <row r="15" spans="1:8">
      <c r="A15" s="333">
        <v>10</v>
      </c>
      <c r="B15" s="60"/>
      <c r="C15" s="61"/>
    </row>
    <row r="16" spans="1:8">
      <c r="A16" s="333"/>
      <c r="B16" s="508"/>
      <c r="C16" s="509"/>
    </row>
    <row r="17" spans="1:3" ht="15.75">
      <c r="A17" s="333"/>
      <c r="B17" s="510" t="s">
        <v>189</v>
      </c>
      <c r="C17" s="511"/>
    </row>
    <row r="18" spans="1:3" ht="15.75">
      <c r="A18" s="333">
        <v>1</v>
      </c>
      <c r="B18" s="21" t="s">
        <v>758</v>
      </c>
      <c r="C18" s="59"/>
    </row>
    <row r="19" spans="1:3" ht="15.75">
      <c r="A19" s="333">
        <v>2</v>
      </c>
      <c r="B19" s="21" t="s">
        <v>759</v>
      </c>
      <c r="C19" s="59"/>
    </row>
    <row r="20" spans="1:3" ht="15.75">
      <c r="A20" s="333">
        <v>3</v>
      </c>
      <c r="B20" s="21" t="s">
        <v>760</v>
      </c>
      <c r="C20" s="59"/>
    </row>
    <row r="21" spans="1:3" ht="15.75">
      <c r="A21" s="333">
        <v>4</v>
      </c>
      <c r="B21" s="21" t="s">
        <v>761</v>
      </c>
      <c r="C21" s="59"/>
    </row>
    <row r="22" spans="1:3" ht="15.75">
      <c r="A22" s="333">
        <v>5</v>
      </c>
      <c r="B22" s="21" t="s">
        <v>762</v>
      </c>
      <c r="C22" s="59"/>
    </row>
    <row r="23" spans="1:3" ht="15.75">
      <c r="A23" s="333">
        <v>6</v>
      </c>
      <c r="B23" s="21"/>
      <c r="C23" s="59"/>
    </row>
    <row r="24" spans="1:3" ht="15.75">
      <c r="A24" s="333">
        <v>7</v>
      </c>
      <c r="B24" s="21"/>
      <c r="C24" s="59"/>
    </row>
    <row r="25" spans="1:3" ht="15.75">
      <c r="A25" s="333">
        <v>8</v>
      </c>
      <c r="B25" s="21"/>
      <c r="C25" s="59"/>
    </row>
    <row r="26" spans="1:3" ht="15.75">
      <c r="A26" s="333">
        <v>9</v>
      </c>
      <c r="B26" s="21"/>
      <c r="C26" s="59"/>
    </row>
    <row r="27" spans="1:3" ht="15.75" customHeight="1">
      <c r="A27" s="333">
        <v>10</v>
      </c>
      <c r="B27" s="21"/>
      <c r="C27" s="22"/>
    </row>
    <row r="28" spans="1:3" ht="15.75" customHeight="1">
      <c r="A28" s="333"/>
      <c r="B28" s="21"/>
      <c r="C28" s="22"/>
    </row>
    <row r="29" spans="1:3" ht="30" customHeight="1">
      <c r="A29" s="333"/>
      <c r="B29" s="512" t="s">
        <v>190</v>
      </c>
      <c r="C29" s="513"/>
    </row>
    <row r="30" spans="1:3">
      <c r="A30" s="333">
        <v>1</v>
      </c>
      <c r="B30" s="60" t="s">
        <v>763</v>
      </c>
      <c r="C30" s="331">
        <v>1</v>
      </c>
    </row>
    <row r="31" spans="1:3" ht="15.75" customHeight="1">
      <c r="A31" s="333"/>
      <c r="B31" s="60"/>
      <c r="C31" s="61"/>
    </row>
    <row r="32" spans="1:3" ht="29.25" customHeight="1">
      <c r="A32" s="333"/>
      <c r="B32" s="512" t="s">
        <v>313</v>
      </c>
      <c r="C32" s="513"/>
    </row>
    <row r="33" spans="1:3">
      <c r="A33" s="333">
        <v>1</v>
      </c>
      <c r="B33" s="60" t="s">
        <v>764</v>
      </c>
      <c r="C33" s="331">
        <v>1</v>
      </c>
    </row>
    <row r="34" spans="1:3" ht="16.5" thickBot="1">
      <c r="A34" s="334"/>
      <c r="B34" s="62"/>
      <c r="C34" s="6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s>
  <sheetData>
    <row r="1" spans="1:5" ht="15.75">
      <c r="A1" s="11" t="s">
        <v>227</v>
      </c>
      <c r="B1" s="327" t="s">
        <v>752</v>
      </c>
    </row>
    <row r="2" spans="1:5" s="15" customFormat="1" ht="15.75" customHeight="1">
      <c r="A2" s="15" t="s">
        <v>228</v>
      </c>
      <c r="B2" s="330">
        <f>'1. key ratios'!B2</f>
        <v>43373</v>
      </c>
    </row>
    <row r="3" spans="1:5" s="15" customFormat="1" ht="15.75" customHeight="1"/>
    <row r="4" spans="1:5" s="15" customFormat="1" ht="15.75" customHeight="1" thickBot="1">
      <c r="A4" s="246" t="s">
        <v>655</v>
      </c>
      <c r="B4" s="247" t="s">
        <v>299</v>
      </c>
      <c r="C4" s="192"/>
      <c r="D4" s="192"/>
      <c r="E4" s="193" t="s">
        <v>130</v>
      </c>
    </row>
    <row r="5" spans="1:5" s="118" customFormat="1" ht="17.45" customHeight="1">
      <c r="A5" s="344"/>
      <c r="B5" s="345"/>
      <c r="C5" s="191" t="s">
        <v>0</v>
      </c>
      <c r="D5" s="191" t="s">
        <v>1</v>
      </c>
      <c r="E5" s="253" t="s">
        <v>2</v>
      </c>
    </row>
    <row r="6" spans="1:5" s="158" customFormat="1" ht="14.45" customHeight="1">
      <c r="A6" s="346"/>
      <c r="B6" s="514" t="s">
        <v>270</v>
      </c>
      <c r="C6" s="514" t="s">
        <v>269</v>
      </c>
      <c r="D6" s="515" t="s">
        <v>268</v>
      </c>
      <c r="E6" s="516"/>
    </row>
    <row r="7" spans="1:5" s="158" customFormat="1" ht="99.6" customHeight="1">
      <c r="A7" s="346"/>
      <c r="B7" s="514"/>
      <c r="C7" s="514"/>
      <c r="D7" s="390" t="s">
        <v>267</v>
      </c>
      <c r="E7" s="389" t="s">
        <v>304</v>
      </c>
    </row>
    <row r="8" spans="1:5">
      <c r="A8" s="346"/>
      <c r="B8" s="244" t="s">
        <v>192</v>
      </c>
      <c r="C8" s="335">
        <v>24779101</v>
      </c>
      <c r="D8" s="335"/>
      <c r="E8" s="403">
        <v>24779101</v>
      </c>
    </row>
    <row r="9" spans="1:5">
      <c r="A9" s="346"/>
      <c r="B9" s="244" t="s">
        <v>193</v>
      </c>
      <c r="C9" s="335">
        <v>145010118</v>
      </c>
      <c r="D9" s="335"/>
      <c r="E9" s="403">
        <v>145010118</v>
      </c>
    </row>
    <row r="10" spans="1:5">
      <c r="A10" s="346"/>
      <c r="B10" s="244" t="s">
        <v>266</v>
      </c>
      <c r="C10" s="335">
        <v>206866925</v>
      </c>
      <c r="D10" s="335"/>
      <c r="E10" s="403">
        <v>206866925</v>
      </c>
    </row>
    <row r="11" spans="1:5" ht="25.5">
      <c r="A11" s="346"/>
      <c r="B11" s="244" t="s">
        <v>223</v>
      </c>
      <c r="C11" s="335">
        <v>0</v>
      </c>
      <c r="D11" s="335"/>
      <c r="E11" s="403">
        <v>0</v>
      </c>
    </row>
    <row r="12" spans="1:5">
      <c r="A12" s="346"/>
      <c r="B12" s="244" t="s">
        <v>195</v>
      </c>
      <c r="C12" s="335">
        <v>21868631</v>
      </c>
      <c r="D12" s="335"/>
      <c r="E12" s="403">
        <v>21868631</v>
      </c>
    </row>
    <row r="13" spans="1:5">
      <c r="A13" s="346"/>
      <c r="B13" s="244" t="s">
        <v>196</v>
      </c>
      <c r="C13" s="335">
        <v>815151230</v>
      </c>
      <c r="D13" s="335"/>
      <c r="E13" s="403">
        <v>815151230</v>
      </c>
    </row>
    <row r="14" spans="1:5">
      <c r="A14" s="346"/>
      <c r="B14" s="245" t="s">
        <v>197</v>
      </c>
      <c r="C14" s="335">
        <v>-113290573</v>
      </c>
      <c r="D14" s="335"/>
      <c r="E14" s="403">
        <v>-113290573</v>
      </c>
    </row>
    <row r="15" spans="1:5">
      <c r="A15" s="346"/>
      <c r="B15" s="244" t="s">
        <v>265</v>
      </c>
      <c r="C15" s="335">
        <v>701860657</v>
      </c>
      <c r="D15" s="335"/>
      <c r="E15" s="403">
        <v>701860657</v>
      </c>
    </row>
    <row r="16" spans="1:5" ht="25.5">
      <c r="A16" s="346"/>
      <c r="B16" s="244" t="s">
        <v>199</v>
      </c>
      <c r="C16" s="335">
        <v>9755908</v>
      </c>
      <c r="D16" s="335"/>
      <c r="E16" s="403">
        <v>9755908</v>
      </c>
    </row>
    <row r="17" spans="1:5">
      <c r="A17" s="346"/>
      <c r="B17" s="244" t="s">
        <v>200</v>
      </c>
      <c r="C17" s="335">
        <v>26824055</v>
      </c>
      <c r="D17" s="335"/>
      <c r="E17" s="403">
        <v>26824055</v>
      </c>
    </row>
    <row r="18" spans="1:5">
      <c r="A18" s="346"/>
      <c r="B18" s="244" t="s">
        <v>201</v>
      </c>
      <c r="C18" s="335">
        <v>2883540</v>
      </c>
      <c r="D18" s="335"/>
      <c r="E18" s="403">
        <v>2883540</v>
      </c>
    </row>
    <row r="19" spans="1:5" ht="25.5">
      <c r="A19" s="346"/>
      <c r="B19" s="244" t="s">
        <v>202</v>
      </c>
      <c r="C19" s="335">
        <v>19055480</v>
      </c>
      <c r="D19" s="335">
        <v>5449725</v>
      </c>
      <c r="E19" s="403">
        <v>13605755</v>
      </c>
    </row>
    <row r="20" spans="1:5">
      <c r="A20" s="346"/>
      <c r="B20" s="244" t="s">
        <v>203</v>
      </c>
      <c r="C20" s="335">
        <v>20006811</v>
      </c>
      <c r="D20" s="335"/>
      <c r="E20" s="403">
        <v>20006811</v>
      </c>
    </row>
    <row r="21" spans="1:5" ht="51.75" thickBot="1">
      <c r="A21" s="347"/>
      <c r="B21" s="248" t="s">
        <v>305</v>
      </c>
      <c r="C21" s="336">
        <f>SUM(C8:C12)+SUM(C15:C20)</f>
        <v>1178911226</v>
      </c>
      <c r="D21" s="336">
        <f>SUM(D8:D12)+SUM(D15:D20)</f>
        <v>5449725</v>
      </c>
      <c r="E21" s="348">
        <f>SUM(E8:E12)+SUM(E15:E20)</f>
        <v>1173461501</v>
      </c>
    </row>
    <row r="22" spans="1:5">
      <c r="A22"/>
      <c r="B22"/>
      <c r="C22" s="404"/>
      <c r="D22"/>
      <c r="E22" s="337"/>
    </row>
    <row r="23" spans="1:5">
      <c r="A23"/>
      <c r="B23"/>
      <c r="C23"/>
      <c r="D23" s="337"/>
      <c r="E23" s="340"/>
    </row>
    <row r="25" spans="1:5" s="2" customFormat="1">
      <c r="B25" s="65"/>
      <c r="E25" s="430"/>
    </row>
    <row r="26" spans="1:5" s="2" customFormat="1" ht="12.75">
      <c r="B26" s="66"/>
    </row>
    <row r="27" spans="1:5" s="2" customFormat="1">
      <c r="B27" s="65"/>
    </row>
    <row r="28" spans="1:5" s="2" customFormat="1">
      <c r="B28" s="65"/>
    </row>
    <row r="29" spans="1:5" s="2" customFormat="1">
      <c r="B29" s="65"/>
    </row>
    <row r="30" spans="1:5" s="2" customFormat="1">
      <c r="B30" s="65"/>
    </row>
    <row r="31" spans="1:5" s="2" customFormat="1">
      <c r="B31" s="65"/>
    </row>
    <row r="32" spans="1:5" s="2" customFormat="1" ht="12.75">
      <c r="B32" s="66"/>
    </row>
    <row r="33" spans="2:2" s="2" customFormat="1" ht="12.75">
      <c r="B33" s="66"/>
    </row>
    <row r="34" spans="2:2" s="2" customFormat="1" ht="12.75">
      <c r="B34" s="66"/>
    </row>
    <row r="35" spans="2:2" s="2" customFormat="1" ht="12.75">
      <c r="B35" s="66"/>
    </row>
    <row r="36" spans="2:2" s="2" customFormat="1" ht="12.75">
      <c r="B36" s="66"/>
    </row>
    <row r="37" spans="2:2" s="2" customFormat="1" ht="12.75">
      <c r="B37" s="66"/>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C13" sqref="C13"/>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227</v>
      </c>
      <c r="B1" s="327" t="s">
        <v>752</v>
      </c>
    </row>
    <row r="2" spans="1:6" s="15" customFormat="1" ht="15.75" customHeight="1">
      <c r="A2" s="15" t="s">
        <v>228</v>
      </c>
      <c r="B2" s="330">
        <f>'1. key ratios'!B2</f>
        <v>43373</v>
      </c>
      <c r="C2"/>
      <c r="D2"/>
      <c r="E2"/>
      <c r="F2"/>
    </row>
    <row r="3" spans="1:6" s="15" customFormat="1" ht="15.75" customHeight="1">
      <c r="C3"/>
      <c r="D3"/>
      <c r="E3"/>
      <c r="F3"/>
    </row>
    <row r="4" spans="1:6" s="15" customFormat="1" ht="26.25" thickBot="1">
      <c r="A4" s="15" t="s">
        <v>656</v>
      </c>
      <c r="B4" s="199" t="s">
        <v>303</v>
      </c>
      <c r="C4" s="193" t="s">
        <v>130</v>
      </c>
      <c r="D4"/>
      <c r="E4"/>
      <c r="F4"/>
    </row>
    <row r="5" spans="1:6" ht="26.25">
      <c r="A5" s="194">
        <v>1</v>
      </c>
      <c r="B5" s="195" t="s">
        <v>693</v>
      </c>
      <c r="C5" s="384">
        <f>'7. LI1'!E21</f>
        <v>1173461501</v>
      </c>
    </row>
    <row r="6" spans="1:6" s="181" customFormat="1">
      <c r="A6" s="117">
        <v>2.1</v>
      </c>
      <c r="B6" s="201" t="s">
        <v>306</v>
      </c>
      <c r="C6" s="385">
        <v>103893798.02893837</v>
      </c>
      <c r="D6" s="360"/>
    </row>
    <row r="7" spans="1:6" s="4" customFormat="1" ht="25.5" outlineLevel="1">
      <c r="A7" s="200">
        <v>2.2000000000000002</v>
      </c>
      <c r="B7" s="196" t="s">
        <v>307</v>
      </c>
      <c r="C7" s="386">
        <v>0</v>
      </c>
      <c r="D7" s="361"/>
    </row>
    <row r="8" spans="1:6" s="4" customFormat="1" ht="26.25">
      <c r="A8" s="200">
        <v>3</v>
      </c>
      <c r="B8" s="197" t="s">
        <v>694</v>
      </c>
      <c r="C8" s="387">
        <f>SUM(C5:C7)</f>
        <v>1277355299.0289383</v>
      </c>
      <c r="D8" s="361"/>
    </row>
    <row r="9" spans="1:6" s="181" customFormat="1">
      <c r="A9" s="117">
        <v>4</v>
      </c>
      <c r="B9" s="204" t="s">
        <v>300</v>
      </c>
      <c r="C9" s="385">
        <v>7399587</v>
      </c>
      <c r="D9" s="360"/>
    </row>
    <row r="10" spans="1:6" s="4" customFormat="1" ht="25.5" outlineLevel="1">
      <c r="A10" s="200">
        <v>5.0999999999999996</v>
      </c>
      <c r="B10" s="196" t="s">
        <v>314</v>
      </c>
      <c r="C10" s="386">
        <v>-22085969.955000192</v>
      </c>
      <c r="D10" s="362"/>
    </row>
    <row r="11" spans="1:6" s="4" customFormat="1" ht="25.5" outlineLevel="1">
      <c r="A11" s="200">
        <v>5.2</v>
      </c>
      <c r="B11" s="196" t="s">
        <v>315</v>
      </c>
      <c r="C11" s="386">
        <v>0</v>
      </c>
    </row>
    <row r="12" spans="1:6" s="4" customFormat="1">
      <c r="A12" s="200">
        <v>6</v>
      </c>
      <c r="B12" s="202" t="s">
        <v>301</v>
      </c>
      <c r="C12" s="386"/>
    </row>
    <row r="13" spans="1:6" s="4" customFormat="1" ht="15.75" thickBot="1">
      <c r="A13" s="203">
        <v>7</v>
      </c>
      <c r="B13" s="198" t="s">
        <v>302</v>
      </c>
      <c r="C13" s="388">
        <f>SUM(C8:C12)</f>
        <v>1262668916.0739381</v>
      </c>
    </row>
    <row r="14" spans="1:6">
      <c r="C14" s="363"/>
    </row>
    <row r="16" spans="1:6">
      <c r="C16" s="340"/>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xFOyn8GtYpb4znJvSTkXf4QjrKUT/87ToFJWRwl/TUg=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muvwXofN28DeSJOctwQt6KLUogAgEhMvP9fjfZZQuXE=</DigestValue>
    </Reference>
  </SignedInfo>
  <SignatureValue>UER+RN9xftUScDyVhJJfvfpMRXyg6hXb7IS7CgHMB6DSQnMrmCT0M10Def7Y9/hwVSVOGMUBLrOa
BfkmH5/ZM0n1Nia9I/8UiOKEUtpnXdUNkF6UDnMfvPLsAaoOMNmOgnJ2+cZpn17KvaJtEQf2qVfW
ueSmahNu0jykBAKLViRQFtFFdUyEE81hMuLF1gMZSgDiF0ot+4bZbkWpljIkLrMochloovCCiV97
7m6XOsUR94gI97h4ew8BLFFzsJXcJAMuqeJYyeLNZYp3KS6lD163LkV+tJLT5hz8aIZDqPWx3vFK
fCVg5embp7M0TLR0ii6GShBM1r+YKXi3sTQouQ==</SignatureValue>
  <KeyInfo>
    <X509Data>
      <X509Certificate>MIIGPTCCBSWgAwIBAgIKdrIulAACAAAczTANBgkqhkiG9w0BAQsFADBKMRIwEAYKCZImiZPyLGQBGRYCZ2UxEzARBgoJkiaJk/IsZAEZFgNuYmcxHzAdBgNVBAMTFk5CRyBDbGFzcyAyIElOVCBTdWIgQ0EwHhcNMTcwMjE0MTIxODM3WhcNMTkwMjE0MTIxODM3WjA7MRcwFQYDVQQKEw5KU0MgQ0FSVFUgQkFOSzEgMB4GA1UEAxMXQkNSIC0gVmxhZGltZXIgQXNhdGlhbmkwggEiMA0GCSqGSIb3DQEBAQUAA4IBDwAwggEKAoIBAQCswGp4VfO2At64ZZj4BzxU8q/m9NhDrb+P6PstW08Cvx40HrwrTiXp1MdiD4vhtuPME0cwOcvlLERx6UmUR5eN6R7VRVUatSjlJ8SjV/IE0FUEd+D0HWyBIXwkXHx3m2b8E5ZPwBOfUkg4eB7AoKV2lfGzrD/3bXCoR2YybFElzOmHzfU/gAUSc7o+TgZO9VV5Q82wMAnCrMssNwIu18AeBaB67dlBYSeIwpHydGEytO4hi/tdG/2GG7TaZjNyuucbSeib58GYxPwMXI20yzwT5BeQC78xqOqRgVMGH+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LBNH0miunXOCGuXGV2kBWLgFYfo8nl4db92Ftv/3oFVnGUVnw64uw8EzymgE1KQVUdEbo/QA9PuAUvohVAMfwdQbU09NIMsrzYOcpit8SCyFAyAoHGbAhZj4xLcss9/0Y9/h3B4vSdZTbTIGmJff3lZIwtwmCXtZoyvEzN0857i93kNDoGZqeS68oZXjwxX7uVzyOsz12NoTQJjJh7bfDSzfWHW8Tyji9XPLrsfhkfv3KQaNyWXGteskdI7KU4+KEJsiamI4vUc9QyEYsY9vvsxj2DePfLPftSxQGzAGqE3Dprtz2F6LTlIJc4b3IVIaBi4BIIArqQ48GZewhoSU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EiaS5kf2BPT60MPMRmUxQYqoXKKGldWXfvvp1fMPfZc=</DigestValue>
      </Reference>
      <Reference URI="/xl/drawings/drawing1.xml?ContentType=application/vnd.openxmlformats-officedocument.drawing+xml">
        <DigestMethod Algorithm="http://www.w3.org/2001/04/xmlenc#sha256"/>
        <DigestValue>kywbfkNn/06bMo3OSI7TLq1cZHgauKR3svsufboKoqc=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ZG6Or+5M57tcFc8+0++SZKQrMcQtMGRYRbbG7EEIu5w=</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TA+obCyNhiwa4PvdDTGehO56K/TozjfJBQW37NrBmok=</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Rk5Bl1/lVOl38q8C+JTHJX7zjDgmiqxgk2FpBaVyy/Q=</DigestValue>
      </Reference>
      <Reference URI="/xl/sharedStrings.xml?ContentType=application/vnd.openxmlformats-officedocument.spreadsheetml.sharedStrings+xml">
        <DigestMethod Algorithm="http://www.w3.org/2001/04/xmlenc#sha256"/>
        <DigestValue>vGbvnP92w1O8UC5zY6cMHO2PZa6v7X3WvtxeoGNwVh8=</DigestValue>
      </Reference>
      <Reference URI="/xl/styles.xml?ContentType=application/vnd.openxmlformats-officedocument.spreadsheetml.styles+xml">
        <DigestMethod Algorithm="http://www.w3.org/2001/04/xmlenc#sha256"/>
        <DigestValue>4Q2eGKKLKldpS3uaVGhetxljzSjeXU0hC7mfd0OpDGM=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BAWhM04sE+UvxDop9rFVRkDl5H6WDwcnWjujvheX8II=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uTRblNBk9KnMZ6uP/79TZ+gUk5KyYeIBjqW82CD4sgc=</DigestValue>
      </Reference>
      <Reference URI="/xl/worksheets/sheet10.xml?ContentType=application/vnd.openxmlformats-officedocument.spreadsheetml.worksheet+xml">
        <DigestMethod Algorithm="http://www.w3.org/2001/04/xmlenc#sha256"/>
        <DigestValue>s30zrwZ0NP+1xC+28ktQmUaXR1nknlvyYjRRvEB5zkY=</DigestValue>
      </Reference>
      <Reference URI="/xl/worksheets/sheet11.xml?ContentType=application/vnd.openxmlformats-officedocument.spreadsheetml.worksheet+xml">
        <DigestMethod Algorithm="http://www.w3.org/2001/04/xmlenc#sha256"/>
        <DigestValue>KfpYuFrYZYksTGWREvKmqH8l2qcoNLjbFTKm5wBQarQ=</DigestValue>
      </Reference>
      <Reference URI="/xl/worksheets/sheet12.xml?ContentType=application/vnd.openxmlformats-officedocument.spreadsheetml.worksheet+xml">
        <DigestMethod Algorithm="http://www.w3.org/2001/04/xmlenc#sha256"/>
        <DigestValue>3kIoORjrzAfJKbZiJ4Ynl/SR+E7Bdqn3VH6T7SR2MDE=</DigestValue>
      </Reference>
      <Reference URI="/xl/worksheets/sheet13.xml?ContentType=application/vnd.openxmlformats-officedocument.spreadsheetml.worksheet+xml">
        <DigestMethod Algorithm="http://www.w3.org/2001/04/xmlenc#sha256"/>
        <DigestValue>EEBGPoCPY2P8wh3weospJ6D83cqIQ9V1BsvzywDJ8Hs=</DigestValue>
      </Reference>
      <Reference URI="/xl/worksheets/sheet14.xml?ContentType=application/vnd.openxmlformats-officedocument.spreadsheetml.worksheet+xml">
        <DigestMethod Algorithm="http://www.w3.org/2001/04/xmlenc#sha256"/>
        <DigestValue>3NY7f1aDu9QlGGV7afYcN0yhZRlsFmOzGkqoTwPRFBY=</DigestValue>
      </Reference>
      <Reference URI="/xl/worksheets/sheet15.xml?ContentType=application/vnd.openxmlformats-officedocument.spreadsheetml.worksheet+xml">
        <DigestMethod Algorithm="http://www.w3.org/2001/04/xmlenc#sha256"/>
        <DigestValue>PQ96EGBP3b1HWC5i2mk+gz6Ix1CyNbJxxwtYnM8R3Lk=</DigestValue>
      </Reference>
      <Reference URI="/xl/worksheets/sheet16.xml?ContentType=application/vnd.openxmlformats-officedocument.spreadsheetml.worksheet+xml">
        <DigestMethod Algorithm="http://www.w3.org/2001/04/xmlenc#sha256"/>
        <DigestValue>1UULnIFEkIWng1k7L1k5AJkk/HyfVMOALrdNfTRQLRs=</DigestValue>
      </Reference>
      <Reference URI="/xl/worksheets/sheet17.xml?ContentType=application/vnd.openxmlformats-officedocument.spreadsheetml.worksheet+xml">
        <DigestMethod Algorithm="http://www.w3.org/2001/04/xmlenc#sha256"/>
        <DigestValue>9qLGHicPEg1VrN2TXwqxxdZyYv3RIQArwcUzsrcbQyw=</DigestValue>
      </Reference>
      <Reference URI="/xl/worksheets/sheet2.xml?ContentType=application/vnd.openxmlformats-officedocument.spreadsheetml.worksheet+xml">
        <DigestMethod Algorithm="http://www.w3.org/2001/04/xmlenc#sha256"/>
        <DigestValue>RhptcAnqstFabC/gdmgxt1VGGimGIhA6x5Wev01Cjb4=</DigestValue>
      </Reference>
      <Reference URI="/xl/worksheets/sheet3.xml?ContentType=application/vnd.openxmlformats-officedocument.spreadsheetml.worksheet+xml">
        <DigestMethod Algorithm="http://www.w3.org/2001/04/xmlenc#sha256"/>
        <DigestValue>kelDbZ8Mm3GShFFcnFug6yppOdvv+LKjbleIwVcWpMQ=</DigestValue>
      </Reference>
      <Reference URI="/xl/worksheets/sheet4.xml?ContentType=application/vnd.openxmlformats-officedocument.spreadsheetml.worksheet+xml">
        <DigestMethod Algorithm="http://www.w3.org/2001/04/xmlenc#sha256"/>
        <DigestValue>C8DbnB8z04ZxNzduecCZcU6c+enot5QFtnjoZIbsG9U=</DigestValue>
      </Reference>
      <Reference URI="/xl/worksheets/sheet5.xml?ContentType=application/vnd.openxmlformats-officedocument.spreadsheetml.worksheet+xml">
        <DigestMethod Algorithm="http://www.w3.org/2001/04/xmlenc#sha256"/>
        <DigestValue>fyPdMlJAP1n9CdihJTB75r4t9BiY0qYXQ5ng1jEUh3s=</DigestValue>
      </Reference>
      <Reference URI="/xl/worksheets/sheet6.xml?ContentType=application/vnd.openxmlformats-officedocument.spreadsheetml.worksheet+xml">
        <DigestMethod Algorithm="http://www.w3.org/2001/04/xmlenc#sha256"/>
        <DigestValue>Z3nByACEALmoU33GSyfKCVUJDnFkbBZUHE4pyrgY70A=</DigestValue>
      </Reference>
      <Reference URI="/xl/worksheets/sheet7.xml?ContentType=application/vnd.openxmlformats-officedocument.spreadsheetml.worksheet+xml">
        <DigestMethod Algorithm="http://www.w3.org/2001/04/xmlenc#sha256"/>
        <DigestValue>TLwjb5iVzUJV7VJTK9J9e8HdfsxLwZNt/uPyC3wOyGw=</DigestValue>
      </Reference>
      <Reference URI="/xl/worksheets/sheet8.xml?ContentType=application/vnd.openxmlformats-officedocument.spreadsheetml.worksheet+xml">
        <DigestMethod Algorithm="http://www.w3.org/2001/04/xmlenc#sha256"/>
        <DigestValue>CvxxvbgGaXwzgjIJ6jYGwUmA4abZl3DiTG3zJv5GVcg=</DigestValue>
      </Reference>
      <Reference URI="/xl/worksheets/sheet9.xml?ContentType=application/vnd.openxmlformats-officedocument.spreadsheetml.worksheet+xml">
        <DigestMethod Algorithm="http://www.w3.org/2001/04/xmlenc#sha256"/>
        <DigestValue>yajMxxftucOtDA42Fm5lrYYXhD4sDY0mRbekEEbLe6o=</DigestValue>
      </Reference>
    </Manifest>
    <SignatureProperties>
      <SignatureProperty Id="idSignatureTime" Target="#idPackageSignature">
        <mdssi:SignatureTime xmlns:mdssi="http://schemas.openxmlformats.org/package/2006/digital-signature">
          <mdssi:Format>YYYY-MM-DDThh:mm:ssTZD</mdssi:Format>
          <mdssi:Value>2018-10-30T06:03:57Z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2018-10-30T06:03:57Z</xd:SigningTime>
          <xd:SigningCertificate>
            <xd:Cert>
              <xd:CertDigest>
                <DigestMethod Algorithm="http://www.w3.org/2001/04/xmlenc#sha256"/>
                <DigestValue>QnriNKKEa4KzdTXT8k3NjIIa4QRV1Tu+qohMh8OxU9Y=</DigestValue>
              </xd:CertDigest>
              <xd:IssuerSerial>
                <X509IssuerName>CN=NBG Class 2 INT Sub CA, DC=nbg, DC=ge</X509IssuerName>
                <X509SerialNumber>560526121731369323207885</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seY5NFeA7Ch71iGxR38MpCfAOwE5BAnDLNvlyLPrBOU=</DigestValue>
    </Reference>
    <Reference Type="http://www.w3.org/2000/09/xmldsig#Object" URI="#idOfficeObject">
      <DigestMethod Algorithm="http://www.w3.org/2001/04/xmlenc#sha256"/>
      <DigestValue>fkZx6B0EQk5x5+tV58bTWx2EE1bZTfzauY5396xAh28=</DigestValue>
    </Reference>
    <Reference Type="http://uri.etsi.org/01903#SignedProperties" URI="#idSignedProperties">
      <Transforms>
        <Transform Algorithm="http://www.w3.org/TR/2001/REC-xml-c14n-20010315"/>
      </Transforms>
      <DigestMethod Algorithm="http://www.w3.org/2001/04/xmlenc#sha256"/>
      <DigestValue>uheEmcB6suhmbYxSymwJYSBlAJVV8YM0amOy4QMi2U8=</DigestValue>
    </Reference>
  </SignedInfo>
  <SignatureValue>xUDInskq6ugL5jCL/X51O3Fe0oNWqJbS4CHEZYhgT5XCjU/YlFfz1Rw0EM6ixdyuMkdGqKFVe0ps
kAyej3jChp6O+kmniai6P2a/aCVYNeZPDdkZFjZJ7kSg9PkU+dTxA20rFj6WhNNFhJl3gyExyZEo
Ihg4PCcvsglZ9vRFtCJwg3xioy7/vzsOCiBg+ybEGI5kwSfwGy7zhj5wExko9vkw7aUnIuSXZV/+
h+ImXSdW7cW9dXegF6MoSEljHJ7BacmpkYwDf0tKlGmTEpAZ7X0vdksz/Bs/c2EPxb5AhBN/PbNw
B/SUwXOg3ec0xXbs1JQc6R6K2bzBIkoUYpzu+Q==</SignatureValue>
  <KeyInfo>
    <X509Data>
      <X509Certificate>MIIGOjCCBSKgAwIBAgIKYSygIwACAAAc+zANBgkqhkiG9w0BAQsFADBKMRIwEAYKCZImiZPyLGQBGRYCZ2UxEzARBgoJkiaJk/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IxliCsUv4phX4Gl/tyKc+Ggd5SZnUBUpX5taFTTbwGrjcSy7RWDu8y0vP7dJIJkBUE+jwhPcJBRbsEdRPu4BSoAsZfce1bMu3bXaPTRZJPrNjD2XqWEMZKIWMq1/VMYSYA0FRi61S0kmPlKepP5O9lM9aJ3Ula7d6mXNK26/RyFuUAr4CKJBRFbZBKaNE1KnZVz8VRfx2U/GpjV1G+CoB7WSxZOpUpfLUhWibO8SGO8BAgMBAAGjggMyMIIDLjA8BgkrBgEEAYI3FQcELzAtBiUrBgEEAYI3FQjmsmCDjfVEhoGZCYO4oUqDvoRxBIPEkTOEg4hdAgFkAgEdMB0GA1UdJQQWMBQGCCsGAQUFBwMCBggrBgEFBQcDBDALBgNVHQ8EBAMCB4AwJwYJKwYBBAGCNxUKBBowGDAKBggrBgEFBQcDAjAKBggrBgEFBQcDBDAdBgNVHQ4EFgQUNFnhoIebtg/kfmPOZrRaSaBwzF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Z5PggwI1buCjrtFJHJ0ry3iA+j9uEfha+qDyIxxNp+u7fIU4DhbwxSGU0AD8V792AiW6qIzAXVP2a1C1m9fApjrWxEghSlX6EmYkt9lGfyHUy2n1id52p8T5cZXmFrbFck+xnkTyMQpylqdg5wbkZ+4ML4lg8XDbDgo3A+uyKwoW2kESOK8h3OhnIzoapI+OT7xlFOXjtIiZ/ApePO9d2eerBjCYhtrJC/wExOMpBvE4BpW1yeHD7KNk6IFr9OHwKSXKEOgieDZbQUOUxE2+m/QGaGLAM6/AzX3IBQF9TZoy7UiiRJ6hMwe972TssFct8jS9H4i0uF/Sj3otTDzG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EiaS5kf2BPT60MPMRmUxQYqoXKKGldWXfvvp1fMPfZc=</DigestValue>
      </Reference>
      <Reference URI="/xl/drawings/drawing1.xml?ContentType=application/vnd.openxmlformats-officedocument.drawing+xml">
        <DigestMethod Algorithm="http://www.w3.org/2001/04/xmlenc#sha256"/>
        <DigestValue>kywbfkNn/06bMo3OSI7TLq1cZHgauKR3svsufboKoqc=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ZG6Or+5M57tcFc8+0++SZKQrMcQtMGRYRbbG7EEIu5w=</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TA+obCyNhiwa4PvdDTGehO56K/TozjfJBQW37NrBmok=</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Rk5Bl1/lVOl38q8C+JTHJX7zjDgmiqxgk2FpBaVyy/Q=</DigestValue>
      </Reference>
      <Reference URI="/xl/sharedStrings.xml?ContentType=application/vnd.openxmlformats-officedocument.spreadsheetml.sharedStrings+xml">
        <DigestMethod Algorithm="http://www.w3.org/2001/04/xmlenc#sha256"/>
        <DigestValue>vGbvnP92w1O8UC5zY6cMHO2PZa6v7X3WvtxeoGNwVh8=</DigestValue>
      </Reference>
      <Reference URI="/xl/styles.xml?ContentType=application/vnd.openxmlformats-officedocument.spreadsheetml.styles+xml">
        <DigestMethod Algorithm="http://www.w3.org/2001/04/xmlenc#sha256"/>
        <DigestValue>4Q2eGKKLKldpS3uaVGhetxljzSjeXU0hC7mfd0OpDGM=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BAWhM04sE+UvxDop9rFVRkDl5H6WDwcnWjujvheX8II=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uTRblNBk9KnMZ6uP/79TZ+gUk5KyYeIBjqW82CD4sgc=</DigestValue>
      </Reference>
      <Reference URI="/xl/worksheets/sheet10.xml?ContentType=application/vnd.openxmlformats-officedocument.spreadsheetml.worksheet+xml">
        <DigestMethod Algorithm="http://www.w3.org/2001/04/xmlenc#sha256"/>
        <DigestValue>s30zrwZ0NP+1xC+28ktQmUaXR1nknlvyYjRRvEB5zkY=</DigestValue>
      </Reference>
      <Reference URI="/xl/worksheets/sheet11.xml?ContentType=application/vnd.openxmlformats-officedocument.spreadsheetml.worksheet+xml">
        <DigestMethod Algorithm="http://www.w3.org/2001/04/xmlenc#sha256"/>
        <DigestValue>KfpYuFrYZYksTGWREvKmqH8l2qcoNLjbFTKm5wBQarQ=</DigestValue>
      </Reference>
      <Reference URI="/xl/worksheets/sheet12.xml?ContentType=application/vnd.openxmlformats-officedocument.spreadsheetml.worksheet+xml">
        <DigestMethod Algorithm="http://www.w3.org/2001/04/xmlenc#sha256"/>
        <DigestValue>3kIoORjrzAfJKbZiJ4Ynl/SR+E7Bdqn3VH6T7SR2MDE=</DigestValue>
      </Reference>
      <Reference URI="/xl/worksheets/sheet13.xml?ContentType=application/vnd.openxmlformats-officedocument.spreadsheetml.worksheet+xml">
        <DigestMethod Algorithm="http://www.w3.org/2001/04/xmlenc#sha256"/>
        <DigestValue>EEBGPoCPY2P8wh3weospJ6D83cqIQ9V1BsvzywDJ8Hs=</DigestValue>
      </Reference>
      <Reference URI="/xl/worksheets/sheet14.xml?ContentType=application/vnd.openxmlformats-officedocument.spreadsheetml.worksheet+xml">
        <DigestMethod Algorithm="http://www.w3.org/2001/04/xmlenc#sha256"/>
        <DigestValue>3NY7f1aDu9QlGGV7afYcN0yhZRlsFmOzGkqoTwPRFBY=</DigestValue>
      </Reference>
      <Reference URI="/xl/worksheets/sheet15.xml?ContentType=application/vnd.openxmlformats-officedocument.spreadsheetml.worksheet+xml">
        <DigestMethod Algorithm="http://www.w3.org/2001/04/xmlenc#sha256"/>
        <DigestValue>PQ96EGBP3b1HWC5i2mk+gz6Ix1CyNbJxxwtYnM8R3Lk=</DigestValue>
      </Reference>
      <Reference URI="/xl/worksheets/sheet16.xml?ContentType=application/vnd.openxmlformats-officedocument.spreadsheetml.worksheet+xml">
        <DigestMethod Algorithm="http://www.w3.org/2001/04/xmlenc#sha256"/>
        <DigestValue>1UULnIFEkIWng1k7L1k5AJkk/HyfVMOALrdNfTRQLRs=</DigestValue>
      </Reference>
      <Reference URI="/xl/worksheets/sheet17.xml?ContentType=application/vnd.openxmlformats-officedocument.spreadsheetml.worksheet+xml">
        <DigestMethod Algorithm="http://www.w3.org/2001/04/xmlenc#sha256"/>
        <DigestValue>9qLGHicPEg1VrN2TXwqxxdZyYv3RIQArwcUzsrcbQyw=</DigestValue>
      </Reference>
      <Reference URI="/xl/worksheets/sheet2.xml?ContentType=application/vnd.openxmlformats-officedocument.spreadsheetml.worksheet+xml">
        <DigestMethod Algorithm="http://www.w3.org/2001/04/xmlenc#sha256"/>
        <DigestValue>RhptcAnqstFabC/gdmgxt1VGGimGIhA6x5Wev01Cjb4=</DigestValue>
      </Reference>
      <Reference URI="/xl/worksheets/sheet3.xml?ContentType=application/vnd.openxmlformats-officedocument.spreadsheetml.worksheet+xml">
        <DigestMethod Algorithm="http://www.w3.org/2001/04/xmlenc#sha256"/>
        <DigestValue>kelDbZ8Mm3GShFFcnFug6yppOdvv+LKjbleIwVcWpMQ=</DigestValue>
      </Reference>
      <Reference URI="/xl/worksheets/sheet4.xml?ContentType=application/vnd.openxmlformats-officedocument.spreadsheetml.worksheet+xml">
        <DigestMethod Algorithm="http://www.w3.org/2001/04/xmlenc#sha256"/>
        <DigestValue>C8DbnB8z04ZxNzduecCZcU6c+enot5QFtnjoZIbsG9U=</DigestValue>
      </Reference>
      <Reference URI="/xl/worksheets/sheet5.xml?ContentType=application/vnd.openxmlformats-officedocument.spreadsheetml.worksheet+xml">
        <DigestMethod Algorithm="http://www.w3.org/2001/04/xmlenc#sha256"/>
        <DigestValue>fyPdMlJAP1n9CdihJTB75r4t9BiY0qYXQ5ng1jEUh3s=</DigestValue>
      </Reference>
      <Reference URI="/xl/worksheets/sheet6.xml?ContentType=application/vnd.openxmlformats-officedocument.spreadsheetml.worksheet+xml">
        <DigestMethod Algorithm="http://www.w3.org/2001/04/xmlenc#sha256"/>
        <DigestValue>Z3nByACEALmoU33GSyfKCVUJDnFkbBZUHE4pyrgY70A=</DigestValue>
      </Reference>
      <Reference URI="/xl/worksheets/sheet7.xml?ContentType=application/vnd.openxmlformats-officedocument.spreadsheetml.worksheet+xml">
        <DigestMethod Algorithm="http://www.w3.org/2001/04/xmlenc#sha256"/>
        <DigestValue>TLwjb5iVzUJV7VJTK9J9e8HdfsxLwZNt/uPyC3wOyGw=</DigestValue>
      </Reference>
      <Reference URI="/xl/worksheets/sheet8.xml?ContentType=application/vnd.openxmlformats-officedocument.spreadsheetml.worksheet+xml">
        <DigestMethod Algorithm="http://www.w3.org/2001/04/xmlenc#sha256"/>
        <DigestValue>CvxxvbgGaXwzgjIJ6jYGwUmA4abZl3DiTG3zJv5GVcg=</DigestValue>
      </Reference>
      <Reference URI="/xl/worksheets/sheet9.xml?ContentType=application/vnd.openxmlformats-officedocument.spreadsheetml.worksheet+xml">
        <DigestMethod Algorithm="http://www.w3.org/2001/04/xmlenc#sha256"/>
        <DigestValue>yajMxxftucOtDA42Fm5lrYYXhD4sDY0mRbekEEbLe6o=</DigestValue>
      </Reference>
    </Manifest>
    <SignatureProperties>
      <SignatureProperty Id="idSignatureTime" Target="#idPackageSignature">
        <mdssi:SignatureTime xmlns:mdssi="http://schemas.openxmlformats.org/package/2006/digital-signature">
          <mdssi:Format>YYYY-MM-DDThh:mm:ssTZD</mdssi:Format>
          <mdssi:Value>2018-10-30T05:44:54Z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2018-10-30T05:44:54Z</xd:SigningTime>
          <xd:SigningCertificate>
            <xd:Cert>
              <xd:CertDigest>
                <DigestMethod Algorithm="http://www.w3.org/2001/04/xmlenc#sha256"/>
                <DigestValue>KArvic9keKZHOphNge9vJ8biOWfU+dhq2HdLnJGvr3c=</DigestValue>
              </xd:CertDigest>
              <xd:IssuerSerial>
                <X509IssuerName>CN=NBG Class 2 INT Sub CA, DC=nbg, DC=ge</X509IssuerName>
                <X509SerialNumber>458892744644277649284347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2018-10-24T09:23:01Z</dcterms:modified>
</cp:coreProperties>
</file>