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2.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1" i="64" l="1"/>
  <c r="D21" i="64"/>
  <c r="E21" i="64"/>
  <c r="F21" i="64"/>
  <c r="G21" i="64"/>
  <c r="H21" i="64"/>
  <c r="I21" i="64"/>
  <c r="J21" i="64"/>
  <c r="K21" i="64"/>
  <c r="L21" i="64"/>
  <c r="M21" i="64"/>
  <c r="N21" i="64"/>
  <c r="O21" i="64"/>
  <c r="P21" i="64"/>
  <c r="Q21" i="64"/>
  <c r="R21" i="64"/>
  <c r="S21" i="64"/>
  <c r="T21" i="64"/>
  <c r="U21" i="64"/>
  <c r="C46" i="69"/>
  <c r="C45" i="69"/>
  <c r="C42" i="69"/>
  <c r="C41" i="69"/>
  <c r="C40" i="69"/>
  <c r="C39" i="69"/>
  <c r="C38" i="69"/>
  <c r="C35" i="69"/>
  <c r="C36" i="69" s="1"/>
  <c r="C33" i="69"/>
  <c r="C32" i="69"/>
  <c r="C31" i="69"/>
  <c r="C30" i="69"/>
  <c r="C29" i="69"/>
  <c r="C28" i="69"/>
  <c r="C27" i="69"/>
  <c r="C26" i="69"/>
  <c r="C24" i="69"/>
  <c r="C23" i="69"/>
  <c r="C22" i="69"/>
  <c r="C17" i="69"/>
  <c r="C16" i="69"/>
  <c r="C15" i="69"/>
  <c r="C12" i="69"/>
  <c r="C11" i="69"/>
  <c r="C14" i="69" s="1"/>
  <c r="C10" i="69"/>
  <c r="C9" i="69"/>
  <c r="C8" i="69"/>
  <c r="C7" i="69"/>
  <c r="C6" i="69"/>
  <c r="C47" i="28"/>
  <c r="C43" i="28"/>
  <c r="C35" i="28"/>
  <c r="C31" i="28"/>
  <c r="C30" i="28"/>
  <c r="C41" i="28" s="1"/>
  <c r="C12" i="28"/>
  <c r="D6" i="71"/>
  <c r="C6" i="7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G11" i="75"/>
  <c r="D11" i="75"/>
  <c r="E11" i="75" s="1"/>
  <c r="H10" i="75"/>
  <c r="E10" i="75"/>
  <c r="H9" i="75"/>
  <c r="E9" i="75"/>
  <c r="H8" i="75"/>
  <c r="E8" i="75"/>
  <c r="H66" i="53"/>
  <c r="E66" i="53"/>
  <c r="H64" i="53"/>
  <c r="E64" i="53"/>
  <c r="G61" i="53"/>
  <c r="F61" i="53"/>
  <c r="H61" i="53" s="1"/>
  <c r="D61" i="53"/>
  <c r="C61" i="53"/>
  <c r="E61" i="53" s="1"/>
  <c r="H60" i="53"/>
  <c r="E60" i="53"/>
  <c r="H59" i="53"/>
  <c r="E59" i="53"/>
  <c r="H58" i="53"/>
  <c r="E58" i="53"/>
  <c r="G53" i="53"/>
  <c r="F53" i="53"/>
  <c r="H53" i="53" s="1"/>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E30" i="53" s="1"/>
  <c r="H29" i="53"/>
  <c r="E29" i="53"/>
  <c r="H28" i="53"/>
  <c r="E28" i="53"/>
  <c r="H27" i="53"/>
  <c r="E27" i="53"/>
  <c r="H26" i="53"/>
  <c r="E26" i="53"/>
  <c r="H25" i="53"/>
  <c r="E25" i="53"/>
  <c r="H24" i="53"/>
  <c r="E24" i="53"/>
  <c r="D22" i="53"/>
  <c r="D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D9" i="53"/>
  <c r="C9" i="53"/>
  <c r="E9" i="53" s="1"/>
  <c r="H8" i="53"/>
  <c r="E8" i="53"/>
  <c r="D41" i="62"/>
  <c r="F40" i="62"/>
  <c r="H40" i="62" s="1"/>
  <c r="E40" i="62"/>
  <c r="D40" i="62"/>
  <c r="C40" i="62"/>
  <c r="H39" i="62"/>
  <c r="E39" i="62"/>
  <c r="H38" i="62"/>
  <c r="E38" i="62"/>
  <c r="H37" i="62"/>
  <c r="E37" i="62"/>
  <c r="H36" i="62"/>
  <c r="E36" i="62"/>
  <c r="H35" i="62"/>
  <c r="E35" i="62"/>
  <c r="H34" i="62"/>
  <c r="E34" i="62"/>
  <c r="H33" i="62"/>
  <c r="E33" i="62"/>
  <c r="G31" i="62"/>
  <c r="G41" i="62" s="1"/>
  <c r="F31" i="62"/>
  <c r="H31" i="62" s="1"/>
  <c r="E31" i="62"/>
  <c r="D31" i="62"/>
  <c r="C31" i="62"/>
  <c r="C41" i="62" s="1"/>
  <c r="E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H14" i="62" s="1"/>
  <c r="E14" i="62"/>
  <c r="D14" i="62"/>
  <c r="D20" i="62" s="1"/>
  <c r="C14" i="62"/>
  <c r="C20" i="62" s="1"/>
  <c r="H13" i="62"/>
  <c r="E13" i="62"/>
  <c r="H12" i="62"/>
  <c r="E12" i="62"/>
  <c r="H11" i="62"/>
  <c r="E11" i="62"/>
  <c r="H10" i="62"/>
  <c r="E10" i="62"/>
  <c r="H9" i="62"/>
  <c r="E9" i="62"/>
  <c r="H8" i="62"/>
  <c r="E8" i="62"/>
  <c r="H7" i="62"/>
  <c r="E7" i="62"/>
  <c r="C37" i="69" l="1"/>
  <c r="C47" i="69"/>
  <c r="C25" i="69"/>
  <c r="D56" i="53"/>
  <c r="D63" i="53" s="1"/>
  <c r="D65" i="53" s="1"/>
  <c r="D67" i="53" s="1"/>
  <c r="H22" i="53"/>
  <c r="F31" i="53"/>
  <c r="E45" i="53"/>
  <c r="C54" i="53"/>
  <c r="E54" i="53" s="1"/>
  <c r="H45" i="53"/>
  <c r="F54" i="53"/>
  <c r="H54" i="53" s="1"/>
  <c r="H9" i="53"/>
  <c r="C22" i="53"/>
  <c r="E34" i="53"/>
  <c r="H34" i="53"/>
  <c r="E20" i="62"/>
  <c r="F20" i="62"/>
  <c r="H20" i="62" s="1"/>
  <c r="F41" i="62"/>
  <c r="H41" i="62" s="1"/>
  <c r="E22" i="53" l="1"/>
  <c r="C31" i="53"/>
  <c r="H31" i="53"/>
  <c r="F56" i="53"/>
  <c r="C22" i="74"/>
  <c r="C52" i="28"/>
  <c r="E7" i="75"/>
  <c r="B2" i="53"/>
  <c r="B2" i="75"/>
  <c r="B2" i="71"/>
  <c r="B2" i="52"/>
  <c r="B2" i="72"/>
  <c r="B2" i="73"/>
  <c r="B2" i="28"/>
  <c r="B2" i="69"/>
  <c r="B2" i="35"/>
  <c r="B2" i="64"/>
  <c r="B2" i="74"/>
  <c r="B2" i="36"/>
  <c r="B2" i="37"/>
  <c r="B2" i="62"/>
  <c r="F63" i="53" l="1"/>
  <c r="H56" i="53"/>
  <c r="E31" i="53"/>
  <c r="C56" i="53"/>
  <c r="H42" i="62"/>
  <c r="E42" i="62"/>
  <c r="H63" i="53" l="1"/>
  <c r="F65" i="53"/>
  <c r="C63" i="53"/>
  <c r="E56" i="53"/>
  <c r="E63" i="53" l="1"/>
  <c r="C65" i="53"/>
  <c r="H65" i="53"/>
  <c r="F67" i="53"/>
  <c r="H67" i="53" s="1"/>
  <c r="S22" i="35"/>
  <c r="E65" i="53" l="1"/>
  <c r="C67" i="53"/>
  <c r="E67" i="53" s="1"/>
  <c r="F21" i="72"/>
  <c r="G21" i="72"/>
  <c r="D21" i="72"/>
  <c r="E21" i="72"/>
  <c r="C21" i="72"/>
  <c r="D22" i="35" l="1"/>
  <c r="E22" i="35"/>
  <c r="F22" i="35"/>
  <c r="G22" i="35"/>
  <c r="H22" i="35"/>
  <c r="I22" i="35"/>
  <c r="J22" i="35"/>
  <c r="K22" i="35"/>
  <c r="L22" i="35"/>
  <c r="M22" i="35"/>
  <c r="N22" i="35"/>
  <c r="O22" i="35"/>
  <c r="P22" i="35"/>
  <c r="Q22" i="35"/>
  <c r="R22" i="35"/>
  <c r="C22" i="35"/>
  <c r="F22" i="74" l="1"/>
  <c r="D15" i="36" l="1"/>
  <c r="V7" i="64"/>
  <c r="H8" i="74" l="1"/>
  <c r="V9" i="64"/>
  <c r="H10" i="74" s="1"/>
  <c r="H7" i="75" l="1"/>
  <c r="C14" i="37" l="1"/>
  <c r="C7" i="37"/>
  <c r="C21" i="37" l="1"/>
  <c r="C14" i="71"/>
  <c r="D22" i="74" l="1"/>
  <c r="E22" i="74"/>
  <c r="D14" i="71"/>
  <c r="C5" i="73" l="1"/>
  <c r="C8" i="73" l="1"/>
  <c r="C13" i="73" s="1"/>
  <c r="E16" i="37" l="1"/>
  <c r="E17" i="37"/>
  <c r="E18" i="37"/>
  <c r="E19" i="37"/>
  <c r="E15" i="37"/>
  <c r="E9" i="37"/>
  <c r="E10" i="37"/>
  <c r="E11" i="37"/>
  <c r="E12" i="37"/>
  <c r="E8" i="37"/>
  <c r="C15" i="36"/>
  <c r="V8" i="64"/>
  <c r="V10" i="64"/>
  <c r="H11" i="74" s="1"/>
  <c r="V11" i="64"/>
  <c r="H12" i="74" s="1"/>
  <c r="V12" i="64"/>
  <c r="H13" i="74" s="1"/>
  <c r="V13" i="64"/>
  <c r="H14" i="74" s="1"/>
  <c r="V14" i="64"/>
  <c r="H15" i="74" s="1"/>
  <c r="V15" i="64"/>
  <c r="H16" i="74" s="1"/>
  <c r="V16" i="64"/>
  <c r="H17" i="74" s="1"/>
  <c r="V17" i="64"/>
  <c r="H18" i="74" s="1"/>
  <c r="V18" i="64"/>
  <c r="H19" i="74" s="1"/>
  <c r="V19" i="64"/>
  <c r="H20" i="74" s="1"/>
  <c r="V20" i="64"/>
  <c r="H21" i="74" s="1"/>
  <c r="H9" i="74" l="1"/>
  <c r="G22" i="74"/>
  <c r="H22" i="74" s="1"/>
  <c r="V21" i="64"/>
  <c r="E7" i="37"/>
  <c r="E14" i="37"/>
  <c r="E21" i="37" l="1"/>
  <c r="C6" i="28" l="1"/>
  <c r="C28" i="28" s="1"/>
</calcChain>
</file>

<file path=xl/sharedStrings.xml><?xml version="1.0" encoding="utf-8"?>
<sst xmlns="http://schemas.openxmlformats.org/spreadsheetml/2006/main" count="669" uniqueCount="428">
  <si>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</si>
  <si>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</si>
  <si>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</si>
  <si>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</si>
  <si>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</si>
  <si>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</si>
  <si>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</si>
  <si>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</si>
  <si>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</si>
  <si>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</si>
  <si>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</si>
  <si>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</si>
  <si>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</si>
  <si>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</si>
  <si>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</si>
  <si>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</si>
  <si>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</si>
  <si>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</si>
  <si>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</si>
  <si>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</si>
  <si>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</si>
  <si>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</si>
  <si>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</si>
  <si>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</si>
  <si>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</si>
  <si>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</si>
  <si>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</si>
  <si>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</si>
  <si>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</si>
  <si>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</si>
  <si>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</si>
  <si>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</si>
  <si>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</si>
  <si>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</si>
  <si>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</si>
  <si>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</si>
  <si>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</si>
  <si>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</si>
  <si>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</si>
  <si>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</si>
  <si>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</si>
  <si>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</si>
  <si>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</si>
  <si>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</si>
  <si>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</si>
  <si>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</si>
  <si>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</si>
  <si>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</si>
  <si>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</si>
  <si>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</si>
  <si>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</si>
  <si>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</si>
  <si>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</si>
  <si>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</si>
  <si>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</si>
  <si>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</si>
  <si>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</si>
  <si>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</si>
  <si>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</si>
  <si>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</si>
  <si>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</si>
  <si>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</si>
  <si>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</si>
  <si>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</si>
  <si>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</si>
  <si>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</si>
  <si>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</si>
  <si>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</si>
  <si>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</si>
  <si>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</si>
  <si>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</si>
  <si>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</si>
  <si>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</si>
  <si>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</si>
  <si>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</si>
  <si>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</si>
  <si>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</si>
  <si>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</si>
  <si>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</si>
  <si>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</si>
  <si>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</si>
  <si>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</si>
  <si>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</si>
  <si>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</si>
  <si>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</si>
  <si>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</si>
  <si>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</si>
  <si>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</si>
  <si>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</si>
  <si>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</si>
  <si>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</si>
  <si>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</si>
  <si>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</si>
  <si>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</si>
  <si>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</si>
  <si>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</si>
  <si>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</si>
  <si>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</si>
  <si>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</si>
  <si>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</si>
  <si>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</si>
  <si>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</si>
  <si>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</si>
  <si>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</si>
  <si>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</si>
  <si>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</si>
  <si>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</si>
  <si>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</si>
  <si>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</si>
  <si>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</si>
  <si>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</si>
  <si>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</si>
  <si>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</si>
  <si>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</si>
  <si>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</si>
  <si>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</si>
  <si>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</si>
  <si>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</si>
  <si>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</si>
  <si>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</si>
  <si>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</si>
  <si>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</si>
  <si>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</si>
  <si>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</si>
  <si>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</si>
  <si>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</si>
  <si>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</si>
  <si>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</si>
  <si>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</si>
  <si>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</si>
  <si>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</si>
  <si>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</si>
  <si>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</si>
  <si>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</si>
  <si>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</si>
  <si>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</si>
  <si>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</si>
  <si>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</si>
  <si>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</si>
  <si>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</si>
  <si>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</si>
  <si>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</si>
  <si>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</si>
  <si>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</si>
  <si>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</si>
  <si>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</si>
  <si>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</si>
  <si>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</si>
  <si>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</si>
  <si>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</si>
  <si>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</si>
  <si>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</si>
  <si>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</si>
  <si>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</si>
  <si>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</si>
  <si>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</si>
  <si>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</si>
  <si>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</si>
  <si>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</si>
  <si>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</si>
  <si>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</si>
  <si>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</si>
  <si>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</si>
  <si>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</si>
  <si>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</si>
  <si>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</si>
  <si>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</si>
  <si>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</si>
  <si>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</si>
  <si>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</si>
  <si>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</si>
  <si>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</si>
  <si>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</si>
  <si>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</si>
  <si>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</si>
  <si>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</si>
  <si>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</si>
  <si>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</si>
  <si>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</si>
  <si>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</si>
  <si>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</si>
  <si>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</si>
  <si>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</si>
  <si>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</si>
  <si>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</si>
  <si>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</si>
  <si>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</si>
  <si>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</si>
  <si>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</si>
  <si>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</si>
  <si>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</si>
  <si>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</si>
  <si>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</si>
  <si>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</si>
  <si>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</si>
  <si>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</si>
  <si>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</si>
  <si>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</si>
  <si>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</si>
  <si>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</si>
  <si>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</si>
  <si>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</si>
  <si>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</si>
  <si>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</si>
  <si>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</si>
  <si>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</si>
  <si>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</si>
  <si>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</si>
  <si>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</si>
  <si>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</si>
  <si>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</si>
  <si>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</si>
  <si>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</si>
  <si>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</si>
  <si>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</si>
  <si>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</si>
  <si>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</si>
  <si>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</si>
  <si>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</si>
  <si>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</si>
  <si>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</si>
  <si>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</si>
  <si>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</si>
  <si>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</si>
  <si>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</si>
  <si>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</si>
  <si>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</si>
  <si>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</si>
  <si>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</si>
  <si>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</si>
  <si>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</si>
  <si>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</si>
  <si>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</si>
  <si>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</si>
  <si>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</si>
  <si>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</si>
  <si>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</si>
  <si>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</si>
  <si>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</si>
  <si>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</si>
  <si>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</si>
  <si>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</si>
  <si>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</si>
  <si>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</si>
  <si>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</si>
  <si>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</si>
  <si>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</si>
  <si>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</si>
  <si>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</si>
  <si>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</si>
  <si>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</si>
  <si>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</si>
  <si>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</si>
  <si>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</si>
  <si>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</si>
  <si>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</si>
  <si>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</si>
  <si>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</si>
  <si>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</si>
  <si>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</si>
  <si>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</si>
  <si>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</si>
  <si>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</si>
  <si>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</si>
  <si>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</si>
  <si>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</si>
  <si>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</si>
  <si>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</si>
  <si>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</si>
  <si>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</si>
  <si>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</si>
  <si>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</si>
  <si>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</si>
  <si>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</si>
  <si>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</si>
  <si>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</si>
  <si>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</si>
  <si>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</si>
  <si>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</si>
  <si>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</si>
  <si>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</si>
  <si>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</si>
  <si>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</si>
  <si>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</si>
  <si>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</si>
  <si>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</si>
  <si>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</si>
  <si>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</si>
  <si>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</si>
  <si>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</si>
  <si>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</si>
  <si>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</si>
  <si>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</si>
  <si>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</si>
  <si>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</si>
  <si>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</si>
  <si>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</si>
  <si>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</si>
  <si>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</si>
  <si>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</si>
  <si>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</si>
  <si>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</si>
  <si>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</si>
  <si>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</si>
  <si>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</si>
  <si>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</si>
  <si>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</si>
  <si>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</si>
  <si>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</si>
  <si>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</si>
  <si>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</si>
  <si>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</si>
  <si>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</si>
  <si>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</si>
  <si>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</si>
  <si>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</si>
  <si>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</si>
  <si>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</si>
  <si>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</si>
  <si>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</si>
  <si>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</si>
  <si>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</si>
  <si>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</si>
  <si>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</si>
  <si>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</si>
  <si>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</si>
  <si>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</si>
  <si>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</si>
  <si>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</si>
  <si>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</si>
  <si>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</si>
  <si>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</si>
  <si>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</si>
  <si>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</si>
  <si>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</si>
  <si>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</si>
  <si>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</si>
  <si>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</si>
  <si>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</si>
  <si>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</si>
  <si>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</si>
  <si>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</si>
  <si>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</si>
  <si>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</si>
  <si>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</si>
  <si>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</si>
  <si>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</si>
  <si>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</si>
  <si>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</si>
  <si>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</si>
  <si>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</si>
  <si>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</si>
  <si>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</si>
  <si>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</si>
  <si>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</si>
  <si>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</si>
  <si>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</si>
  <si>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</si>
  <si>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</si>
  <si>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</si>
  <si>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</si>
  <si>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</si>
  <si>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</si>
  <si>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</si>
  <si>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</si>
  <si>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</si>
  <si>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</si>
  <si>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</si>
  <si>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</si>
  <si>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</si>
  <si>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</si>
  <si>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</si>
  <si>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</si>
  <si>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</si>
  <si>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</si>
  <si>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</si>
  <si>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</si>
  <si>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</si>
  <si>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</si>
  <si>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</si>
  <si>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</si>
  <si>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</si>
  <si>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</si>
  <si>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</si>
  <si>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</si>
  <si>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</si>
  <si>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</si>
  <si>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</si>
  <si>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</si>
  <si>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</si>
  <si>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</si>
  <si>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</si>
  <si>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"ბანკი ქართუ"</t>
  </si>
  <si>
    <t>ნ. ჩხეტიანი</t>
  </si>
  <si>
    <t>ნ. ხაინდრავა</t>
  </si>
  <si>
    <t>www.cartubank.ge</t>
  </si>
  <si>
    <t>X</t>
  </si>
  <si>
    <t xml:space="preserve">  </t>
  </si>
  <si>
    <t>ნიკოლოზ ჩხეტიანი</t>
  </si>
  <si>
    <t>ეთერ დემინაშვილი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</si>
  <si>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</si>
  <si>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</si>
  <si>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</si>
  <si>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</si>
  <si>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</si>
  <si>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</si>
  <si>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</si>
  <si>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მათ შორის საერთო რეზერვები</t>
  </si>
  <si>
    <t>ცხრილი 9 (Capital), N39</t>
  </si>
  <si>
    <t>წმინდა ინვესტიციები საწესდებო კაპიტალში</t>
  </si>
  <si>
    <t>მათ შორის მნიშვნელოვანი ინვესტიციები</t>
  </si>
  <si>
    <t>მათ შორის 10%-ზე ნაკლები  წილობრივი მფლობელობა</t>
  </si>
  <si>
    <t>მინუს: ინვესტიციების შესაძლო დანაკარგების საეთო რეზერვები</t>
  </si>
  <si>
    <t>მათ შორის გარესაბალანსო ვალდებულებების საერთო რეზერვები</t>
  </si>
  <si>
    <t>ცხრილი 9 (Capital), N2</t>
  </si>
  <si>
    <t>მათ შორის სარეზერვო ფონდი</t>
  </si>
  <si>
    <t>ცხრილი 9 (Capital), N4</t>
  </si>
  <si>
    <t>მათ შორის მიზნობრივი ფონდი</t>
  </si>
  <si>
    <t>ცხრილი 9 (Capital), N37</t>
  </si>
  <si>
    <t>2Q 2017</t>
  </si>
  <si>
    <t>1Q 2017</t>
  </si>
  <si>
    <t>4Q 2016</t>
  </si>
  <si>
    <t>3Q 2016</t>
  </si>
  <si>
    <t>შენიშვნა: 7.1-7.4 სტრიქონები შეცავს ინფორმაციას მხოლოდ ჩამოწერის (არა ამოღების) შესახებ</t>
  </si>
  <si>
    <t>3Q 2017</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</si>
  <si>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</si>
  <si>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</si>
  <si>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ცხრილი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</si>
</sst>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u/>
      <sz val="12"/>
      <color indexed="12"/>
      <name val="Arial"/>
      <family val="2"/>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7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cellStyleXfs>
  <cellXfs count="450">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21" fillId="0" borderId="3" xfId="0" applyFont="1" applyBorder="1" applyAlignment="1">
      <alignment vertical="center" wrapText="1"/>
    </xf>
    <xf numFmtId="14" fontId="5" fillId="3" borderId="3" xfId="8" quotePrefix="1" applyNumberFormat="1" applyFont="1" applyFill="1" applyBorder="1" applyAlignment="1" applyProtection="1">
      <alignment horizontal="left" vertical="center" wrapText="1" indent="2"/>
      <protection locked="0"/>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13" fillId="0" borderId="0" xfId="8" applyFont="1" applyFill="1" applyBorder="1" applyAlignment="1" applyProtection="1">
      <protection locked="0"/>
    </xf>
    <xf numFmtId="0" fontId="5" fillId="0" borderId="0" xfId="5" applyFont="1" applyFill="1" applyProtection="1">
      <protection locked="0"/>
    </xf>
    <xf numFmtId="0" fontId="13" fillId="3" borderId="3" xfId="15" applyFont="1" applyFill="1" applyBorder="1" applyAlignment="1" applyProtection="1">
      <alignment horizontal="center" vertical="center"/>
      <protection locked="0"/>
    </xf>
    <xf numFmtId="0" fontId="3" fillId="3" borderId="3" xfId="15" applyFont="1" applyFill="1" applyBorder="1" applyAlignment="1" applyProtection="1">
      <alignment horizontal="center" vertical="center" wrapText="1"/>
      <protection locked="0"/>
    </xf>
    <xf numFmtId="3" fontId="5" fillId="3" borderId="3" xfId="16" applyNumberFormat="1" applyFont="1" applyFill="1" applyBorder="1" applyAlignment="1" applyProtection="1">
      <alignment horizontal="left" wrapText="1"/>
      <protection locked="0"/>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3" xfId="0" applyFont="1" applyFill="1" applyBorder="1"/>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7" fillId="2" borderId="25" xfId="0" applyFont="1" applyFill="1" applyBorder="1" applyAlignment="1">
      <alignmen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3" fillId="0" borderId="59" xfId="0" applyFont="1" applyBorder="1"/>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13" fillId="3" borderId="25" xfId="16" applyFont="1" applyFill="1" applyBorder="1" applyAlignment="1" applyProtection="1">
      <protection locked="0"/>
    </xf>
    <xf numFmtId="0" fontId="4" fillId="0" borderId="25" xfId="0" applyFont="1" applyBorder="1"/>
    <xf numFmtId="0" fontId="13" fillId="0" borderId="59" xfId="8" applyFont="1" applyFill="1" applyBorder="1" applyAlignment="1" applyProtection="1">
      <protection locked="0"/>
    </xf>
    <xf numFmtId="0" fontId="5" fillId="0" borderId="20" xfId="5" applyFont="1" applyFill="1" applyBorder="1" applyAlignment="1" applyProtection="1">
      <alignment horizontal="center"/>
      <protection locked="0"/>
    </xf>
    <xf numFmtId="0" fontId="5" fillId="3" borderId="21" xfId="15" applyFont="1" applyFill="1" applyBorder="1" applyAlignment="1" applyProtection="1">
      <alignment horizontal="left" vertical="center"/>
      <protection locked="0"/>
    </xf>
    <xf numFmtId="0" fontId="5" fillId="3" borderId="22" xfId="5" applyFont="1" applyFill="1" applyBorder="1" applyAlignment="1" applyProtection="1">
      <alignment horizontal="center" vertical="center" wrapText="1"/>
      <protection locked="0"/>
    </xf>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3" fontId="7" fillId="36" borderId="22" xfId="5" applyNumberFormat="1" applyFont="1" applyFill="1" applyBorder="1" applyProtection="1">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14" fontId="5" fillId="3" borderId="3" xfId="8" quotePrefix="1" applyNumberFormat="1" applyFont="1" applyFill="1" applyBorder="1" applyAlignment="1" applyProtection="1">
      <alignment horizontal="left" vertical="center" wrapText="1" indent="3"/>
      <protection locked="0"/>
    </xf>
    <xf numFmtId="0" fontId="21" fillId="0" borderId="3" xfId="0" applyFont="1" applyFill="1" applyBorder="1" applyAlignment="1">
      <alignment horizontal="left" vertical="center" wrapText="1" indent="2"/>
    </xf>
    <xf numFmtId="0" fontId="3" fillId="0" borderId="7" xfId="0" applyFont="1" applyFill="1" applyBorder="1" applyAlignment="1">
      <alignment horizontal="center" vertical="center" wrapText="1"/>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3" xfId="17" applyFill="1" applyBorder="1" applyAlignment="1" applyProtection="1"/>
    <xf numFmtId="0" fontId="9" fillId="0" borderId="3" xfId="17" applyFill="1" applyBorder="1" applyAlignment="1" applyProtection="1">
      <alignment horizontal="left" vertical="center" wrapText="1"/>
    </xf>
    <xf numFmtId="0" fontId="9" fillId="0" borderId="3" xfId="17" applyFill="1" applyBorder="1" applyAlignment="1" applyProtection="1">
      <alignment horizontal="left" vertical="center"/>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3" fillId="0" borderId="58" xfId="0" applyFont="1" applyFill="1" applyBorder="1" applyAlignment="1">
      <alignment horizontal="center" vertical="center" wrapText="1"/>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6" xfId="0" applyFont="1" applyBorder="1" applyAlignment="1">
      <alignment vertical="center" wrapText="1"/>
    </xf>
    <xf numFmtId="0" fontId="4"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1"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3" fillId="0" borderId="10" xfId="0" applyFont="1" applyBorder="1" applyAlignment="1">
      <alignment vertical="center" wrapText="1"/>
    </xf>
    <xf numFmtId="0" fontId="12" fillId="0" borderId="10" xfId="0" applyFont="1" applyBorder="1" applyAlignment="1">
      <alignment vertical="center" wrapText="1"/>
    </xf>
    <xf numFmtId="0" fontId="0" fillId="0" borderId="3" xfId="0" applyBorder="1"/>
    <xf numFmtId="0" fontId="5" fillId="0" borderId="7" xfId="11" applyFont="1" applyFill="1" applyBorder="1" applyAlignment="1" applyProtection="1">
      <alignmen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4" fillId="36" borderId="28" xfId="0" applyFont="1" applyFill="1" applyBorder="1" applyAlignment="1">
      <alignment vertical="center" wrapText="1"/>
    </xf>
    <xf numFmtId="0" fontId="0" fillId="0" borderId="28" xfId="0" applyBorder="1"/>
    <xf numFmtId="0" fontId="5" fillId="3" borderId="3" xfId="20960" applyFont="1" applyFill="1" applyBorder="1" applyAlignment="1" applyProtection="1"/>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13" fillId="0" borderId="20" xfId="11" applyFont="1" applyFill="1" applyBorder="1" applyAlignment="1" applyProtection="1">
      <alignment horizontal="center" vertical="center"/>
    </xf>
    <xf numFmtId="0" fontId="7" fillId="0" borderId="76" xfId="0" applyFont="1" applyFill="1" applyBorder="1" applyAlignment="1">
      <alignment horizontal="right" vertical="center" wrapText="1"/>
    </xf>
    <xf numFmtId="0" fontId="5" fillId="0" borderId="7" xfId="0" applyFont="1" applyFill="1" applyBorder="1" applyAlignment="1">
      <alignment vertical="center" wrapText="1"/>
    </xf>
    <xf numFmtId="0" fontId="5" fillId="0" borderId="3" xfId="0" applyFont="1" applyFill="1" applyBorder="1" applyAlignment="1">
      <alignment vertical="center" wrapText="1"/>
    </xf>
    <xf numFmtId="167" fontId="17" fillId="76" borderId="66" xfId="0" applyNumberFormat="1" applyFont="1" applyFill="1" applyBorder="1" applyAlignment="1">
      <alignment horizontal="center"/>
    </xf>
    <xf numFmtId="193" fontId="13" fillId="0" borderId="3" xfId="0" applyNumberFormat="1" applyFont="1" applyFill="1" applyBorder="1" applyAlignment="1" applyProtection="1">
      <alignment horizontal="center" vertical="center" wrapText="1"/>
      <protection locked="0"/>
    </xf>
    <xf numFmtId="193" fontId="3" fillId="0" borderId="3" xfId="0" applyNumberFormat="1" applyFont="1" applyFill="1" applyBorder="1" applyAlignment="1" applyProtection="1">
      <alignment horizontal="center" vertical="center" wrapText="1"/>
      <protection locked="0"/>
    </xf>
    <xf numFmtId="193" fontId="3" fillId="0" borderId="22" xfId="0" applyNumberFormat="1" applyFont="1" applyFill="1" applyBorder="1" applyAlignment="1" applyProtection="1">
      <alignment horizontal="center" vertical="center" wrapText="1"/>
      <protection locked="0"/>
    </xf>
    <xf numFmtId="193" fontId="3" fillId="0" borderId="3" xfId="0" applyNumberFormat="1" applyFont="1" applyFill="1" applyBorder="1" applyAlignment="1" applyProtection="1">
      <alignment vertical="center" wrapText="1"/>
      <protection locked="0"/>
    </xf>
    <xf numFmtId="193" fontId="3" fillId="0" borderId="22" xfId="0" applyNumberFormat="1" applyFont="1" applyFill="1" applyBorder="1" applyAlignment="1" applyProtection="1">
      <alignment vertical="center" wrapText="1"/>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2"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2" xfId="0" applyNumberFormat="1" applyFont="1" applyFill="1" applyBorder="1" applyAlignment="1" applyProtection="1">
      <alignment horizontal="right"/>
    </xf>
    <xf numFmtId="193" fontId="7" fillId="36" borderId="25" xfId="7"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2"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5" xfId="0" applyNumberFormat="1" applyFont="1" applyFill="1" applyBorder="1" applyAlignment="1">
      <alignment horizontal="right"/>
    </xf>
    <xf numFmtId="193" fontId="7" fillId="36" borderId="26"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2" fillId="36" borderId="3"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0" borderId="3" xfId="0" applyNumberFormat="1" applyFont="1" applyBorder="1" applyAlignment="1">
      <alignment vertical="center" wrapText="1"/>
    </xf>
    <xf numFmtId="3" fontId="22" fillId="0" borderId="22" xfId="0" applyNumberFormat="1" applyFont="1" applyBorder="1" applyAlignment="1">
      <alignment vertical="center" wrapText="1"/>
    </xf>
    <xf numFmtId="3" fontId="22" fillId="0" borderId="3"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3" fontId="0" fillId="0" borderId="22" xfId="0" applyNumberFormat="1" applyBorder="1" applyAlignment="1"/>
    <xf numFmtId="193" fontId="0" fillId="0" borderId="22" xfId="0" applyNumberFormat="1" applyBorder="1" applyAlignment="1">
      <alignment wrapText="1"/>
    </xf>
    <xf numFmtId="193" fontId="5" fillId="36" borderId="22" xfId="2" applyNumberFormat="1" applyFont="1" applyFill="1" applyBorder="1" applyAlignment="1" applyProtection="1">
      <alignment vertical="top"/>
    </xf>
    <xf numFmtId="193" fontId="5" fillId="3" borderId="22" xfId="2" applyNumberFormat="1" applyFont="1" applyFill="1" applyBorder="1" applyAlignment="1" applyProtection="1">
      <alignment vertical="top"/>
      <protection locked="0"/>
    </xf>
    <xf numFmtId="193" fontId="5" fillId="36" borderId="22" xfId="2" applyNumberFormat="1" applyFont="1" applyFill="1" applyBorder="1" applyAlignment="1" applyProtection="1">
      <alignment vertical="top" wrapText="1"/>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5" fillId="36" borderId="26" xfId="2" applyNumberFormat="1" applyFont="1" applyFill="1" applyBorder="1" applyAlignment="1" applyProtection="1">
      <alignment vertical="top" wrapText="1"/>
    </xf>
    <xf numFmtId="193" fontId="24" fillId="0" borderId="34" xfId="0" applyNumberFormat="1" applyFont="1" applyBorder="1" applyAlignment="1">
      <alignment vertical="center"/>
    </xf>
    <xf numFmtId="193" fontId="24"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3" xfId="0" applyNumberFormat="1" applyFont="1" applyFill="1" applyBorder="1" applyAlignment="1">
      <alignment vertical="center"/>
    </xf>
    <xf numFmtId="193" fontId="3" fillId="0" borderId="3" xfId="0" applyNumberFormat="1" applyFont="1" applyBorder="1" applyAlignment="1"/>
    <xf numFmtId="193" fontId="3" fillId="36" borderId="25" xfId="0" applyNumberFormat="1" applyFont="1" applyFill="1" applyBorder="1"/>
    <xf numFmtId="193" fontId="3" fillId="0" borderId="21" xfId="0" applyNumberFormat="1" applyFont="1" applyBorder="1" applyAlignment="1"/>
    <xf numFmtId="193" fontId="3" fillId="0" borderId="22" xfId="0" applyNumberFormat="1" applyFont="1" applyBorder="1" applyAlignment="1"/>
    <xf numFmtId="193" fontId="3" fillId="36" borderId="56"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7" xfId="0" applyNumberFormat="1" applyFont="1" applyFill="1" applyBorder="1"/>
    <xf numFmtId="193" fontId="3" fillId="0" borderId="3" xfId="0" applyNumberFormat="1" applyFont="1" applyBorder="1"/>
    <xf numFmtId="193" fontId="3" fillId="0" borderId="3" xfId="0" applyNumberFormat="1" applyFont="1" applyFill="1" applyBorder="1"/>
    <xf numFmtId="193" fontId="102" fillId="0" borderId="3" xfId="8" applyNumberFormat="1" applyFont="1" applyFill="1" applyBorder="1" applyAlignment="1">
      <alignment horizontal="right" wrapText="1"/>
    </xf>
    <xf numFmtId="193" fontId="5" fillId="0" borderId="3" xfId="8" applyNumberFormat="1" applyFont="1" applyFill="1" applyBorder="1" applyAlignment="1" applyProtection="1">
      <alignment horizontal="right" wrapText="1"/>
      <protection locked="0"/>
    </xf>
    <xf numFmtId="193" fontId="5" fillId="0" borderId="0" xfId="5" applyNumberFormat="1" applyFont="1" applyFill="1" applyBorder="1" applyProtection="1">
      <protection locked="0"/>
    </xf>
    <xf numFmtId="193" fontId="13" fillId="36" borderId="25" xfId="16" applyNumberFormat="1" applyFont="1" applyFill="1" applyBorder="1" applyAlignment="1" applyProtection="1">
      <protection locked="0"/>
    </xf>
    <xf numFmtId="193" fontId="5" fillId="36" borderId="22" xfId="1" applyNumberFormat="1" applyFont="1" applyFill="1" applyBorder="1" applyProtection="1">
      <protection locked="0"/>
    </xf>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4" fillId="0" borderId="0" xfId="0" applyNumberFormat="1" applyFont="1"/>
    <xf numFmtId="193" fontId="3" fillId="0" borderId="8" xfId="0" applyNumberFormat="1" applyFont="1" applyBorder="1"/>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0" fontId="0" fillId="0" borderId="3" xfId="0" applyBorder="1" applyAlignment="1">
      <alignment horizontal="center"/>
    </xf>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19" xfId="8" applyFont="1" applyFill="1" applyBorder="1" applyAlignment="1" applyProtection="1">
      <alignment horizontal="center"/>
      <protection locked="0"/>
    </xf>
    <xf numFmtId="0" fontId="5" fillId="0" borderId="7" xfId="0" applyFont="1" applyFill="1" applyBorder="1" applyAlignment="1">
      <alignment horizontal="center" vertical="center" wrapText="1"/>
    </xf>
    <xf numFmtId="0" fontId="107" fillId="70" borderId="3" xfId="17" applyFont="1" applyFill="1" applyBorder="1" applyAlignment="1" applyProtection="1">
      <alignment horizontal="left" vertical="center"/>
      <protection locked="0"/>
    </xf>
    <xf numFmtId="14" fontId="5" fillId="0" borderId="0" xfId="0" applyNumberFormat="1" applyFont="1" applyAlignment="1">
      <alignment horizontal="left"/>
    </xf>
    <xf numFmtId="14" fontId="3" fillId="0" borderId="0" xfId="0" applyNumberFormat="1" applyFont="1" applyAlignment="1">
      <alignment horizontal="left"/>
    </xf>
    <xf numFmtId="14" fontId="24" fillId="0" borderId="0" xfId="0" applyNumberFormat="1" applyFont="1" applyAlignment="1">
      <alignment horizontal="left"/>
    </xf>
    <xf numFmtId="14" fontId="3" fillId="0" borderId="0" xfId="0" applyNumberFormat="1" applyFont="1" applyFill="1" applyAlignment="1">
      <alignment horizontal="left"/>
    </xf>
    <xf numFmtId="14" fontId="7" fillId="0" borderId="0" xfId="11" applyNumberFormat="1" applyFont="1" applyFill="1" applyBorder="1" applyAlignment="1" applyProtection="1">
      <alignment horizontal="left"/>
    </xf>
    <xf numFmtId="14" fontId="0" fillId="0" borderId="0" xfId="0" applyNumberFormat="1" applyAlignment="1">
      <alignment horizontal="left"/>
    </xf>
    <xf numFmtId="10" fontId="3" fillId="0" borderId="3" xfId="20961" applyNumberFormat="1" applyFont="1" applyBorder="1" applyAlignment="1" applyProtection="1">
      <alignment vertical="center" wrapText="1"/>
      <protection locked="0"/>
    </xf>
    <xf numFmtId="10" fontId="16" fillId="2" borderId="22" xfId="20961" applyNumberFormat="1" applyFont="1" applyFill="1" applyBorder="1" applyAlignment="1" applyProtection="1">
      <alignment vertical="center"/>
      <protection locked="0"/>
    </xf>
    <xf numFmtId="10" fontId="3" fillId="0" borderId="22" xfId="20961" applyNumberFormat="1" applyFont="1" applyFill="1" applyBorder="1" applyAlignment="1" applyProtection="1">
      <alignment horizontal="center" vertical="center" wrapText="1"/>
      <protection locked="0"/>
    </xf>
    <xf numFmtId="10" fontId="16" fillId="2" borderId="25"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9" fontId="3" fillId="0" borderId="23" xfId="20961" applyFont="1" applyBorder="1" applyAlignment="1"/>
    <xf numFmtId="167" fontId="3" fillId="0" borderId="3" xfId="0" applyNumberFormat="1" applyFont="1" applyBorder="1" applyAlignment="1">
      <alignment vertical="center"/>
    </xf>
    <xf numFmtId="167" fontId="3" fillId="0" borderId="8" xfId="0" applyNumberFormat="1" applyFont="1" applyBorder="1" applyAlignment="1">
      <alignment vertical="center"/>
    </xf>
    <xf numFmtId="167" fontId="0" fillId="0" borderId="22" xfId="0" applyNumberFormat="1" applyFill="1" applyBorder="1" applyAlignment="1"/>
    <xf numFmtId="167" fontId="12" fillId="0" borderId="3" xfId="0" applyNumberFormat="1" applyFont="1" applyBorder="1" applyAlignment="1">
      <alignment vertical="center"/>
    </xf>
    <xf numFmtId="193" fontId="0" fillId="36" borderId="20" xfId="0" applyNumberFormat="1" applyFill="1" applyBorder="1" applyAlignment="1">
      <alignment vertical="center"/>
    </xf>
    <xf numFmtId="193" fontId="0" fillId="36" borderId="22" xfId="0" applyNumberFormat="1" applyFill="1" applyBorder="1" applyAlignment="1">
      <alignment vertical="center" wrapText="1"/>
    </xf>
    <xf numFmtId="193" fontId="0" fillId="36" borderId="26" xfId="0" applyNumberFormat="1" applyFill="1" applyBorder="1" applyAlignment="1">
      <alignment vertical="center" wrapText="1"/>
    </xf>
    <xf numFmtId="0" fontId="18" fillId="0" borderId="11" xfId="0" applyFont="1" applyBorder="1" applyAlignment="1">
      <alignment horizontal="left" wrapText="1" indent="5"/>
    </xf>
    <xf numFmtId="0" fontId="18" fillId="0" borderId="11" xfId="0" applyFont="1" applyBorder="1" applyAlignment="1">
      <alignment horizontal="left" wrapText="1" indent="4"/>
    </xf>
    <xf numFmtId="0" fontId="18" fillId="0" borderId="11" xfId="0" applyFont="1" applyBorder="1" applyAlignment="1">
      <alignment horizontal="left" wrapText="1" indent="6"/>
    </xf>
    <xf numFmtId="0" fontId="18" fillId="0" borderId="12" xfId="0" applyFont="1" applyBorder="1" applyAlignment="1">
      <alignment horizontal="left" wrapText="1" indent="3"/>
    </xf>
    <xf numFmtId="0" fontId="24" fillId="0" borderId="12" xfId="0" applyFont="1" applyBorder="1" applyAlignment="1">
      <alignment horizontal="left" wrapText="1" indent="2"/>
    </xf>
    <xf numFmtId="164" fontId="3" fillId="36" borderId="26" xfId="7" applyNumberFormat="1" applyFont="1" applyFill="1" applyBorder="1"/>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93" fontId="13" fillId="36" borderId="26" xfId="1" applyNumberFormat="1" applyFont="1" applyFill="1" applyBorder="1" applyProtection="1">
      <protection locked="0"/>
    </xf>
    <xf numFmtId="0" fontId="5" fillId="3" borderId="21" xfId="5" applyFont="1" applyFill="1" applyBorder="1" applyAlignment="1" applyProtection="1">
      <alignment horizontal="center" vertical="center"/>
      <protection locked="0"/>
    </xf>
    <xf numFmtId="0" fontId="3" fillId="0" borderId="21" xfId="0" applyFont="1" applyBorder="1" applyAlignment="1">
      <alignment horizontal="center"/>
    </xf>
    <xf numFmtId="0" fontId="5" fillId="3" borderId="21" xfId="9" applyFont="1" applyFill="1" applyBorder="1" applyAlignment="1" applyProtection="1">
      <alignment horizontal="center" vertical="center"/>
      <protection locked="0"/>
    </xf>
    <xf numFmtId="0" fontId="5" fillId="3" borderId="24" xfId="9" applyFont="1" applyFill="1" applyBorder="1" applyAlignment="1" applyProtection="1">
      <alignment horizontal="center" vertical="center"/>
      <protection locked="0"/>
    </xf>
    <xf numFmtId="0" fontId="7" fillId="3" borderId="21" xfId="5" applyFont="1" applyFill="1" applyBorder="1" applyAlignment="1" applyProtection="1">
      <alignment horizontal="center" vertical="center"/>
      <protection locked="0"/>
    </xf>
    <xf numFmtId="0" fontId="7" fillId="3" borderId="24" xfId="9" applyFont="1" applyFill="1" applyBorder="1" applyAlignment="1" applyProtection="1">
      <alignment horizontal="center" vertical="center"/>
      <protection locked="0"/>
    </xf>
    <xf numFmtId="0" fontId="5" fillId="0" borderId="0" xfId="0" applyNumberFormat="1" applyFont="1" applyFill="1" applyBorder="1" applyAlignment="1">
      <alignment horizontal="left" vertical="center"/>
    </xf>
    <xf numFmtId="3" fontId="7" fillId="0" borderId="34" xfId="0" applyNumberFormat="1" applyFont="1" applyBorder="1" applyAlignment="1">
      <alignment vertical="center"/>
    </xf>
    <xf numFmtId="193" fontId="7" fillId="0" borderId="17" xfId="0" applyNumberFormat="1" applyFont="1" applyBorder="1" applyAlignment="1">
      <alignment vertical="center"/>
    </xf>
    <xf numFmtId="193" fontId="7" fillId="0" borderId="14" xfId="0" applyNumberFormat="1" applyFont="1" applyBorder="1" applyAlignment="1">
      <alignment vertical="center"/>
    </xf>
    <xf numFmtId="193" fontId="7" fillId="0" borderId="13" xfId="0" applyNumberFormat="1" applyFont="1" applyBorder="1" applyAlignment="1">
      <alignment vertical="center"/>
    </xf>
    <xf numFmtId="0" fontId="105" fillId="0" borderId="73" xfId="0" applyFont="1" applyBorder="1" applyAlignment="1">
      <alignment horizontal="left" wrapText="1"/>
    </xf>
    <xf numFmtId="0" fontId="105" fillId="0" borderId="72" xfId="0" applyFont="1" applyBorder="1" applyAlignment="1">
      <alignment horizontal="left"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4" fontId="13" fillId="0" borderId="77" xfId="1" applyNumberFormat="1" applyFont="1" applyFill="1" applyBorder="1" applyAlignment="1" applyProtection="1">
      <alignment horizontal="center" vertical="center" wrapText="1"/>
      <protection locked="0"/>
    </xf>
    <xf numFmtId="164"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asatiani%20s%20Documents/NORMAT/Pilar%203/TR1-CAR-QQ-2017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10. CC2"/>
      <sheetName val="11. CRWA"/>
      <sheetName val="12. CRM"/>
      <sheetName val="13. CRME"/>
      <sheetName val="14. CICR"/>
      <sheetName val="15. CCR"/>
      <sheetName val="Sheet1"/>
      <sheetName val="Write-Off"/>
      <sheetName val="Recovered"/>
      <sheetName val="Instruction"/>
    </sheetNames>
    <sheetDataSet>
      <sheetData sheetId="0"/>
      <sheetData sheetId="1"/>
      <sheetData sheetId="2">
        <row r="6">
          <cell r="E6">
            <v>24451089</v>
          </cell>
        </row>
        <row r="7">
          <cell r="E7">
            <v>238799067</v>
          </cell>
        </row>
        <row r="8">
          <cell r="E8">
            <v>173003603</v>
          </cell>
        </row>
        <row r="9">
          <cell r="E9">
            <v>0</v>
          </cell>
        </row>
        <row r="10">
          <cell r="E10">
            <v>21794091</v>
          </cell>
        </row>
        <row r="11">
          <cell r="E11">
            <v>810508494</v>
          </cell>
        </row>
        <row r="12">
          <cell r="E12">
            <v>-113864468</v>
          </cell>
        </row>
        <row r="14">
          <cell r="E14">
            <v>8037521</v>
          </cell>
        </row>
        <row r="15">
          <cell r="E15">
            <v>35803077</v>
          </cell>
        </row>
        <row r="17">
          <cell r="E17">
            <v>19196310</v>
          </cell>
        </row>
        <row r="18">
          <cell r="E18">
            <v>14491485</v>
          </cell>
        </row>
        <row r="21">
          <cell r="E21">
            <v>50406490</v>
          </cell>
        </row>
        <row r="22">
          <cell r="E22">
            <v>279330654</v>
          </cell>
        </row>
        <row r="23">
          <cell r="E23">
            <v>107063399</v>
          </cell>
        </row>
        <row r="24">
          <cell r="E24">
            <v>278375938</v>
          </cell>
        </row>
        <row r="25">
          <cell r="E25">
            <v>0</v>
          </cell>
        </row>
        <row r="26">
          <cell r="E26">
            <v>89161200</v>
          </cell>
        </row>
        <row r="27">
          <cell r="E27">
            <v>4051905</v>
          </cell>
        </row>
        <row r="28">
          <cell r="E28">
            <v>11298296</v>
          </cell>
        </row>
        <row r="29">
          <cell r="E29">
            <v>211138675</v>
          </cell>
        </row>
        <row r="32">
          <cell r="E32">
            <v>114430000</v>
          </cell>
        </row>
        <row r="33">
          <cell r="E33">
            <v>0</v>
          </cell>
        </row>
        <row r="34">
          <cell r="E34">
            <v>0</v>
          </cell>
        </row>
        <row r="35">
          <cell r="E35">
            <v>0</v>
          </cell>
        </row>
        <row r="36">
          <cell r="E36">
            <v>7438034</v>
          </cell>
        </row>
        <row r="37">
          <cell r="E37">
            <v>82159218</v>
          </cell>
        </row>
        <row r="38">
          <cell r="H38">
            <v>0</v>
          </cell>
        </row>
      </sheetData>
      <sheetData sheetId="3"/>
      <sheetData sheetId="4"/>
      <sheetData sheetId="5"/>
      <sheetData sheetId="6"/>
      <sheetData sheetId="7"/>
      <sheetData sheetId="8"/>
      <sheetData sheetId="9">
        <row r="15">
          <cell r="C15">
            <v>3248031</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activeCell="C7" sqref="C7"/>
      <selection pane="topRight" activeCell="C7" sqref="C7"/>
      <selection pane="bottomLeft" activeCell="C7" sqref="C7"/>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207" t="s">
        <v>267</v>
      </c>
      <c r="C1" s="100"/>
    </row>
    <row r="2" spans="1:3" s="204" customFormat="1" ht="15.75">
      <c r="A2" s="263">
        <v>1</v>
      </c>
      <c r="B2" s="205" t="s">
        <v>268</v>
      </c>
      <c r="C2" s="202" t="s">
        <v>392</v>
      </c>
    </row>
    <row r="3" spans="1:3" s="204" customFormat="1" ht="15.75">
      <c r="A3" s="263">
        <v>2</v>
      </c>
      <c r="B3" s="206" t="s">
        <v>269</v>
      </c>
      <c r="C3" s="202" t="s">
        <v>393</v>
      </c>
    </row>
    <row r="4" spans="1:3" s="204" customFormat="1" ht="15.75">
      <c r="A4" s="263">
        <v>3</v>
      </c>
      <c r="B4" s="206" t="s">
        <v>270</v>
      </c>
      <c r="C4" s="202" t="s">
        <v>394</v>
      </c>
    </row>
    <row r="5" spans="1:3" s="204" customFormat="1" ht="15.75">
      <c r="A5" s="264">
        <v>4</v>
      </c>
      <c r="B5" s="212" t="s">
        <v>271</v>
      </c>
      <c r="C5" s="367" t="s">
        <v>395</v>
      </c>
    </row>
    <row r="6" spans="1:3" s="208" customFormat="1" ht="65.25" customHeight="1">
      <c r="A6" s="408" t="s">
        <v>292</v>
      </c>
      <c r="B6" s="409"/>
      <c r="C6" s="409"/>
    </row>
    <row r="7" spans="1:3">
      <c r="A7" s="262" t="s">
        <v>344</v>
      </c>
      <c r="B7" s="207" t="s">
        <v>272</v>
      </c>
    </row>
    <row r="8" spans="1:3">
      <c r="A8" s="7">
        <v>1</v>
      </c>
      <c r="B8" s="209" t="s">
        <v>235</v>
      </c>
    </row>
    <row r="9" spans="1:3">
      <c r="A9" s="7">
        <v>2</v>
      </c>
      <c r="B9" s="209" t="s">
        <v>273</v>
      </c>
    </row>
    <row r="10" spans="1:3">
      <c r="A10" s="7">
        <v>3</v>
      </c>
      <c r="B10" s="209" t="s">
        <v>274</v>
      </c>
    </row>
    <row r="11" spans="1:3">
      <c r="A11" s="7">
        <v>4</v>
      </c>
      <c r="B11" s="209" t="s">
        <v>275</v>
      </c>
      <c r="C11" s="203"/>
    </row>
    <row r="12" spans="1:3">
      <c r="A12" s="7">
        <v>5</v>
      </c>
      <c r="B12" s="209" t="s">
        <v>196</v>
      </c>
    </row>
    <row r="13" spans="1:3">
      <c r="A13" s="7">
        <v>6</v>
      </c>
      <c r="B13" s="210" t="s">
        <v>157</v>
      </c>
    </row>
    <row r="14" spans="1:3">
      <c r="A14" s="7">
        <v>7</v>
      </c>
      <c r="B14" s="209" t="s">
        <v>277</v>
      </c>
    </row>
    <row r="15" spans="1:3">
      <c r="A15" s="7">
        <v>8</v>
      </c>
      <c r="B15" s="209" t="s">
        <v>281</v>
      </c>
    </row>
    <row r="16" spans="1:3">
      <c r="A16" s="7">
        <v>9</v>
      </c>
      <c r="B16" s="209" t="s">
        <v>95</v>
      </c>
    </row>
    <row r="17" spans="1:2">
      <c r="A17" s="7">
        <v>10</v>
      </c>
      <c r="B17" s="209" t="s">
        <v>285</v>
      </c>
    </row>
    <row r="18" spans="1:2">
      <c r="A18" s="7">
        <v>11</v>
      </c>
      <c r="B18" s="210" t="s">
        <v>261</v>
      </c>
    </row>
    <row r="19" spans="1:2">
      <c r="A19" s="7">
        <v>12</v>
      </c>
      <c r="B19" s="210" t="s">
        <v>258</v>
      </c>
    </row>
    <row r="20" spans="1:2">
      <c r="A20" s="7">
        <v>13</v>
      </c>
      <c r="B20" s="211" t="s">
        <v>383</v>
      </c>
    </row>
    <row r="21" spans="1:2">
      <c r="A21" s="7">
        <v>14</v>
      </c>
      <c r="B21" s="210" t="s">
        <v>77</v>
      </c>
    </row>
    <row r="22" spans="1:2">
      <c r="A22" s="133">
        <v>15</v>
      </c>
      <c r="B22" s="210" t="s">
        <v>84</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30" activePane="bottomRight" state="frozen"/>
      <selection activeCell="B2" sqref="B2"/>
      <selection pane="topRight" activeCell="B2" sqref="B2"/>
      <selection pane="bottomLeft" activeCell="B2" sqref="B2"/>
      <selection pane="bottomRight" activeCell="C52" sqref="C52"/>
    </sheetView>
  </sheetViews>
  <sheetFormatPr defaultRowHeight="15"/>
  <cols>
    <col min="1" max="1" width="9.5703125" style="5" bestFit="1" customWidth="1"/>
    <col min="2" max="2" width="132.42578125" style="2" customWidth="1"/>
    <col min="3" max="3" width="18.42578125" style="2" customWidth="1"/>
  </cols>
  <sheetData>
    <row r="1" spans="1:6" ht="15.75">
      <c r="A1" s="15" t="s">
        <v>199</v>
      </c>
      <c r="B1" s="14" t="s">
        <v>392</v>
      </c>
      <c r="D1" s="2"/>
      <c r="E1" s="2"/>
      <c r="F1" s="2"/>
    </row>
    <row r="2" spans="1:6" s="19" customFormat="1" ht="15.75" customHeight="1">
      <c r="A2" s="19" t="s">
        <v>200</v>
      </c>
      <c r="B2" s="372">
        <f>'1. key ratios'!B2</f>
        <v>43008</v>
      </c>
    </row>
    <row r="3" spans="1:6" s="19" customFormat="1" ht="15.75" customHeight="1"/>
    <row r="4" spans="1:6" ht="15.75" thickBot="1">
      <c r="A4" s="5" t="s">
        <v>353</v>
      </c>
      <c r="B4" s="62" t="s">
        <v>95</v>
      </c>
    </row>
    <row r="5" spans="1:6">
      <c r="A5" s="153" t="s">
        <v>29</v>
      </c>
      <c r="B5" s="154"/>
      <c r="C5" s="155" t="s">
        <v>30</v>
      </c>
    </row>
    <row r="6" spans="1:6">
      <c r="A6" s="156">
        <v>1</v>
      </c>
      <c r="B6" s="91" t="s">
        <v>31</v>
      </c>
      <c r="C6" s="313">
        <f>SUM(C7:C11)</f>
        <v>203427252</v>
      </c>
    </row>
    <row r="7" spans="1:6">
      <c r="A7" s="156">
        <v>2</v>
      </c>
      <c r="B7" s="88" t="s">
        <v>32</v>
      </c>
      <c r="C7" s="314">
        <v>114430000</v>
      </c>
    </row>
    <row r="8" spans="1:6">
      <c r="A8" s="156">
        <v>3</v>
      </c>
      <c r="B8" s="82" t="s">
        <v>33</v>
      </c>
      <c r="C8" s="314"/>
    </row>
    <row r="9" spans="1:6">
      <c r="A9" s="156">
        <v>4</v>
      </c>
      <c r="B9" s="82" t="s">
        <v>34</v>
      </c>
      <c r="C9" s="314"/>
    </row>
    <row r="10" spans="1:6">
      <c r="A10" s="156">
        <v>5</v>
      </c>
      <c r="B10" s="82" t="s">
        <v>35</v>
      </c>
      <c r="C10" s="314">
        <v>6838034</v>
      </c>
    </row>
    <row r="11" spans="1:6">
      <c r="A11" s="156">
        <v>6</v>
      </c>
      <c r="B11" s="89" t="s">
        <v>36</v>
      </c>
      <c r="C11" s="314">
        <v>82159218</v>
      </c>
    </row>
    <row r="12" spans="1:6" s="4" customFormat="1">
      <c r="A12" s="156">
        <v>7</v>
      </c>
      <c r="B12" s="91" t="s">
        <v>37</v>
      </c>
      <c r="C12" s="315">
        <f>SUM(C13:C27)</f>
        <v>3248031</v>
      </c>
    </row>
    <row r="13" spans="1:6" s="4" customFormat="1">
      <c r="A13" s="156">
        <v>8</v>
      </c>
      <c r="B13" s="90" t="s">
        <v>38</v>
      </c>
      <c r="C13" s="316"/>
    </row>
    <row r="14" spans="1:6" s="4" customFormat="1" ht="25.5">
      <c r="A14" s="156">
        <v>9</v>
      </c>
      <c r="B14" s="83" t="s">
        <v>39</v>
      </c>
      <c r="C14" s="316"/>
    </row>
    <row r="15" spans="1:6" s="4" customFormat="1">
      <c r="A15" s="156">
        <v>10</v>
      </c>
      <c r="B15" s="84" t="s">
        <v>40</v>
      </c>
      <c r="C15" s="316">
        <v>3248031</v>
      </c>
    </row>
    <row r="16" spans="1:6" s="4" customFormat="1">
      <c r="A16" s="156">
        <v>11</v>
      </c>
      <c r="B16" s="85" t="s">
        <v>41</v>
      </c>
      <c r="C16" s="316"/>
    </row>
    <row r="17" spans="1:3" s="4" customFormat="1">
      <c r="A17" s="156">
        <v>12</v>
      </c>
      <c r="B17" s="84" t="s">
        <v>42</v>
      </c>
      <c r="C17" s="316"/>
    </row>
    <row r="18" spans="1:3" s="4" customFormat="1">
      <c r="A18" s="156">
        <v>13</v>
      </c>
      <c r="B18" s="84" t="s">
        <v>43</v>
      </c>
      <c r="C18" s="316"/>
    </row>
    <row r="19" spans="1:3" s="4" customFormat="1">
      <c r="A19" s="156">
        <v>14</v>
      </c>
      <c r="B19" s="84" t="s">
        <v>44</v>
      </c>
      <c r="C19" s="316"/>
    </row>
    <row r="20" spans="1:3" s="4" customFormat="1" ht="25.5">
      <c r="A20" s="156">
        <v>15</v>
      </c>
      <c r="B20" s="84" t="s">
        <v>45</v>
      </c>
      <c r="C20" s="316"/>
    </row>
    <row r="21" spans="1:3" s="4" customFormat="1" ht="25.5">
      <c r="A21" s="156">
        <v>16</v>
      </c>
      <c r="B21" s="83" t="s">
        <v>46</v>
      </c>
      <c r="C21" s="316"/>
    </row>
    <row r="22" spans="1:3" s="4" customFormat="1">
      <c r="A22" s="156">
        <v>17</v>
      </c>
      <c r="B22" s="157" t="s">
        <v>47</v>
      </c>
      <c r="C22" s="316"/>
    </row>
    <row r="23" spans="1:3" s="4" customFormat="1" ht="25.5">
      <c r="A23" s="156">
        <v>18</v>
      </c>
      <c r="B23" s="83" t="s">
        <v>48</v>
      </c>
      <c r="C23" s="316"/>
    </row>
    <row r="24" spans="1:3" s="4" customFormat="1" ht="25.5">
      <c r="A24" s="156">
        <v>19</v>
      </c>
      <c r="B24" s="83" t="s">
        <v>49</v>
      </c>
      <c r="C24" s="316"/>
    </row>
    <row r="25" spans="1:3" s="4" customFormat="1" ht="25.5">
      <c r="A25" s="156">
        <v>20</v>
      </c>
      <c r="B25" s="86" t="s">
        <v>50</v>
      </c>
      <c r="C25" s="316"/>
    </row>
    <row r="26" spans="1:3" s="4" customFormat="1">
      <c r="A26" s="156">
        <v>21</v>
      </c>
      <c r="B26" s="86" t="s">
        <v>51</v>
      </c>
      <c r="C26" s="316"/>
    </row>
    <row r="27" spans="1:3" s="4" customFormat="1" ht="25.5">
      <c r="A27" s="156">
        <v>22</v>
      </c>
      <c r="B27" s="86" t="s">
        <v>52</v>
      </c>
      <c r="C27" s="316"/>
    </row>
    <row r="28" spans="1:3" s="4" customFormat="1">
      <c r="A28" s="156">
        <v>23</v>
      </c>
      <c r="B28" s="92" t="s">
        <v>26</v>
      </c>
      <c r="C28" s="315">
        <f>C6-C12</f>
        <v>200179221</v>
      </c>
    </row>
    <row r="29" spans="1:3" s="4" customFormat="1">
      <c r="A29" s="158"/>
      <c r="B29" s="87"/>
      <c r="C29" s="316"/>
    </row>
    <row r="30" spans="1:3" s="4" customFormat="1">
      <c r="A30" s="158">
        <v>24</v>
      </c>
      <c r="B30" s="92" t="s">
        <v>53</v>
      </c>
      <c r="C30" s="315">
        <f>C31+C34</f>
        <v>0</v>
      </c>
    </row>
    <row r="31" spans="1:3" s="4" customFormat="1">
      <c r="A31" s="158">
        <v>25</v>
      </c>
      <c r="B31" s="82" t="s">
        <v>54</v>
      </c>
      <c r="C31" s="317">
        <f>C32+C33</f>
        <v>0</v>
      </c>
    </row>
    <row r="32" spans="1:3" s="4" customFormat="1">
      <c r="A32" s="158">
        <v>26</v>
      </c>
      <c r="B32" s="197" t="s">
        <v>55</v>
      </c>
      <c r="C32" s="316"/>
    </row>
    <row r="33" spans="1:3" s="4" customFormat="1">
      <c r="A33" s="158">
        <v>27</v>
      </c>
      <c r="B33" s="197" t="s">
        <v>56</v>
      </c>
      <c r="C33" s="316"/>
    </row>
    <row r="34" spans="1:3" s="4" customFormat="1">
      <c r="A34" s="158">
        <v>28</v>
      </c>
      <c r="B34" s="82" t="s">
        <v>57</v>
      </c>
      <c r="C34" s="316"/>
    </row>
    <row r="35" spans="1:3" s="4" customFormat="1">
      <c r="A35" s="158">
        <v>29</v>
      </c>
      <c r="B35" s="92" t="s">
        <v>58</v>
      </c>
      <c r="C35" s="315">
        <f>SUM(C36:C40)</f>
        <v>0</v>
      </c>
    </row>
    <row r="36" spans="1:3" s="4" customFormat="1">
      <c r="A36" s="158">
        <v>30</v>
      </c>
      <c r="B36" s="83" t="s">
        <v>59</v>
      </c>
      <c r="C36" s="316"/>
    </row>
    <row r="37" spans="1:3" s="4" customFormat="1">
      <c r="A37" s="158">
        <v>31</v>
      </c>
      <c r="B37" s="84" t="s">
        <v>60</v>
      </c>
      <c r="C37" s="316"/>
    </row>
    <row r="38" spans="1:3" s="4" customFormat="1" ht="25.5">
      <c r="A38" s="158">
        <v>32</v>
      </c>
      <c r="B38" s="83" t="s">
        <v>61</v>
      </c>
      <c r="C38" s="316"/>
    </row>
    <row r="39" spans="1:3" s="4" customFormat="1" ht="25.5">
      <c r="A39" s="158">
        <v>33</v>
      </c>
      <c r="B39" s="83" t="s">
        <v>49</v>
      </c>
      <c r="C39" s="316"/>
    </row>
    <row r="40" spans="1:3" s="4" customFormat="1" ht="25.5">
      <c r="A40" s="158">
        <v>34</v>
      </c>
      <c r="B40" s="86" t="s">
        <v>62</v>
      </c>
      <c r="C40" s="316"/>
    </row>
    <row r="41" spans="1:3" s="4" customFormat="1">
      <c r="A41" s="158">
        <v>35</v>
      </c>
      <c r="B41" s="92" t="s">
        <v>27</v>
      </c>
      <c r="C41" s="315">
        <f>C30-C35</f>
        <v>0</v>
      </c>
    </row>
    <row r="42" spans="1:3" s="4" customFormat="1">
      <c r="A42" s="158"/>
      <c r="B42" s="87"/>
      <c r="C42" s="316"/>
    </row>
    <row r="43" spans="1:3" s="4" customFormat="1">
      <c r="A43" s="158">
        <v>36</v>
      </c>
      <c r="B43" s="93" t="s">
        <v>63</v>
      </c>
      <c r="C43" s="315">
        <f>SUM(C44:C46)</f>
        <v>221389020</v>
      </c>
    </row>
    <row r="44" spans="1:3" s="4" customFormat="1">
      <c r="A44" s="158">
        <v>37</v>
      </c>
      <c r="B44" s="82" t="s">
        <v>64</v>
      </c>
      <c r="C44" s="316">
        <v>211738675</v>
      </c>
    </row>
    <row r="45" spans="1:3" s="4" customFormat="1">
      <c r="A45" s="158">
        <v>38</v>
      </c>
      <c r="B45" s="82" t="s">
        <v>65</v>
      </c>
      <c r="C45" s="316">
        <v>0</v>
      </c>
    </row>
    <row r="46" spans="1:3" s="4" customFormat="1">
      <c r="A46" s="158">
        <v>39</v>
      </c>
      <c r="B46" s="82" t="s">
        <v>66</v>
      </c>
      <c r="C46" s="316">
        <v>9650345</v>
      </c>
    </row>
    <row r="47" spans="1:3" s="4" customFormat="1">
      <c r="A47" s="158">
        <v>40</v>
      </c>
      <c r="B47" s="93" t="s">
        <v>67</v>
      </c>
      <c r="C47" s="315">
        <f>SUM(C48:C51)</f>
        <v>0</v>
      </c>
    </row>
    <row r="48" spans="1:3" s="4" customFormat="1">
      <c r="A48" s="158">
        <v>41</v>
      </c>
      <c r="B48" s="83" t="s">
        <v>68</v>
      </c>
      <c r="C48" s="316"/>
    </row>
    <row r="49" spans="1:3" s="4" customFormat="1">
      <c r="A49" s="158">
        <v>42</v>
      </c>
      <c r="B49" s="84" t="s">
        <v>69</v>
      </c>
      <c r="C49" s="316"/>
    </row>
    <row r="50" spans="1:3" s="4" customFormat="1" ht="25.5">
      <c r="A50" s="158">
        <v>43</v>
      </c>
      <c r="B50" s="83" t="s">
        <v>70</v>
      </c>
      <c r="C50" s="316"/>
    </row>
    <row r="51" spans="1:3" s="4" customFormat="1" ht="25.5">
      <c r="A51" s="158">
        <v>44</v>
      </c>
      <c r="B51" s="83" t="s">
        <v>49</v>
      </c>
      <c r="C51" s="316"/>
    </row>
    <row r="52" spans="1:3" s="4" customFormat="1" ht="15.75" thickBot="1">
      <c r="A52" s="159">
        <v>45</v>
      </c>
      <c r="B52" s="160" t="s">
        <v>28</v>
      </c>
      <c r="C52" s="318">
        <f>C43-C47</f>
        <v>221389020</v>
      </c>
    </row>
    <row r="55" spans="1:3">
      <c r="B55" s="2" t="s">
        <v>237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47"/>
  <sheetViews>
    <sheetView zoomScaleNormal="100" workbookViewId="0">
      <pane xSplit="1" ySplit="5" topLeftCell="B32" activePane="bottomRight" state="frozen"/>
      <selection activeCell="B2" sqref="B2"/>
      <selection pane="topRight" activeCell="B2" sqref="B2"/>
      <selection pane="bottomLeft" activeCell="B2" sqref="B2"/>
      <selection pane="bottomRight" activeCell="B32" sqref="B32"/>
    </sheetView>
  </sheetViews>
  <sheetFormatPr defaultRowHeight="15.75"/>
  <cols>
    <col min="1" max="1" width="10.7109375" style="78" customWidth="1"/>
    <col min="2" max="2" width="91.85546875" style="78" customWidth="1"/>
    <col min="3" max="3" width="44.140625" style="78" customWidth="1"/>
    <col min="4" max="4" width="32.28515625" style="78" customWidth="1"/>
  </cols>
  <sheetData>
    <row r="1" spans="1:5">
      <c r="A1" s="15" t="s">
        <v>199</v>
      </c>
      <c r="B1" s="14" t="s">
        <v>392</v>
      </c>
      <c r="E1" s="2"/>
    </row>
    <row r="2" spans="1:5" s="19" customFormat="1" ht="15.75" customHeight="1">
      <c r="A2" s="19" t="s">
        <v>200</v>
      </c>
      <c r="B2" s="372">
        <f>'1. key ratios'!B2</f>
        <v>43008</v>
      </c>
    </row>
    <row r="3" spans="1:5" s="19" customFormat="1" ht="15.75" customHeight="1">
      <c r="A3" s="24"/>
    </row>
    <row r="4" spans="1:5" s="19" customFormat="1" ht="15.75" customHeight="1" thickBot="1">
      <c r="A4" s="19" t="s">
        <v>354</v>
      </c>
      <c r="B4" s="228" t="s">
        <v>285</v>
      </c>
      <c r="D4" s="230" t="s">
        <v>101</v>
      </c>
    </row>
    <row r="5" spans="1:5" ht="52.9" customHeight="1">
      <c r="A5" s="171" t="s">
        <v>29</v>
      </c>
      <c r="B5" s="172" t="s">
        <v>244</v>
      </c>
      <c r="C5" s="173" t="s">
        <v>248</v>
      </c>
      <c r="D5" s="229" t="s">
        <v>286</v>
      </c>
    </row>
    <row r="6" spans="1:5">
      <c r="A6" s="161">
        <v>1</v>
      </c>
      <c r="B6" s="94" t="s">
        <v>162</v>
      </c>
      <c r="C6" s="319">
        <f>'[4]2. RC'!E6</f>
        <v>24451089</v>
      </c>
      <c r="D6" s="162"/>
    </row>
    <row r="7" spans="1:5">
      <c r="A7" s="161">
        <v>2</v>
      </c>
      <c r="B7" s="95" t="s">
        <v>163</v>
      </c>
      <c r="C7" s="319">
        <f>'[4]2. RC'!E7</f>
        <v>238799067</v>
      </c>
      <c r="D7" s="163"/>
    </row>
    <row r="8" spans="1:5">
      <c r="A8" s="161">
        <v>3</v>
      </c>
      <c r="B8" s="95" t="s">
        <v>164</v>
      </c>
      <c r="C8" s="319">
        <f>'[4]2. RC'!E8</f>
        <v>173003603</v>
      </c>
      <c r="D8" s="163"/>
    </row>
    <row r="9" spans="1:5">
      <c r="A9" s="161">
        <v>4</v>
      </c>
      <c r="B9" s="95" t="s">
        <v>193</v>
      </c>
      <c r="C9" s="319">
        <f>'[4]2. RC'!E9</f>
        <v>0</v>
      </c>
      <c r="D9" s="163"/>
    </row>
    <row r="10" spans="1:5">
      <c r="A10" s="161">
        <v>5</v>
      </c>
      <c r="B10" s="95" t="s">
        <v>165</v>
      </c>
      <c r="C10" s="319">
        <f>'[4]2. RC'!E10</f>
        <v>21794091</v>
      </c>
      <c r="D10" s="163"/>
    </row>
    <row r="11" spans="1:5">
      <c r="A11" s="161">
        <v>6.1</v>
      </c>
      <c r="B11" s="95" t="s">
        <v>166</v>
      </c>
      <c r="C11" s="319">
        <f>'[4]2. RC'!E11</f>
        <v>810508494</v>
      </c>
      <c r="D11" s="164"/>
    </row>
    <row r="12" spans="1:5">
      <c r="A12" s="161">
        <v>6.2</v>
      </c>
      <c r="B12" s="96" t="s">
        <v>167</v>
      </c>
      <c r="C12" s="404">
        <f>'[4]2. RC'!E12</f>
        <v>-113864468</v>
      </c>
      <c r="D12" s="164"/>
    </row>
    <row r="13" spans="1:5">
      <c r="A13" s="161" t="s">
        <v>390</v>
      </c>
      <c r="B13" s="387" t="s">
        <v>407</v>
      </c>
      <c r="C13" s="323">
        <v>-8286007</v>
      </c>
      <c r="D13" s="269" t="s">
        <v>408</v>
      </c>
    </row>
    <row r="14" spans="1:5">
      <c r="A14" s="161">
        <v>6</v>
      </c>
      <c r="B14" s="95" t="s">
        <v>168</v>
      </c>
      <c r="C14" s="325">
        <f>C11+C12</f>
        <v>696644026</v>
      </c>
      <c r="D14" s="164"/>
    </row>
    <row r="15" spans="1:5">
      <c r="A15" s="161">
        <v>7</v>
      </c>
      <c r="B15" s="95" t="s">
        <v>169</v>
      </c>
      <c r="C15" s="319">
        <f>'[4]2. RC'!E14</f>
        <v>8037521</v>
      </c>
      <c r="D15" s="163"/>
    </row>
    <row r="16" spans="1:5">
      <c r="A16" s="161">
        <v>8</v>
      </c>
      <c r="B16" s="95" t="s">
        <v>170</v>
      </c>
      <c r="C16" s="319">
        <f>'[4]2. RC'!E15</f>
        <v>35803077</v>
      </c>
      <c r="D16" s="163"/>
    </row>
    <row r="17" spans="1:4">
      <c r="A17" s="161">
        <v>9</v>
      </c>
      <c r="B17" s="95" t="s">
        <v>409</v>
      </c>
      <c r="C17" s="325">
        <f>SUM(C18:C21)</f>
        <v>2633540</v>
      </c>
      <c r="D17" s="163"/>
    </row>
    <row r="18" spans="1:4">
      <c r="A18" s="161">
        <v>9.1</v>
      </c>
      <c r="B18" s="388" t="s">
        <v>410</v>
      </c>
      <c r="C18" s="320">
        <v>7122300</v>
      </c>
      <c r="D18" s="163"/>
    </row>
    <row r="19" spans="1:4">
      <c r="A19" s="161">
        <v>9.1999999999999993</v>
      </c>
      <c r="B19" s="389" t="s">
        <v>426</v>
      </c>
      <c r="C19" s="320">
        <v>-4544620</v>
      </c>
      <c r="D19" s="163"/>
    </row>
    <row r="20" spans="1:4">
      <c r="A20" s="161">
        <v>9.3000000000000007</v>
      </c>
      <c r="B20" s="388" t="s">
        <v>411</v>
      </c>
      <c r="C20" s="320">
        <v>57000</v>
      </c>
      <c r="D20" s="163"/>
    </row>
    <row r="21" spans="1:4">
      <c r="A21" s="161">
        <v>9.4</v>
      </c>
      <c r="B21" s="389" t="s">
        <v>412</v>
      </c>
      <c r="C21" s="320">
        <v>-1140</v>
      </c>
      <c r="D21" s="269" t="s">
        <v>408</v>
      </c>
    </row>
    <row r="22" spans="1:4">
      <c r="A22" s="161">
        <v>10</v>
      </c>
      <c r="B22" s="95" t="s">
        <v>172</v>
      </c>
      <c r="C22" s="320">
        <f>'[4]2. RC'!E17</f>
        <v>19196310</v>
      </c>
      <c r="D22" s="163"/>
    </row>
    <row r="23" spans="1:4">
      <c r="A23" s="161">
        <v>10.1</v>
      </c>
      <c r="B23" s="387" t="s">
        <v>247</v>
      </c>
      <c r="C23" s="320">
        <f>'[4]9. Capital'!C15</f>
        <v>3248031</v>
      </c>
      <c r="D23" s="269" t="s">
        <v>364</v>
      </c>
    </row>
    <row r="24" spans="1:4">
      <c r="A24" s="161">
        <v>11</v>
      </c>
      <c r="B24" s="97" t="s">
        <v>173</v>
      </c>
      <c r="C24" s="321">
        <f>'[4]2. RC'!E18</f>
        <v>14491485</v>
      </c>
      <c r="D24" s="165"/>
    </row>
    <row r="25" spans="1:4">
      <c r="A25" s="161">
        <v>12</v>
      </c>
      <c r="B25" s="99" t="s">
        <v>174</v>
      </c>
      <c r="C25" s="322">
        <f>SUM(C6:C10,C14:C17,C22,C24)</f>
        <v>1234853809</v>
      </c>
      <c r="D25" s="166"/>
    </row>
    <row r="26" spans="1:4">
      <c r="A26" s="161">
        <v>13</v>
      </c>
      <c r="B26" s="95" t="s">
        <v>175</v>
      </c>
      <c r="C26" s="323">
        <f>'[4]2. RC'!E21</f>
        <v>50406490</v>
      </c>
      <c r="D26" s="167"/>
    </row>
    <row r="27" spans="1:4">
      <c r="A27" s="161">
        <v>14</v>
      </c>
      <c r="B27" s="95" t="s">
        <v>176</v>
      </c>
      <c r="C27" s="323">
        <f>'[4]2. RC'!E22</f>
        <v>279330654</v>
      </c>
      <c r="D27" s="163"/>
    </row>
    <row r="28" spans="1:4">
      <c r="A28" s="161">
        <v>15</v>
      </c>
      <c r="B28" s="95" t="s">
        <v>177</v>
      </c>
      <c r="C28" s="323">
        <f>'[4]2. RC'!E23</f>
        <v>107063399</v>
      </c>
      <c r="D28" s="163"/>
    </row>
    <row r="29" spans="1:4">
      <c r="A29" s="161">
        <v>16</v>
      </c>
      <c r="B29" s="95" t="s">
        <v>178</v>
      </c>
      <c r="C29" s="323">
        <f>'[4]2. RC'!E24</f>
        <v>278375938</v>
      </c>
      <c r="D29" s="163"/>
    </row>
    <row r="30" spans="1:4">
      <c r="A30" s="161">
        <v>17</v>
      </c>
      <c r="B30" s="95" t="s">
        <v>179</v>
      </c>
      <c r="C30" s="323">
        <f>'[4]2. RC'!E25</f>
        <v>0</v>
      </c>
      <c r="D30" s="163"/>
    </row>
    <row r="31" spans="1:4">
      <c r="A31" s="161">
        <v>18</v>
      </c>
      <c r="B31" s="95" t="s">
        <v>180</v>
      </c>
      <c r="C31" s="405">
        <f>'[4]2. RC'!E26</f>
        <v>89161200</v>
      </c>
      <c r="D31" s="163"/>
    </row>
    <row r="32" spans="1:4">
      <c r="A32" s="161">
        <v>19</v>
      </c>
      <c r="B32" s="95" t="s">
        <v>181</v>
      </c>
      <c r="C32" s="405">
        <f>'[4]2. RC'!E27</f>
        <v>4051905</v>
      </c>
      <c r="D32" s="163"/>
    </row>
    <row r="33" spans="1:4">
      <c r="A33" s="161">
        <v>20</v>
      </c>
      <c r="B33" s="95" t="s">
        <v>103</v>
      </c>
      <c r="C33" s="405">
        <f>'[4]2. RC'!E28</f>
        <v>11298296</v>
      </c>
      <c r="D33" s="163"/>
    </row>
    <row r="34" spans="1:4">
      <c r="A34" s="161">
        <v>20.100000000000001</v>
      </c>
      <c r="B34" s="390" t="s">
        <v>413</v>
      </c>
      <c r="C34" s="405">
        <v>1363198</v>
      </c>
      <c r="D34" s="269" t="s">
        <v>408</v>
      </c>
    </row>
    <row r="35" spans="1:4">
      <c r="A35" s="161">
        <v>21</v>
      </c>
      <c r="B35" s="97" t="s">
        <v>182</v>
      </c>
      <c r="C35" s="405">
        <f>'[4]2. RC'!E29</f>
        <v>211138675</v>
      </c>
      <c r="D35" s="163"/>
    </row>
    <row r="36" spans="1:4">
      <c r="A36" s="161">
        <v>21.1</v>
      </c>
      <c r="B36" s="98" t="s">
        <v>246</v>
      </c>
      <c r="C36" s="406">
        <f>C35</f>
        <v>211138675</v>
      </c>
      <c r="D36" s="269" t="s">
        <v>418</v>
      </c>
    </row>
    <row r="37" spans="1:4">
      <c r="A37" s="161">
        <v>22</v>
      </c>
      <c r="B37" s="99" t="s">
        <v>183</v>
      </c>
      <c r="C37" s="322">
        <f>SUM(C26:C33,C35)</f>
        <v>1030826557</v>
      </c>
      <c r="D37" s="166"/>
    </row>
    <row r="38" spans="1:4">
      <c r="A38" s="161">
        <v>23</v>
      </c>
      <c r="B38" s="97" t="s">
        <v>184</v>
      </c>
      <c r="C38" s="407">
        <f>'[4]2. RC'!E32</f>
        <v>114430000</v>
      </c>
      <c r="D38" s="269" t="s">
        <v>414</v>
      </c>
    </row>
    <row r="39" spans="1:4">
      <c r="A39" s="161">
        <v>24</v>
      </c>
      <c r="B39" s="97" t="s">
        <v>185</v>
      </c>
      <c r="C39" s="407">
        <f>'[4]2. RC'!E33</f>
        <v>0</v>
      </c>
      <c r="D39" s="163"/>
    </row>
    <row r="40" spans="1:4">
      <c r="A40" s="161">
        <v>25</v>
      </c>
      <c r="B40" s="391" t="s">
        <v>245</v>
      </c>
      <c r="C40" s="407">
        <f>'[4]2. RC'!E34</f>
        <v>0</v>
      </c>
      <c r="D40" s="163"/>
    </row>
    <row r="41" spans="1:4">
      <c r="A41" s="161">
        <v>26</v>
      </c>
      <c r="B41" s="97" t="s">
        <v>187</v>
      </c>
      <c r="C41" s="407">
        <f>'[4]2. RC'!E35</f>
        <v>0</v>
      </c>
      <c r="D41" s="163"/>
    </row>
    <row r="42" spans="1:4">
      <c r="A42" s="161">
        <v>27</v>
      </c>
      <c r="B42" s="97" t="s">
        <v>188</v>
      </c>
      <c r="C42" s="407">
        <f>'[4]2. RC'!E36</f>
        <v>7438034</v>
      </c>
      <c r="D42" s="163"/>
    </row>
    <row r="43" spans="1:4">
      <c r="A43" s="161">
        <v>27.1</v>
      </c>
      <c r="B43" s="390" t="s">
        <v>415</v>
      </c>
      <c r="C43" s="407">
        <v>6838034</v>
      </c>
      <c r="D43" s="269" t="s">
        <v>416</v>
      </c>
    </row>
    <row r="44" spans="1:4">
      <c r="A44" s="161">
        <v>27.2</v>
      </c>
      <c r="B44" s="390" t="s">
        <v>417</v>
      </c>
      <c r="C44" s="407">
        <v>600000</v>
      </c>
      <c r="D44" s="269" t="s">
        <v>418</v>
      </c>
    </row>
    <row r="45" spans="1:4">
      <c r="A45" s="161">
        <v>28</v>
      </c>
      <c r="B45" s="97" t="s">
        <v>189</v>
      </c>
      <c r="C45" s="407">
        <f>'[4]2. RC'!E37</f>
        <v>82159218</v>
      </c>
      <c r="D45" s="269" t="s">
        <v>427</v>
      </c>
    </row>
    <row r="46" spans="1:4">
      <c r="A46" s="161">
        <v>29</v>
      </c>
      <c r="B46" s="97" t="s">
        <v>38</v>
      </c>
      <c r="C46" s="320">
        <f>'[4]2. RC'!H38</f>
        <v>0</v>
      </c>
      <c r="D46" s="163"/>
    </row>
    <row r="47" spans="1:4" ht="16.5" thickBot="1">
      <c r="A47" s="168">
        <v>30</v>
      </c>
      <c r="B47" s="169" t="s">
        <v>190</v>
      </c>
      <c r="C47" s="324">
        <f>SUM(C38:C42,C45:C46)</f>
        <v>204027252</v>
      </c>
      <c r="D47" s="170"/>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C8" activePane="bottomRight" state="frozen"/>
      <selection activeCell="B2" sqref="B2"/>
      <selection pane="topRight" activeCell="B2" sqref="B2"/>
      <selection pane="bottomLeft" activeCell="B2" sqref="B2"/>
      <selection pane="bottomRight" activeCell="S8" sqref="S8"/>
    </sheetView>
  </sheetViews>
  <sheetFormatPr defaultColWidth="9.140625" defaultRowHeight="12.75"/>
  <cols>
    <col min="1" max="1" width="10.5703125" style="2" bestFit="1" customWidth="1"/>
    <col min="2" max="2" width="95" style="2" customWidth="1"/>
    <col min="3" max="3" width="14.28515625" style="2" customWidth="1"/>
    <col min="4" max="4" width="13.28515625" style="2" bestFit="1" customWidth="1"/>
    <col min="5" max="5" width="14.28515625" style="2" customWidth="1"/>
    <col min="6" max="6" width="13.28515625" style="2" bestFit="1" customWidth="1"/>
    <col min="7" max="7" width="14.28515625" style="2" customWidth="1"/>
    <col min="8" max="8" width="13.28515625" style="2" bestFit="1" customWidth="1"/>
    <col min="9" max="9" width="14.28515625" style="2" customWidth="1"/>
    <col min="10" max="10" width="13.28515625" style="2" bestFit="1" customWidth="1"/>
    <col min="11" max="11" width="14.28515625" style="2" customWidth="1"/>
    <col min="12" max="12" width="13.28515625" style="2" bestFit="1" customWidth="1"/>
    <col min="13" max="13" width="14.28515625" style="2" customWidth="1"/>
    <col min="14" max="14" width="13.28515625" style="2" bestFit="1" customWidth="1"/>
    <col min="15" max="15" width="14.28515625" style="2" customWidth="1"/>
    <col min="16" max="16" width="13.28515625" style="2" bestFit="1" customWidth="1"/>
    <col min="17" max="17" width="14.28515625" style="2" customWidth="1"/>
    <col min="18" max="18" width="13.28515625" style="2" bestFit="1" customWidth="1"/>
    <col min="19" max="19" width="27.5703125" style="2" customWidth="1"/>
    <col min="20" max="16384" width="9.140625" style="10"/>
  </cols>
  <sheetData>
    <row r="1" spans="1:19">
      <c r="A1" s="2" t="s">
        <v>199</v>
      </c>
      <c r="B1" s="14" t="s">
        <v>392</v>
      </c>
    </row>
    <row r="2" spans="1:19">
      <c r="A2" s="2" t="s">
        <v>200</v>
      </c>
      <c r="B2" s="369">
        <f>'1. key ratios'!B2</f>
        <v>43008</v>
      </c>
    </row>
    <row r="4" spans="1:19" ht="39" thickBot="1">
      <c r="A4" s="77" t="s">
        <v>355</v>
      </c>
      <c r="B4" s="355" t="s">
        <v>380</v>
      </c>
    </row>
    <row r="5" spans="1:19">
      <c r="A5" s="148"/>
      <c r="B5" s="152"/>
      <c r="C5" s="129" t="s">
        <v>0</v>
      </c>
      <c r="D5" s="129" t="s">
        <v>1</v>
      </c>
      <c r="E5" s="129" t="s">
        <v>2</v>
      </c>
      <c r="F5" s="129" t="s">
        <v>3</v>
      </c>
      <c r="G5" s="129" t="s">
        <v>4</v>
      </c>
      <c r="H5" s="129" t="s">
        <v>6</v>
      </c>
      <c r="I5" s="129" t="s">
        <v>249</v>
      </c>
      <c r="J5" s="129" t="s">
        <v>250</v>
      </c>
      <c r="K5" s="129" t="s">
        <v>251</v>
      </c>
      <c r="L5" s="129" t="s">
        <v>252</v>
      </c>
      <c r="M5" s="129" t="s">
        <v>253</v>
      </c>
      <c r="N5" s="129" t="s">
        <v>254</v>
      </c>
      <c r="O5" s="129" t="s">
        <v>367</v>
      </c>
      <c r="P5" s="129" t="s">
        <v>368</v>
      </c>
      <c r="Q5" s="129" t="s">
        <v>369</v>
      </c>
      <c r="R5" s="129" t="s">
        <v>370</v>
      </c>
      <c r="S5" s="130" t="s">
        <v>371</v>
      </c>
    </row>
    <row r="6" spans="1:19" ht="46.5" customHeight="1">
      <c r="A6" s="175"/>
      <c r="B6" s="437" t="s">
        <v>372</v>
      </c>
      <c r="C6" s="435">
        <v>0</v>
      </c>
      <c r="D6" s="436"/>
      <c r="E6" s="435">
        <v>0.2</v>
      </c>
      <c r="F6" s="436"/>
      <c r="G6" s="435">
        <v>0.35</v>
      </c>
      <c r="H6" s="436"/>
      <c r="I6" s="435">
        <v>0.5</v>
      </c>
      <c r="J6" s="436"/>
      <c r="K6" s="435">
        <v>0.75</v>
      </c>
      <c r="L6" s="436"/>
      <c r="M6" s="435">
        <v>1</v>
      </c>
      <c r="N6" s="436"/>
      <c r="O6" s="435">
        <v>1.5</v>
      </c>
      <c r="P6" s="436"/>
      <c r="Q6" s="435">
        <v>2.5</v>
      </c>
      <c r="R6" s="436"/>
      <c r="S6" s="433" t="s">
        <v>262</v>
      </c>
    </row>
    <row r="7" spans="1:19">
      <c r="A7" s="175"/>
      <c r="B7" s="438"/>
      <c r="C7" s="354" t="s">
        <v>365</v>
      </c>
      <c r="D7" s="354" t="s">
        <v>366</v>
      </c>
      <c r="E7" s="354" t="s">
        <v>365</v>
      </c>
      <c r="F7" s="354" t="s">
        <v>366</v>
      </c>
      <c r="G7" s="354" t="s">
        <v>365</v>
      </c>
      <c r="H7" s="354" t="s">
        <v>366</v>
      </c>
      <c r="I7" s="354" t="s">
        <v>365</v>
      </c>
      <c r="J7" s="354" t="s">
        <v>366</v>
      </c>
      <c r="K7" s="354" t="s">
        <v>365</v>
      </c>
      <c r="L7" s="354" t="s">
        <v>366</v>
      </c>
      <c r="M7" s="354" t="s">
        <v>365</v>
      </c>
      <c r="N7" s="354" t="s">
        <v>366</v>
      </c>
      <c r="O7" s="354" t="s">
        <v>365</v>
      </c>
      <c r="P7" s="354" t="s">
        <v>366</v>
      </c>
      <c r="Q7" s="354" t="s">
        <v>365</v>
      </c>
      <c r="R7" s="354" t="s">
        <v>366</v>
      </c>
      <c r="S7" s="434"/>
    </row>
    <row r="8" spans="1:19" s="179" customFormat="1">
      <c r="A8" s="131">
        <v>1</v>
      </c>
      <c r="B8" s="196" t="s">
        <v>228</v>
      </c>
      <c r="C8" s="326">
        <v>43670292.68</v>
      </c>
      <c r="D8" s="326"/>
      <c r="E8" s="326"/>
      <c r="F8" s="326"/>
      <c r="G8" s="326"/>
      <c r="H8" s="326"/>
      <c r="I8" s="326"/>
      <c r="J8" s="326"/>
      <c r="K8" s="326"/>
      <c r="L8" s="326"/>
      <c r="M8" s="326">
        <v>216925853</v>
      </c>
      <c r="N8" s="326"/>
      <c r="O8" s="326"/>
      <c r="P8" s="326"/>
      <c r="Q8" s="326"/>
      <c r="R8" s="326"/>
      <c r="S8" s="361">
        <v>216925853</v>
      </c>
    </row>
    <row r="9" spans="1:19" s="179" customFormat="1">
      <c r="A9" s="131">
        <v>2</v>
      </c>
      <c r="B9" s="196" t="s">
        <v>229</v>
      </c>
      <c r="C9" s="326"/>
      <c r="D9" s="326"/>
      <c r="E9" s="326"/>
      <c r="F9" s="326"/>
      <c r="G9" s="326"/>
      <c r="H9" s="326"/>
      <c r="I9" s="326"/>
      <c r="J9" s="326"/>
      <c r="K9" s="326"/>
      <c r="L9" s="326"/>
      <c r="M9" s="326"/>
      <c r="N9" s="326"/>
      <c r="O9" s="326"/>
      <c r="P9" s="326"/>
      <c r="Q9" s="326"/>
      <c r="R9" s="326"/>
      <c r="S9" s="361">
        <v>0</v>
      </c>
    </row>
    <row r="10" spans="1:19" s="179" customFormat="1">
      <c r="A10" s="131">
        <v>3</v>
      </c>
      <c r="B10" s="196" t="s">
        <v>230</v>
      </c>
      <c r="C10" s="326"/>
      <c r="D10" s="326"/>
      <c r="E10" s="326"/>
      <c r="F10" s="326"/>
      <c r="G10" s="326"/>
      <c r="H10" s="326"/>
      <c r="I10" s="326"/>
      <c r="J10" s="326"/>
      <c r="K10" s="326"/>
      <c r="L10" s="326"/>
      <c r="M10" s="326"/>
      <c r="N10" s="326"/>
      <c r="O10" s="326"/>
      <c r="P10" s="326"/>
      <c r="Q10" s="326"/>
      <c r="R10" s="326"/>
      <c r="S10" s="361">
        <v>0</v>
      </c>
    </row>
    <row r="11" spans="1:19" s="179" customFormat="1">
      <c r="A11" s="131">
        <v>4</v>
      </c>
      <c r="B11" s="196" t="s">
        <v>231</v>
      </c>
      <c r="C11" s="326"/>
      <c r="D11" s="326"/>
      <c r="E11" s="326"/>
      <c r="F11" s="326"/>
      <c r="G11" s="326"/>
      <c r="H11" s="326"/>
      <c r="I11" s="326"/>
      <c r="J11" s="326"/>
      <c r="K11" s="326"/>
      <c r="L11" s="326"/>
      <c r="M11" s="326"/>
      <c r="N11" s="326"/>
      <c r="O11" s="326"/>
      <c r="P11" s="326"/>
      <c r="Q11" s="326"/>
      <c r="R11" s="326"/>
      <c r="S11" s="361">
        <v>0</v>
      </c>
    </row>
    <row r="12" spans="1:19" s="179" customFormat="1">
      <c r="A12" s="131">
        <v>5</v>
      </c>
      <c r="B12" s="196" t="s">
        <v>232</v>
      </c>
      <c r="C12" s="326"/>
      <c r="D12" s="326"/>
      <c r="E12" s="326"/>
      <c r="F12" s="326"/>
      <c r="G12" s="326"/>
      <c r="H12" s="326"/>
      <c r="I12" s="326"/>
      <c r="J12" s="326"/>
      <c r="K12" s="326"/>
      <c r="L12" s="326"/>
      <c r="M12" s="326"/>
      <c r="N12" s="326"/>
      <c r="O12" s="326"/>
      <c r="P12" s="326"/>
      <c r="Q12" s="326"/>
      <c r="R12" s="326"/>
      <c r="S12" s="361">
        <v>0</v>
      </c>
    </row>
    <row r="13" spans="1:19" s="179" customFormat="1">
      <c r="A13" s="131">
        <v>6</v>
      </c>
      <c r="B13" s="196" t="s">
        <v>233</v>
      </c>
      <c r="C13" s="326">
        <v>10454008.220000001</v>
      </c>
      <c r="D13" s="326"/>
      <c r="E13" s="326">
        <v>95899030.530000016</v>
      </c>
      <c r="F13" s="326"/>
      <c r="G13" s="326"/>
      <c r="H13" s="326"/>
      <c r="I13" s="326">
        <v>77008787.579999998</v>
      </c>
      <c r="J13" s="326"/>
      <c r="K13" s="326"/>
      <c r="L13" s="326"/>
      <c r="M13" s="326">
        <v>125797.98999997787</v>
      </c>
      <c r="N13" s="326"/>
      <c r="O13" s="326">
        <v>0</v>
      </c>
      <c r="P13" s="326"/>
      <c r="Q13" s="326"/>
      <c r="R13" s="326"/>
      <c r="S13" s="361">
        <v>57809997.885999978</v>
      </c>
    </row>
    <row r="14" spans="1:19" s="179" customFormat="1">
      <c r="A14" s="131">
        <v>7</v>
      </c>
      <c r="B14" s="196" t="s">
        <v>78</v>
      </c>
      <c r="C14" s="326"/>
      <c r="D14" s="326"/>
      <c r="E14" s="326"/>
      <c r="F14" s="326"/>
      <c r="G14" s="326"/>
      <c r="H14" s="326"/>
      <c r="I14" s="326"/>
      <c r="J14" s="326"/>
      <c r="K14" s="326"/>
      <c r="L14" s="326"/>
      <c r="M14" s="326">
        <v>584276397.07168758</v>
      </c>
      <c r="N14" s="326">
        <v>81550341.795758024</v>
      </c>
      <c r="O14" s="326"/>
      <c r="P14" s="326"/>
      <c r="Q14" s="326"/>
      <c r="R14" s="326"/>
      <c r="S14" s="361">
        <v>665826738.86744559</v>
      </c>
    </row>
    <row r="15" spans="1:19" s="179" customFormat="1">
      <c r="A15" s="131">
        <v>8</v>
      </c>
      <c r="B15" s="196" t="s">
        <v>79</v>
      </c>
      <c r="C15" s="326"/>
      <c r="D15" s="326"/>
      <c r="E15" s="326"/>
      <c r="F15" s="326"/>
      <c r="G15" s="326"/>
      <c r="H15" s="326"/>
      <c r="I15" s="326"/>
      <c r="J15" s="326"/>
      <c r="K15" s="326"/>
      <c r="L15" s="326"/>
      <c r="M15" s="326">
        <v>0</v>
      </c>
      <c r="N15" s="326"/>
      <c r="O15" s="326"/>
      <c r="P15" s="326"/>
      <c r="Q15" s="326"/>
      <c r="R15" s="326"/>
      <c r="S15" s="361">
        <v>0</v>
      </c>
    </row>
    <row r="16" spans="1:19" s="179" customFormat="1">
      <c r="A16" s="131">
        <v>9</v>
      </c>
      <c r="B16" s="196" t="s">
        <v>80</v>
      </c>
      <c r="C16" s="326"/>
      <c r="D16" s="326"/>
      <c r="E16" s="326"/>
      <c r="F16" s="326"/>
      <c r="G16" s="326"/>
      <c r="H16" s="326"/>
      <c r="I16" s="326"/>
      <c r="J16" s="326"/>
      <c r="K16" s="326"/>
      <c r="L16" s="326"/>
      <c r="M16" s="326">
        <v>0</v>
      </c>
      <c r="N16" s="326"/>
      <c r="O16" s="326"/>
      <c r="P16" s="326"/>
      <c r="Q16" s="326"/>
      <c r="R16" s="326"/>
      <c r="S16" s="361">
        <v>0</v>
      </c>
    </row>
    <row r="17" spans="1:19" s="179" customFormat="1">
      <c r="A17" s="131">
        <v>10</v>
      </c>
      <c r="B17" s="196" t="s">
        <v>72</v>
      </c>
      <c r="C17" s="326"/>
      <c r="D17" s="326"/>
      <c r="E17" s="326"/>
      <c r="F17" s="326"/>
      <c r="G17" s="326"/>
      <c r="H17" s="326"/>
      <c r="I17" s="326"/>
      <c r="J17" s="326"/>
      <c r="K17" s="326"/>
      <c r="L17" s="326"/>
      <c r="M17" s="326">
        <v>59746130.219508007</v>
      </c>
      <c r="N17" s="326">
        <v>861758.5031599995</v>
      </c>
      <c r="O17" s="326">
        <v>3914903.1049841</v>
      </c>
      <c r="P17" s="326"/>
      <c r="Q17" s="326"/>
      <c r="R17" s="326"/>
      <c r="S17" s="361">
        <v>66480243.380144157</v>
      </c>
    </row>
    <row r="18" spans="1:19" s="179" customFormat="1">
      <c r="A18" s="131">
        <v>11</v>
      </c>
      <c r="B18" s="196" t="s">
        <v>73</v>
      </c>
      <c r="C18" s="326"/>
      <c r="D18" s="326"/>
      <c r="E18" s="326"/>
      <c r="F18" s="326"/>
      <c r="G18" s="326"/>
      <c r="H18" s="326"/>
      <c r="I18" s="326"/>
      <c r="J18" s="326"/>
      <c r="K18" s="326"/>
      <c r="L18" s="326"/>
      <c r="M18" s="326">
        <v>0</v>
      </c>
      <c r="N18" s="326"/>
      <c r="O18" s="326"/>
      <c r="P18" s="326"/>
      <c r="Q18" s="326"/>
      <c r="R18" s="326"/>
      <c r="S18" s="361">
        <v>0</v>
      </c>
    </row>
    <row r="19" spans="1:19" s="179" customFormat="1">
      <c r="A19" s="131">
        <v>12</v>
      </c>
      <c r="B19" s="196" t="s">
        <v>74</v>
      </c>
      <c r="C19" s="326"/>
      <c r="D19" s="326"/>
      <c r="E19" s="326"/>
      <c r="F19" s="326"/>
      <c r="G19" s="326"/>
      <c r="H19" s="326"/>
      <c r="I19" s="326"/>
      <c r="J19" s="326"/>
      <c r="K19" s="326"/>
      <c r="L19" s="326"/>
      <c r="M19" s="326">
        <v>0</v>
      </c>
      <c r="N19" s="326"/>
      <c r="O19" s="326"/>
      <c r="P19" s="326"/>
      <c r="Q19" s="326"/>
      <c r="R19" s="326"/>
      <c r="S19" s="361">
        <v>0</v>
      </c>
    </row>
    <row r="20" spans="1:19" s="179" customFormat="1">
      <c r="A20" s="131">
        <v>13</v>
      </c>
      <c r="B20" s="196" t="s">
        <v>75</v>
      </c>
      <c r="C20" s="326"/>
      <c r="D20" s="326"/>
      <c r="E20" s="326"/>
      <c r="F20" s="326"/>
      <c r="G20" s="326"/>
      <c r="H20" s="326"/>
      <c r="I20" s="326"/>
      <c r="J20" s="326"/>
      <c r="K20" s="326"/>
      <c r="L20" s="326"/>
      <c r="M20" s="326">
        <v>0</v>
      </c>
      <c r="N20" s="326"/>
      <c r="O20" s="326"/>
      <c r="P20" s="326"/>
      <c r="Q20" s="326"/>
      <c r="R20" s="326"/>
      <c r="S20" s="361">
        <v>0</v>
      </c>
    </row>
    <row r="21" spans="1:19" s="179" customFormat="1">
      <c r="A21" s="131">
        <v>14</v>
      </c>
      <c r="B21" s="196" t="s">
        <v>260</v>
      </c>
      <c r="C21" s="326">
        <v>24451089</v>
      </c>
      <c r="D21" s="326"/>
      <c r="E21" s="326">
        <v>0</v>
      </c>
      <c r="F21" s="326"/>
      <c r="G21" s="326"/>
      <c r="H21" s="326">
        <v>0</v>
      </c>
      <c r="I21" s="326">
        <v>0</v>
      </c>
      <c r="J21" s="326"/>
      <c r="K21" s="326"/>
      <c r="L21" s="326"/>
      <c r="M21" s="326">
        <v>92444856.040685028</v>
      </c>
      <c r="N21" s="326">
        <v>167590.20999999912</v>
      </c>
      <c r="O21" s="326">
        <v>0</v>
      </c>
      <c r="P21" s="326"/>
      <c r="Q21" s="326">
        <v>30975775.84</v>
      </c>
      <c r="R21" s="326"/>
      <c r="S21" s="361">
        <v>170051885.85068503</v>
      </c>
    </row>
    <row r="22" spans="1:19" ht="13.5" thickBot="1">
      <c r="A22" s="110"/>
      <c r="B22" s="180" t="s">
        <v>71</v>
      </c>
      <c r="C22" s="327">
        <f>SUM(C8:C21)</f>
        <v>78575389.900000006</v>
      </c>
      <c r="D22" s="327">
        <f t="shared" ref="D22:S22" si="0">SUM(D8:D21)</f>
        <v>0</v>
      </c>
      <c r="E22" s="327">
        <f t="shared" si="0"/>
        <v>95899030.530000016</v>
      </c>
      <c r="F22" s="327">
        <f t="shared" si="0"/>
        <v>0</v>
      </c>
      <c r="G22" s="327">
        <f t="shared" si="0"/>
        <v>0</v>
      </c>
      <c r="H22" s="327">
        <f t="shared" si="0"/>
        <v>0</v>
      </c>
      <c r="I22" s="327">
        <f t="shared" si="0"/>
        <v>77008787.579999998</v>
      </c>
      <c r="J22" s="327">
        <f t="shared" si="0"/>
        <v>0</v>
      </c>
      <c r="K22" s="327">
        <f t="shared" si="0"/>
        <v>0</v>
      </c>
      <c r="L22" s="327">
        <f t="shared" si="0"/>
        <v>0</v>
      </c>
      <c r="M22" s="327">
        <f t="shared" si="0"/>
        <v>953519034.3218807</v>
      </c>
      <c r="N22" s="327">
        <f t="shared" si="0"/>
        <v>82579690.508918017</v>
      </c>
      <c r="O22" s="327">
        <f t="shared" si="0"/>
        <v>3914903.1049841</v>
      </c>
      <c r="P22" s="327">
        <f t="shared" si="0"/>
        <v>0</v>
      </c>
      <c r="Q22" s="327">
        <f t="shared" si="0"/>
        <v>30975775.84</v>
      </c>
      <c r="R22" s="327">
        <f t="shared" si="0"/>
        <v>0</v>
      </c>
      <c r="S22" s="392">
        <f t="shared" si="0"/>
        <v>1177094718.9842749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O7" activePane="bottomRight" state="frozen"/>
      <selection activeCell="B2" sqref="B2"/>
      <selection pane="topRight" activeCell="B2" sqref="B2"/>
      <selection pane="bottomLeft" activeCell="B2" sqref="B2"/>
      <selection pane="bottomRight" activeCell="V21" sqref="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199</v>
      </c>
      <c r="B1" s="14" t="s">
        <v>392</v>
      </c>
    </row>
    <row r="2" spans="1:22">
      <c r="A2" s="2" t="s">
        <v>200</v>
      </c>
      <c r="B2" s="369">
        <f>'1. key ratios'!B2</f>
        <v>43008</v>
      </c>
    </row>
    <row r="4" spans="1:22" ht="27.75" thickBot="1">
      <c r="A4" s="2" t="s">
        <v>356</v>
      </c>
      <c r="B4" s="356" t="s">
        <v>381</v>
      </c>
      <c r="V4" s="230" t="s">
        <v>101</v>
      </c>
    </row>
    <row r="5" spans="1:22">
      <c r="A5" s="108"/>
      <c r="B5" s="109"/>
      <c r="C5" s="439" t="s">
        <v>210</v>
      </c>
      <c r="D5" s="440"/>
      <c r="E5" s="440"/>
      <c r="F5" s="440"/>
      <c r="G5" s="440"/>
      <c r="H5" s="440"/>
      <c r="I5" s="440"/>
      <c r="J5" s="440"/>
      <c r="K5" s="440"/>
      <c r="L5" s="441"/>
      <c r="M5" s="439" t="s">
        <v>211</v>
      </c>
      <c r="N5" s="440"/>
      <c r="O5" s="440"/>
      <c r="P5" s="440"/>
      <c r="Q5" s="440"/>
      <c r="R5" s="440"/>
      <c r="S5" s="441"/>
      <c r="T5" s="444" t="s">
        <v>379</v>
      </c>
      <c r="U5" s="444" t="s">
        <v>378</v>
      </c>
      <c r="V5" s="442" t="s">
        <v>212</v>
      </c>
    </row>
    <row r="6" spans="1:22" s="77" customFormat="1" ht="140.25">
      <c r="A6" s="131"/>
      <c r="B6" s="198"/>
      <c r="C6" s="106" t="s">
        <v>213</v>
      </c>
      <c r="D6" s="105" t="s">
        <v>214</v>
      </c>
      <c r="E6" s="102" t="s">
        <v>215</v>
      </c>
      <c r="F6" s="357" t="s">
        <v>373</v>
      </c>
      <c r="G6" s="105" t="s">
        <v>216</v>
      </c>
      <c r="H6" s="105" t="s">
        <v>217</v>
      </c>
      <c r="I6" s="105" t="s">
        <v>218</v>
      </c>
      <c r="J6" s="105" t="s">
        <v>259</v>
      </c>
      <c r="K6" s="105" t="s">
        <v>219</v>
      </c>
      <c r="L6" s="107" t="s">
        <v>220</v>
      </c>
      <c r="M6" s="106" t="s">
        <v>221</v>
      </c>
      <c r="N6" s="105" t="s">
        <v>222</v>
      </c>
      <c r="O6" s="105" t="s">
        <v>223</v>
      </c>
      <c r="P6" s="105" t="s">
        <v>224</v>
      </c>
      <c r="Q6" s="105" t="s">
        <v>225</v>
      </c>
      <c r="R6" s="105" t="s">
        <v>226</v>
      </c>
      <c r="S6" s="107" t="s">
        <v>227</v>
      </c>
      <c r="T6" s="445"/>
      <c r="U6" s="445"/>
      <c r="V6" s="443"/>
    </row>
    <row r="7" spans="1:22" s="179" customFormat="1">
      <c r="A7" s="397">
        <v>1</v>
      </c>
      <c r="B7" s="178" t="s">
        <v>228</v>
      </c>
      <c r="C7" s="328"/>
      <c r="D7" s="326"/>
      <c r="E7" s="326"/>
      <c r="F7" s="326"/>
      <c r="G7" s="326"/>
      <c r="H7" s="326"/>
      <c r="I7" s="326"/>
      <c r="J7" s="326"/>
      <c r="K7" s="326"/>
      <c r="L7" s="329"/>
      <c r="M7" s="328"/>
      <c r="N7" s="326"/>
      <c r="O7" s="326"/>
      <c r="P7" s="326"/>
      <c r="Q7" s="326"/>
      <c r="R7" s="326"/>
      <c r="S7" s="329"/>
      <c r="T7" s="351"/>
      <c r="U7" s="350"/>
      <c r="V7" s="330">
        <f>SUM(C7:S7)</f>
        <v>0</v>
      </c>
    </row>
    <row r="8" spans="1:22" s="179" customFormat="1">
      <c r="A8" s="397">
        <v>2</v>
      </c>
      <c r="B8" s="178" t="s">
        <v>229</v>
      </c>
      <c r="C8" s="328"/>
      <c r="D8" s="326"/>
      <c r="E8" s="326"/>
      <c r="F8" s="326"/>
      <c r="G8" s="326"/>
      <c r="H8" s="326"/>
      <c r="I8" s="326"/>
      <c r="J8" s="326"/>
      <c r="K8" s="326"/>
      <c r="L8" s="329"/>
      <c r="M8" s="328"/>
      <c r="N8" s="326"/>
      <c r="O8" s="326"/>
      <c r="P8" s="326"/>
      <c r="Q8" s="326"/>
      <c r="R8" s="326"/>
      <c r="S8" s="329"/>
      <c r="T8" s="350"/>
      <c r="U8" s="350"/>
      <c r="V8" s="330">
        <f t="shared" ref="V8:V20" si="0">SUM(C8:S8)</f>
        <v>0</v>
      </c>
    </row>
    <row r="9" spans="1:22" s="179" customFormat="1">
      <c r="A9" s="397">
        <v>3</v>
      </c>
      <c r="B9" s="178" t="s">
        <v>230</v>
      </c>
      <c r="C9" s="328"/>
      <c r="D9" s="326"/>
      <c r="E9" s="326"/>
      <c r="F9" s="326"/>
      <c r="G9" s="326"/>
      <c r="H9" s="326"/>
      <c r="I9" s="326"/>
      <c r="J9" s="326"/>
      <c r="K9" s="326"/>
      <c r="L9" s="329"/>
      <c r="M9" s="328"/>
      <c r="N9" s="326"/>
      <c r="O9" s="326"/>
      <c r="P9" s="326"/>
      <c r="Q9" s="326"/>
      <c r="R9" s="326"/>
      <c r="S9" s="329"/>
      <c r="T9" s="350"/>
      <c r="U9" s="350"/>
      <c r="V9" s="330">
        <f>SUM(C9:S9)</f>
        <v>0</v>
      </c>
    </row>
    <row r="10" spans="1:22" s="179" customFormat="1">
      <c r="A10" s="397">
        <v>4</v>
      </c>
      <c r="B10" s="178" t="s">
        <v>231</v>
      </c>
      <c r="C10" s="328"/>
      <c r="D10" s="326"/>
      <c r="E10" s="326"/>
      <c r="F10" s="326"/>
      <c r="G10" s="326"/>
      <c r="H10" s="326"/>
      <c r="I10" s="326"/>
      <c r="J10" s="326"/>
      <c r="K10" s="326"/>
      <c r="L10" s="329"/>
      <c r="M10" s="328"/>
      <c r="N10" s="326"/>
      <c r="O10" s="326"/>
      <c r="P10" s="326"/>
      <c r="Q10" s="326"/>
      <c r="R10" s="326"/>
      <c r="S10" s="329"/>
      <c r="T10" s="350"/>
      <c r="U10" s="350"/>
      <c r="V10" s="330">
        <f t="shared" si="0"/>
        <v>0</v>
      </c>
    </row>
    <row r="11" spans="1:22" s="179" customFormat="1">
      <c r="A11" s="397">
        <v>5</v>
      </c>
      <c r="B11" s="178" t="s">
        <v>232</v>
      </c>
      <c r="C11" s="328"/>
      <c r="D11" s="326"/>
      <c r="E11" s="326"/>
      <c r="F11" s="326"/>
      <c r="G11" s="326"/>
      <c r="H11" s="326"/>
      <c r="I11" s="326"/>
      <c r="J11" s="326"/>
      <c r="K11" s="326"/>
      <c r="L11" s="329"/>
      <c r="M11" s="328"/>
      <c r="N11" s="326"/>
      <c r="O11" s="326"/>
      <c r="P11" s="326"/>
      <c r="Q11" s="326"/>
      <c r="R11" s="326"/>
      <c r="S11" s="329"/>
      <c r="T11" s="350"/>
      <c r="U11" s="350"/>
      <c r="V11" s="330">
        <f t="shared" si="0"/>
        <v>0</v>
      </c>
    </row>
    <row r="12" spans="1:22" s="179" customFormat="1">
      <c r="A12" s="397">
        <v>6</v>
      </c>
      <c r="B12" s="178" t="s">
        <v>233</v>
      </c>
      <c r="C12" s="328"/>
      <c r="D12" s="326"/>
      <c r="E12" s="326"/>
      <c r="F12" s="326"/>
      <c r="G12" s="326"/>
      <c r="H12" s="326"/>
      <c r="I12" s="326"/>
      <c r="J12" s="326"/>
      <c r="K12" s="326"/>
      <c r="L12" s="329"/>
      <c r="M12" s="328"/>
      <c r="N12" s="326"/>
      <c r="O12" s="326"/>
      <c r="P12" s="326"/>
      <c r="Q12" s="326"/>
      <c r="R12" s="326"/>
      <c r="S12" s="329"/>
      <c r="T12" s="350"/>
      <c r="U12" s="350"/>
      <c r="V12" s="330">
        <f t="shared" si="0"/>
        <v>0</v>
      </c>
    </row>
    <row r="13" spans="1:22" s="179" customFormat="1">
      <c r="A13" s="397">
        <v>7</v>
      </c>
      <c r="B13" s="178" t="s">
        <v>78</v>
      </c>
      <c r="C13" s="328"/>
      <c r="D13" s="326">
        <v>26060813.748113401</v>
      </c>
      <c r="E13" s="326"/>
      <c r="F13" s="326"/>
      <c r="G13" s="326"/>
      <c r="H13" s="326"/>
      <c r="I13" s="326"/>
      <c r="J13" s="326"/>
      <c r="K13" s="326"/>
      <c r="L13" s="329"/>
      <c r="M13" s="328"/>
      <c r="N13" s="326"/>
      <c r="O13" s="326"/>
      <c r="P13" s="326"/>
      <c r="Q13" s="326"/>
      <c r="R13" s="326"/>
      <c r="S13" s="329"/>
      <c r="T13" s="350">
        <v>19512966.151110549</v>
      </c>
      <c r="U13" s="350">
        <v>6547847.5970028518</v>
      </c>
      <c r="V13" s="330">
        <f t="shared" si="0"/>
        <v>26060813.748113401</v>
      </c>
    </row>
    <row r="14" spans="1:22" s="179" customFormat="1">
      <c r="A14" s="397">
        <v>8</v>
      </c>
      <c r="B14" s="178" t="s">
        <v>79</v>
      </c>
      <c r="C14" s="328"/>
      <c r="D14" s="326"/>
      <c r="E14" s="326"/>
      <c r="F14" s="326"/>
      <c r="G14" s="326"/>
      <c r="H14" s="326"/>
      <c r="I14" s="326"/>
      <c r="J14" s="326"/>
      <c r="K14" s="326"/>
      <c r="L14" s="329"/>
      <c r="M14" s="328"/>
      <c r="N14" s="326"/>
      <c r="O14" s="326"/>
      <c r="P14" s="326"/>
      <c r="Q14" s="326"/>
      <c r="R14" s="326"/>
      <c r="S14" s="329"/>
      <c r="T14" s="350"/>
      <c r="U14" s="350"/>
      <c r="V14" s="330">
        <f t="shared" si="0"/>
        <v>0</v>
      </c>
    </row>
    <row r="15" spans="1:22" s="179" customFormat="1">
      <c r="A15" s="397">
        <v>9</v>
      </c>
      <c r="B15" s="178" t="s">
        <v>80</v>
      </c>
      <c r="C15" s="328"/>
      <c r="D15" s="326"/>
      <c r="E15" s="326"/>
      <c r="F15" s="326"/>
      <c r="G15" s="326"/>
      <c r="H15" s="326"/>
      <c r="I15" s="326"/>
      <c r="J15" s="326"/>
      <c r="K15" s="326"/>
      <c r="L15" s="329"/>
      <c r="M15" s="328"/>
      <c r="N15" s="326"/>
      <c r="O15" s="326"/>
      <c r="P15" s="326"/>
      <c r="Q15" s="326"/>
      <c r="R15" s="326"/>
      <c r="S15" s="329"/>
      <c r="T15" s="350"/>
      <c r="U15" s="350"/>
      <c r="V15" s="330">
        <f t="shared" si="0"/>
        <v>0</v>
      </c>
    </row>
    <row r="16" spans="1:22" s="179" customFormat="1">
      <c r="A16" s="397">
        <v>10</v>
      </c>
      <c r="B16" s="178" t="s">
        <v>72</v>
      </c>
      <c r="C16" s="328"/>
      <c r="D16" s="326"/>
      <c r="E16" s="326"/>
      <c r="F16" s="326"/>
      <c r="G16" s="326"/>
      <c r="H16" s="326"/>
      <c r="I16" s="326"/>
      <c r="J16" s="326"/>
      <c r="K16" s="326"/>
      <c r="L16" s="329"/>
      <c r="M16" s="328"/>
      <c r="N16" s="326"/>
      <c r="O16" s="326"/>
      <c r="P16" s="326"/>
      <c r="Q16" s="326"/>
      <c r="R16" s="326"/>
      <c r="S16" s="329"/>
      <c r="T16" s="350"/>
      <c r="U16" s="350"/>
      <c r="V16" s="330">
        <f t="shared" si="0"/>
        <v>0</v>
      </c>
    </row>
    <row r="17" spans="1:22" s="179" customFormat="1">
      <c r="A17" s="397">
        <v>11</v>
      </c>
      <c r="B17" s="178" t="s">
        <v>73</v>
      </c>
      <c r="C17" s="328"/>
      <c r="D17" s="326"/>
      <c r="E17" s="326"/>
      <c r="F17" s="326"/>
      <c r="G17" s="326"/>
      <c r="H17" s="326"/>
      <c r="I17" s="326"/>
      <c r="J17" s="326"/>
      <c r="K17" s="326"/>
      <c r="L17" s="329"/>
      <c r="M17" s="328"/>
      <c r="N17" s="326"/>
      <c r="O17" s="326"/>
      <c r="P17" s="326"/>
      <c r="Q17" s="326"/>
      <c r="R17" s="326"/>
      <c r="S17" s="329"/>
      <c r="T17" s="350"/>
      <c r="U17" s="350"/>
      <c r="V17" s="330">
        <f t="shared" si="0"/>
        <v>0</v>
      </c>
    </row>
    <row r="18" spans="1:22" s="179" customFormat="1">
      <c r="A18" s="397">
        <v>12</v>
      </c>
      <c r="B18" s="178" t="s">
        <v>74</v>
      </c>
      <c r="C18" s="328"/>
      <c r="D18" s="326"/>
      <c r="E18" s="326"/>
      <c r="F18" s="326"/>
      <c r="G18" s="326"/>
      <c r="H18" s="326"/>
      <c r="I18" s="326"/>
      <c r="J18" s="326"/>
      <c r="K18" s="326"/>
      <c r="L18" s="329"/>
      <c r="M18" s="328"/>
      <c r="N18" s="326"/>
      <c r="O18" s="326"/>
      <c r="P18" s="326"/>
      <c r="Q18" s="326"/>
      <c r="R18" s="326"/>
      <c r="S18" s="329"/>
      <c r="T18" s="350"/>
      <c r="U18" s="350"/>
      <c r="V18" s="330">
        <f t="shared" si="0"/>
        <v>0</v>
      </c>
    </row>
    <row r="19" spans="1:22" s="179" customFormat="1">
      <c r="A19" s="397">
        <v>13</v>
      </c>
      <c r="B19" s="178" t="s">
        <v>75</v>
      </c>
      <c r="C19" s="328"/>
      <c r="D19" s="326"/>
      <c r="E19" s="326"/>
      <c r="F19" s="326"/>
      <c r="G19" s="326"/>
      <c r="H19" s="326"/>
      <c r="I19" s="326"/>
      <c r="J19" s="326"/>
      <c r="K19" s="326"/>
      <c r="L19" s="329"/>
      <c r="M19" s="328"/>
      <c r="N19" s="326"/>
      <c r="O19" s="326"/>
      <c r="P19" s="326"/>
      <c r="Q19" s="326"/>
      <c r="R19" s="326"/>
      <c r="S19" s="329"/>
      <c r="T19" s="350"/>
      <c r="U19" s="350"/>
      <c r="V19" s="330">
        <f t="shared" si="0"/>
        <v>0</v>
      </c>
    </row>
    <row r="20" spans="1:22" s="179" customFormat="1">
      <c r="A20" s="397">
        <v>14</v>
      </c>
      <c r="B20" s="178" t="s">
        <v>260</v>
      </c>
      <c r="C20" s="328"/>
      <c r="D20" s="326">
        <v>718958.47372869961</v>
      </c>
      <c r="E20" s="326"/>
      <c r="F20" s="326"/>
      <c r="G20" s="326"/>
      <c r="H20" s="326"/>
      <c r="I20" s="326"/>
      <c r="J20" s="326"/>
      <c r="K20" s="326"/>
      <c r="L20" s="329"/>
      <c r="M20" s="328"/>
      <c r="N20" s="326"/>
      <c r="O20" s="326"/>
      <c r="P20" s="326"/>
      <c r="Q20" s="326"/>
      <c r="R20" s="326"/>
      <c r="S20" s="329"/>
      <c r="T20" s="350">
        <v>718958.47372869961</v>
      </c>
      <c r="U20" s="350"/>
      <c r="V20" s="330">
        <f t="shared" si="0"/>
        <v>718958.47372869961</v>
      </c>
    </row>
    <row r="21" spans="1:22" ht="13.5" thickBot="1">
      <c r="A21" s="110"/>
      <c r="B21" s="111" t="s">
        <v>71</v>
      </c>
      <c r="C21" s="331">
        <f>SUM(C7:C20)</f>
        <v>0</v>
      </c>
      <c r="D21" s="327">
        <f t="shared" ref="D21:V21" si="1">SUM(D7:D20)</f>
        <v>26779772.221842103</v>
      </c>
      <c r="E21" s="327">
        <f t="shared" si="1"/>
        <v>0</v>
      </c>
      <c r="F21" s="327">
        <f t="shared" si="1"/>
        <v>0</v>
      </c>
      <c r="G21" s="327">
        <f t="shared" si="1"/>
        <v>0</v>
      </c>
      <c r="H21" s="327">
        <f t="shared" si="1"/>
        <v>0</v>
      </c>
      <c r="I21" s="327">
        <f t="shared" si="1"/>
        <v>0</v>
      </c>
      <c r="J21" s="327">
        <f t="shared" si="1"/>
        <v>0</v>
      </c>
      <c r="K21" s="327">
        <f t="shared" si="1"/>
        <v>0</v>
      </c>
      <c r="L21" s="332">
        <f t="shared" si="1"/>
        <v>0</v>
      </c>
      <c r="M21" s="331">
        <f t="shared" si="1"/>
        <v>0</v>
      </c>
      <c r="N21" s="327">
        <f t="shared" si="1"/>
        <v>0</v>
      </c>
      <c r="O21" s="327">
        <f t="shared" si="1"/>
        <v>0</v>
      </c>
      <c r="P21" s="327">
        <f t="shared" si="1"/>
        <v>0</v>
      </c>
      <c r="Q21" s="327">
        <f t="shared" si="1"/>
        <v>0</v>
      </c>
      <c r="R21" s="327">
        <f t="shared" si="1"/>
        <v>0</v>
      </c>
      <c r="S21" s="332">
        <f t="shared" si="1"/>
        <v>0</v>
      </c>
      <c r="T21" s="332">
        <f>SUM(T7:T20)</f>
        <v>20231924.624839246</v>
      </c>
      <c r="U21" s="332">
        <f t="shared" si="1"/>
        <v>6547847.5970028518</v>
      </c>
      <c r="V21" s="333">
        <f t="shared" si="1"/>
        <v>26779772.221842103</v>
      </c>
    </row>
    <row r="24" spans="1:22">
      <c r="A24" s="16"/>
      <c r="B24" s="16"/>
      <c r="C24" s="81"/>
      <c r="D24" s="81"/>
      <c r="E24" s="81"/>
    </row>
    <row r="25" spans="1:22">
      <c r="A25" s="103"/>
      <c r="B25" s="103"/>
      <c r="C25" s="16"/>
      <c r="D25" s="81"/>
      <c r="E25" s="81"/>
    </row>
    <row r="26" spans="1:22">
      <c r="A26" s="103"/>
      <c r="B26" s="104"/>
      <c r="C26" s="16"/>
      <c r="D26" s="81"/>
      <c r="E26" s="81"/>
    </row>
    <row r="27" spans="1:22">
      <c r="A27" s="103"/>
      <c r="B27" s="103"/>
      <c r="C27" s="16"/>
      <c r="D27" s="81"/>
      <c r="E27" s="81"/>
    </row>
    <row r="28" spans="1:22">
      <c r="A28" s="103"/>
      <c r="B28" s="104"/>
      <c r="C28" s="16"/>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C8" sqref="C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199</v>
      </c>
      <c r="B1" s="14" t="s">
        <v>392</v>
      </c>
    </row>
    <row r="2" spans="1:9">
      <c r="A2" s="2" t="s">
        <v>200</v>
      </c>
      <c r="B2" s="369">
        <f>'1. key ratios'!B2</f>
        <v>43008</v>
      </c>
    </row>
    <row r="4" spans="1:9" ht="13.5" thickBot="1">
      <c r="A4" s="2" t="s">
        <v>357</v>
      </c>
      <c r="B4" s="353" t="s">
        <v>382</v>
      </c>
    </row>
    <row r="5" spans="1:9">
      <c r="A5" s="108"/>
      <c r="B5" s="176"/>
      <c r="C5" s="393" t="s">
        <v>0</v>
      </c>
      <c r="D5" s="393" t="s">
        <v>1</v>
      </c>
      <c r="E5" s="393" t="s">
        <v>2</v>
      </c>
      <c r="F5" s="393" t="s">
        <v>3</v>
      </c>
      <c r="G5" s="394" t="s">
        <v>4</v>
      </c>
      <c r="H5" s="395" t="s">
        <v>6</v>
      </c>
      <c r="I5" s="22"/>
    </row>
    <row r="6" spans="1:9" ht="15" customHeight="1">
      <c r="A6" s="175"/>
      <c r="B6" s="20"/>
      <c r="C6" s="446" t="s">
        <v>374</v>
      </c>
      <c r="D6" s="448" t="s">
        <v>384</v>
      </c>
      <c r="E6" s="449"/>
      <c r="F6" s="446" t="s">
        <v>385</v>
      </c>
      <c r="G6" s="446" t="s">
        <v>386</v>
      </c>
      <c r="H6" s="431" t="s">
        <v>376</v>
      </c>
      <c r="I6" s="22"/>
    </row>
    <row r="7" spans="1:9" ht="80.45" customHeight="1">
      <c r="A7" s="175"/>
      <c r="B7" s="20"/>
      <c r="C7" s="447"/>
      <c r="D7" s="352" t="s">
        <v>377</v>
      </c>
      <c r="E7" s="352" t="s">
        <v>375</v>
      </c>
      <c r="F7" s="447"/>
      <c r="G7" s="447"/>
      <c r="H7" s="432"/>
      <c r="I7" s="22"/>
    </row>
    <row r="8" spans="1:9">
      <c r="A8" s="398">
        <v>1</v>
      </c>
      <c r="B8" s="83" t="s">
        <v>228</v>
      </c>
      <c r="C8" s="334">
        <v>260596145.68000001</v>
      </c>
      <c r="D8" s="335"/>
      <c r="E8" s="334"/>
      <c r="F8" s="334">
        <v>216925853</v>
      </c>
      <c r="G8" s="349">
        <v>216925853</v>
      </c>
      <c r="H8" s="358">
        <f>IFERROR(G8/(C8+E8),0)</f>
        <v>0.83242157106335291</v>
      </c>
    </row>
    <row r="9" spans="1:9" ht="15" customHeight="1">
      <c r="A9" s="398">
        <v>2</v>
      </c>
      <c r="B9" s="83" t="s">
        <v>229</v>
      </c>
      <c r="C9" s="334">
        <v>0</v>
      </c>
      <c r="D9" s="335"/>
      <c r="E9" s="334"/>
      <c r="F9" s="334">
        <v>0</v>
      </c>
      <c r="G9" s="349">
        <v>0</v>
      </c>
      <c r="H9" s="358">
        <f t="shared" ref="H9:H22" si="0">IFERROR(G9/(C9+E9),0)</f>
        <v>0</v>
      </c>
    </row>
    <row r="10" spans="1:9">
      <c r="A10" s="398">
        <v>3</v>
      </c>
      <c r="B10" s="83" t="s">
        <v>230</v>
      </c>
      <c r="C10" s="334">
        <v>0</v>
      </c>
      <c r="D10" s="335"/>
      <c r="E10" s="334"/>
      <c r="F10" s="334">
        <v>0</v>
      </c>
      <c r="G10" s="349">
        <v>0</v>
      </c>
      <c r="H10" s="358">
        <f t="shared" si="0"/>
        <v>0</v>
      </c>
    </row>
    <row r="11" spans="1:9">
      <c r="A11" s="398">
        <v>4</v>
      </c>
      <c r="B11" s="83" t="s">
        <v>231</v>
      </c>
      <c r="C11" s="334">
        <v>0</v>
      </c>
      <c r="D11" s="335"/>
      <c r="E11" s="334"/>
      <c r="F11" s="334">
        <v>0</v>
      </c>
      <c r="G11" s="349">
        <v>0</v>
      </c>
      <c r="H11" s="358">
        <f t="shared" si="0"/>
        <v>0</v>
      </c>
    </row>
    <row r="12" spans="1:9">
      <c r="A12" s="398">
        <v>5</v>
      </c>
      <c r="B12" s="83" t="s">
        <v>232</v>
      </c>
      <c r="C12" s="334">
        <v>0</v>
      </c>
      <c r="D12" s="335"/>
      <c r="E12" s="334"/>
      <c r="F12" s="334">
        <v>0</v>
      </c>
      <c r="G12" s="349">
        <v>0</v>
      </c>
      <c r="H12" s="358">
        <f t="shared" si="0"/>
        <v>0</v>
      </c>
    </row>
    <row r="13" spans="1:9">
      <c r="A13" s="398">
        <v>6</v>
      </c>
      <c r="B13" s="83" t="s">
        <v>233</v>
      </c>
      <c r="C13" s="334">
        <v>183487624.31999999</v>
      </c>
      <c r="D13" s="335"/>
      <c r="E13" s="334"/>
      <c r="F13" s="334">
        <v>57809997.885999978</v>
      </c>
      <c r="G13" s="349">
        <v>57809997.885999978</v>
      </c>
      <c r="H13" s="358">
        <f t="shared" si="0"/>
        <v>0.31506210895825926</v>
      </c>
    </row>
    <row r="14" spans="1:9">
      <c r="A14" s="398">
        <v>7</v>
      </c>
      <c r="B14" s="83" t="s">
        <v>78</v>
      </c>
      <c r="C14" s="334">
        <v>584276397.07168758</v>
      </c>
      <c r="D14" s="335">
        <v>90630534.45575805</v>
      </c>
      <c r="E14" s="334">
        <v>81550341.795758024</v>
      </c>
      <c r="F14" s="334">
        <v>1039631839.0014781</v>
      </c>
      <c r="G14" s="349">
        <v>1013571025.2533647</v>
      </c>
      <c r="H14" s="358">
        <f t="shared" si="0"/>
        <v>1.5222744388088458</v>
      </c>
    </row>
    <row r="15" spans="1:9">
      <c r="A15" s="398">
        <v>8</v>
      </c>
      <c r="B15" s="83" t="s">
        <v>79</v>
      </c>
      <c r="C15" s="334">
        <v>0</v>
      </c>
      <c r="D15" s="335"/>
      <c r="E15" s="334">
        <v>0</v>
      </c>
      <c r="F15" s="334">
        <v>0</v>
      </c>
      <c r="G15" s="349">
        <v>0</v>
      </c>
      <c r="H15" s="358">
        <f t="shared" si="0"/>
        <v>0</v>
      </c>
    </row>
    <row r="16" spans="1:9">
      <c r="A16" s="398">
        <v>9</v>
      </c>
      <c r="B16" s="83" t="s">
        <v>80</v>
      </c>
      <c r="C16" s="334">
        <v>0</v>
      </c>
      <c r="D16" s="335"/>
      <c r="E16" s="334">
        <v>0</v>
      </c>
      <c r="F16" s="334">
        <v>0</v>
      </c>
      <c r="G16" s="349">
        <v>0</v>
      </c>
      <c r="H16" s="358">
        <f t="shared" si="0"/>
        <v>0</v>
      </c>
    </row>
    <row r="17" spans="1:8">
      <c r="A17" s="398">
        <v>10</v>
      </c>
      <c r="B17" s="83" t="s">
        <v>72</v>
      </c>
      <c r="C17" s="334">
        <v>63661033.324492104</v>
      </c>
      <c r="D17" s="335">
        <v>893130.8631599989</v>
      </c>
      <c r="E17" s="334">
        <v>861758.5031599995</v>
      </c>
      <c r="F17" s="334">
        <v>108104955.71501324</v>
      </c>
      <c r="G17" s="349">
        <v>108104955.71501324</v>
      </c>
      <c r="H17" s="358">
        <f t="shared" si="0"/>
        <v>1.6754537838935142</v>
      </c>
    </row>
    <row r="18" spans="1:8">
      <c r="A18" s="398">
        <v>11</v>
      </c>
      <c r="B18" s="83" t="s">
        <v>73</v>
      </c>
      <c r="C18" s="334">
        <v>0</v>
      </c>
      <c r="D18" s="335"/>
      <c r="E18" s="334">
        <v>0</v>
      </c>
      <c r="F18" s="334">
        <v>0</v>
      </c>
      <c r="G18" s="349">
        <v>0</v>
      </c>
      <c r="H18" s="358">
        <f t="shared" si="0"/>
        <v>0</v>
      </c>
    </row>
    <row r="19" spans="1:8">
      <c r="A19" s="398">
        <v>12</v>
      </c>
      <c r="B19" s="83" t="s">
        <v>74</v>
      </c>
      <c r="C19" s="334">
        <v>0</v>
      </c>
      <c r="D19" s="335"/>
      <c r="E19" s="334">
        <v>0</v>
      </c>
      <c r="F19" s="334">
        <v>0</v>
      </c>
      <c r="G19" s="349">
        <v>0</v>
      </c>
      <c r="H19" s="358">
        <f t="shared" si="0"/>
        <v>0</v>
      </c>
    </row>
    <row r="20" spans="1:8">
      <c r="A20" s="398">
        <v>13</v>
      </c>
      <c r="B20" s="83" t="s">
        <v>75</v>
      </c>
      <c r="C20" s="334">
        <v>0</v>
      </c>
      <c r="D20" s="335"/>
      <c r="E20" s="334">
        <v>0</v>
      </c>
      <c r="F20" s="334">
        <v>0</v>
      </c>
      <c r="G20" s="349">
        <v>0</v>
      </c>
      <c r="H20" s="358">
        <f t="shared" si="0"/>
        <v>0</v>
      </c>
    </row>
    <row r="21" spans="1:8">
      <c r="A21" s="398">
        <v>14</v>
      </c>
      <c r="B21" s="83" t="s">
        <v>260</v>
      </c>
      <c r="C21" s="334">
        <v>147871720.880685</v>
      </c>
      <c r="D21" s="335">
        <v>285180.41999999824</v>
      </c>
      <c r="E21" s="334">
        <v>167590.20999999912</v>
      </c>
      <c r="F21" s="334">
        <v>207942081.42193902</v>
      </c>
      <c r="G21" s="349">
        <v>207223122.94821033</v>
      </c>
      <c r="H21" s="358">
        <f t="shared" si="0"/>
        <v>1.3997844317261843</v>
      </c>
    </row>
    <row r="22" spans="1:8" ht="13.5" thickBot="1">
      <c r="A22" s="177"/>
      <c r="B22" s="181" t="s">
        <v>71</v>
      </c>
      <c r="C22" s="327">
        <f>SUM(C8:C21)</f>
        <v>1239892921.2768648</v>
      </c>
      <c r="D22" s="327">
        <f t="shared" ref="D22:E22" si="1">SUM(D8:D21)</f>
        <v>91808845.738918051</v>
      </c>
      <c r="E22" s="327">
        <f t="shared" si="1"/>
        <v>82579690.508918017</v>
      </c>
      <c r="F22" s="327">
        <f>SUM(F8:F21)</f>
        <v>1630414727.0244303</v>
      </c>
      <c r="G22" s="327">
        <f>SUM(G8:G21)</f>
        <v>1603634954.8025882</v>
      </c>
      <c r="H22" s="359">
        <f t="shared" si="0"/>
        <v>1.2126035280512477</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activeCell="B2" sqref="B2"/>
      <selection pane="topRight" activeCell="B2" sqref="B2"/>
      <selection pane="bottomLeft" activeCell="B2" sqref="B2"/>
      <selection pane="bottomRight" activeCell="C7" sqref="C7"/>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0"/>
  </cols>
  <sheetData>
    <row r="1" spans="1:4">
      <c r="A1" s="2" t="s">
        <v>199</v>
      </c>
      <c r="B1" s="14" t="s">
        <v>392</v>
      </c>
    </row>
    <row r="2" spans="1:4">
      <c r="A2" s="2" t="s">
        <v>200</v>
      </c>
      <c r="B2" s="371">
        <f>'1. key ratios'!B2</f>
        <v>43008</v>
      </c>
      <c r="C2" s="5"/>
      <c r="D2" s="5"/>
    </row>
    <row r="3" spans="1:4">
      <c r="B3" s="5"/>
      <c r="C3" s="5"/>
      <c r="D3" s="5"/>
    </row>
    <row r="4" spans="1:4" ht="13.5" thickBot="1">
      <c r="A4" s="2" t="s">
        <v>358</v>
      </c>
      <c r="B4" s="113" t="s">
        <v>77</v>
      </c>
      <c r="C4" s="113"/>
      <c r="D4" s="114"/>
    </row>
    <row r="5" spans="1:4">
      <c r="A5" s="182"/>
      <c r="B5" s="152"/>
      <c r="C5" s="365" t="s">
        <v>0</v>
      </c>
      <c r="D5" s="183" t="s">
        <v>1</v>
      </c>
    </row>
    <row r="6" spans="1:4" ht="66.75" customHeight="1">
      <c r="A6" s="184"/>
      <c r="B6" s="115" t="s">
        <v>76</v>
      </c>
      <c r="C6" s="116" t="s">
        <v>82</v>
      </c>
      <c r="D6" s="185" t="s">
        <v>77</v>
      </c>
    </row>
    <row r="7" spans="1:4" ht="13.5">
      <c r="A7" s="399">
        <v>1</v>
      </c>
      <c r="B7" s="83" t="s">
        <v>78</v>
      </c>
      <c r="C7" s="336">
        <v>517882373.46268773</v>
      </c>
      <c r="D7" s="340">
        <v>373805100.13403249</v>
      </c>
    </row>
    <row r="8" spans="1:4" ht="13.5">
      <c r="A8" s="399">
        <v>2</v>
      </c>
      <c r="B8" s="83" t="s">
        <v>79</v>
      </c>
      <c r="C8" s="336"/>
      <c r="D8" s="340">
        <v>0</v>
      </c>
    </row>
    <row r="9" spans="1:4" ht="13.5">
      <c r="A9" s="399">
        <v>3</v>
      </c>
      <c r="B9" s="83" t="s">
        <v>80</v>
      </c>
      <c r="C9" s="336"/>
      <c r="D9" s="340">
        <v>0</v>
      </c>
    </row>
    <row r="10" spans="1:4" ht="13.5">
      <c r="A10" s="399">
        <v>4</v>
      </c>
      <c r="B10" s="83" t="s">
        <v>72</v>
      </c>
      <c r="C10" s="336">
        <v>55499616.446492106</v>
      </c>
      <c r="D10" s="340">
        <v>41624712.334869079</v>
      </c>
    </row>
    <row r="11" spans="1:4">
      <c r="A11" s="399">
        <v>5</v>
      </c>
      <c r="B11" s="83" t="s">
        <v>73</v>
      </c>
      <c r="C11" s="338"/>
      <c r="D11" s="340">
        <v>0</v>
      </c>
    </row>
    <row r="12" spans="1:4">
      <c r="A12" s="399">
        <v>6</v>
      </c>
      <c r="B12" s="83" t="s">
        <v>74</v>
      </c>
      <c r="C12" s="337"/>
      <c r="D12" s="340">
        <v>0</v>
      </c>
    </row>
    <row r="13" spans="1:4">
      <c r="A13" s="399">
        <v>7</v>
      </c>
      <c r="B13" s="117" t="s">
        <v>75</v>
      </c>
      <c r="C13" s="337"/>
      <c r="D13" s="340">
        <v>0</v>
      </c>
    </row>
    <row r="14" spans="1:4" ht="13.5">
      <c r="A14" s="399">
        <v>8</v>
      </c>
      <c r="B14" s="117" t="s">
        <v>81</v>
      </c>
      <c r="C14" s="336">
        <v>50598271.378685005</v>
      </c>
      <c r="D14" s="340">
        <v>37890195.571253993</v>
      </c>
    </row>
    <row r="15" spans="1:4" ht="13.5" thickBot="1">
      <c r="A15" s="400">
        <v>9</v>
      </c>
      <c r="B15" s="180" t="s">
        <v>71</v>
      </c>
      <c r="C15" s="339">
        <f>SUM(C7:C14)</f>
        <v>623980261.2878648</v>
      </c>
      <c r="D15" s="396">
        <f>SUM(D7:D14)</f>
        <v>453320008.04015559</v>
      </c>
    </row>
    <row r="17" spans="2:2">
      <c r="B17" s="2" t="s">
        <v>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cols>
    <col min="1" max="1" width="10.5703125" style="78" bestFit="1" customWidth="1"/>
    <col min="2" max="2" width="85" style="78" customWidth="1"/>
    <col min="3" max="3" width="12.5703125" style="78" bestFit="1" customWidth="1"/>
    <col min="4" max="4" width="10" style="78" bestFit="1" customWidth="1"/>
    <col min="5" max="5" width="18.28515625" style="78" bestFit="1" customWidth="1"/>
    <col min="6" max="13" width="6.28515625" style="78" customWidth="1"/>
    <col min="14" max="14" width="31" style="78" bestFit="1" customWidth="1"/>
    <col min="15" max="16384" width="9.140625" style="10"/>
  </cols>
  <sheetData>
    <row r="1" spans="1:14">
      <c r="A1" s="5" t="s">
        <v>199</v>
      </c>
      <c r="B1" s="14" t="s">
        <v>392</v>
      </c>
    </row>
    <row r="2" spans="1:14" ht="14.25" customHeight="1">
      <c r="A2" s="78" t="s">
        <v>200</v>
      </c>
      <c r="B2" s="370">
        <f>'1. key ratios'!B2</f>
        <v>43008</v>
      </c>
    </row>
    <row r="3" spans="1:14" ht="14.25" customHeight="1"/>
    <row r="4" spans="1:14" ht="15.75" thickBot="1">
      <c r="A4" s="2" t="s">
        <v>359</v>
      </c>
      <c r="B4" s="101" t="s">
        <v>84</v>
      </c>
    </row>
    <row r="5" spans="1:14" s="23" customFormat="1" ht="12.75">
      <c r="A5" s="192"/>
      <c r="B5" s="193"/>
      <c r="C5" s="194" t="s">
        <v>0</v>
      </c>
      <c r="D5" s="194" t="s">
        <v>1</v>
      </c>
      <c r="E5" s="194" t="s">
        <v>2</v>
      </c>
      <c r="F5" s="194" t="s">
        <v>3</v>
      </c>
      <c r="G5" s="194" t="s">
        <v>4</v>
      </c>
      <c r="H5" s="194" t="s">
        <v>6</v>
      </c>
      <c r="I5" s="194" t="s">
        <v>249</v>
      </c>
      <c r="J5" s="194" t="s">
        <v>250</v>
      </c>
      <c r="K5" s="194" t="s">
        <v>251</v>
      </c>
      <c r="L5" s="194" t="s">
        <v>252</v>
      </c>
      <c r="M5" s="194" t="s">
        <v>253</v>
      </c>
      <c r="N5" s="195" t="s">
        <v>254</v>
      </c>
    </row>
    <row r="6" spans="1:14" ht="45">
      <c r="A6" s="186"/>
      <c r="B6" s="118"/>
      <c r="C6" s="119" t="s">
        <v>94</v>
      </c>
      <c r="D6" s="120" t="s">
        <v>83</v>
      </c>
      <c r="E6" s="121" t="s">
        <v>93</v>
      </c>
      <c r="F6" s="122">
        <v>0</v>
      </c>
      <c r="G6" s="122">
        <v>0.2</v>
      </c>
      <c r="H6" s="122">
        <v>0.35</v>
      </c>
      <c r="I6" s="122">
        <v>0.5</v>
      </c>
      <c r="J6" s="122">
        <v>0.75</v>
      </c>
      <c r="K6" s="122">
        <v>1</v>
      </c>
      <c r="L6" s="122">
        <v>1.5</v>
      </c>
      <c r="M6" s="122">
        <v>2.5</v>
      </c>
      <c r="N6" s="187" t="s">
        <v>84</v>
      </c>
    </row>
    <row r="7" spans="1:14">
      <c r="A7" s="401">
        <v>1</v>
      </c>
      <c r="B7" s="123" t="s">
        <v>85</v>
      </c>
      <c r="C7" s="341">
        <f>SUM(C8:C13)</f>
        <v>0</v>
      </c>
      <c r="D7" s="118"/>
      <c r="E7" s="344">
        <f>SUM(E8:E12)</f>
        <v>0</v>
      </c>
      <c r="F7" s="342"/>
      <c r="G7" s="342"/>
      <c r="H7" s="342"/>
      <c r="I7" s="342"/>
      <c r="J7" s="342"/>
      <c r="K7" s="342"/>
      <c r="L7" s="342"/>
      <c r="M7" s="342"/>
      <c r="N7" s="188"/>
    </row>
    <row r="8" spans="1:14">
      <c r="A8" s="401">
        <v>1.1000000000000001</v>
      </c>
      <c r="B8" s="124" t="s">
        <v>86</v>
      </c>
      <c r="C8" s="342"/>
      <c r="D8" s="125">
        <v>0.02</v>
      </c>
      <c r="E8" s="344">
        <f>C8*D8</f>
        <v>0</v>
      </c>
      <c r="F8" s="342"/>
      <c r="G8" s="342"/>
      <c r="H8" s="342"/>
      <c r="I8" s="342"/>
      <c r="J8" s="342"/>
      <c r="K8" s="342"/>
      <c r="L8" s="342"/>
      <c r="M8" s="342"/>
      <c r="N8" s="188"/>
    </row>
    <row r="9" spans="1:14">
      <c r="A9" s="401">
        <v>1.2</v>
      </c>
      <c r="B9" s="124" t="s">
        <v>87</v>
      </c>
      <c r="C9" s="342"/>
      <c r="D9" s="125">
        <v>0.05</v>
      </c>
      <c r="E9" s="344">
        <f t="shared" ref="E9:E12" si="0">C9*D9</f>
        <v>0</v>
      </c>
      <c r="F9" s="342"/>
      <c r="G9" s="342"/>
      <c r="H9" s="342"/>
      <c r="I9" s="342"/>
      <c r="J9" s="342"/>
      <c r="K9" s="342"/>
      <c r="L9" s="342"/>
      <c r="M9" s="342"/>
      <c r="N9" s="188"/>
    </row>
    <row r="10" spans="1:14">
      <c r="A10" s="401">
        <v>1.3</v>
      </c>
      <c r="B10" s="124" t="s">
        <v>88</v>
      </c>
      <c r="C10" s="342"/>
      <c r="D10" s="125">
        <v>0.08</v>
      </c>
      <c r="E10" s="344">
        <f t="shared" si="0"/>
        <v>0</v>
      </c>
      <c r="F10" s="342"/>
      <c r="G10" s="342"/>
      <c r="H10" s="342"/>
      <c r="I10" s="342"/>
      <c r="J10" s="342"/>
      <c r="K10" s="342"/>
      <c r="L10" s="342"/>
      <c r="M10" s="342"/>
      <c r="N10" s="188"/>
    </row>
    <row r="11" spans="1:14">
      <c r="A11" s="401">
        <v>1.4</v>
      </c>
      <c r="B11" s="124" t="s">
        <v>89</v>
      </c>
      <c r="C11" s="342"/>
      <c r="D11" s="125">
        <v>0.11</v>
      </c>
      <c r="E11" s="344">
        <f t="shared" si="0"/>
        <v>0</v>
      </c>
      <c r="F11" s="342"/>
      <c r="G11" s="342"/>
      <c r="H11" s="342"/>
      <c r="I11" s="342"/>
      <c r="J11" s="342"/>
      <c r="K11" s="342"/>
      <c r="L11" s="342"/>
      <c r="M11" s="342"/>
      <c r="N11" s="188"/>
    </row>
    <row r="12" spans="1:14">
      <c r="A12" s="401">
        <v>1.5</v>
      </c>
      <c r="B12" s="124" t="s">
        <v>90</v>
      </c>
      <c r="C12" s="342"/>
      <c r="D12" s="125">
        <v>0.14000000000000001</v>
      </c>
      <c r="E12" s="344">
        <f t="shared" si="0"/>
        <v>0</v>
      </c>
      <c r="F12" s="342"/>
      <c r="G12" s="342"/>
      <c r="H12" s="342"/>
      <c r="I12" s="342"/>
      <c r="J12" s="342"/>
      <c r="K12" s="342"/>
      <c r="L12" s="342"/>
      <c r="M12" s="342"/>
      <c r="N12" s="188"/>
    </row>
    <row r="13" spans="1:14">
      <c r="A13" s="401">
        <v>1.6</v>
      </c>
      <c r="B13" s="126" t="s">
        <v>91</v>
      </c>
      <c r="C13" s="342"/>
      <c r="D13" s="127"/>
      <c r="E13" s="342"/>
      <c r="F13" s="342"/>
      <c r="G13" s="342"/>
      <c r="H13" s="342"/>
      <c r="I13" s="342"/>
      <c r="J13" s="342"/>
      <c r="K13" s="342"/>
      <c r="L13" s="342"/>
      <c r="M13" s="342"/>
      <c r="N13" s="188"/>
    </row>
    <row r="14" spans="1:14">
      <c r="A14" s="401">
        <v>2</v>
      </c>
      <c r="B14" s="128" t="s">
        <v>92</v>
      </c>
      <c r="C14" s="341">
        <f>SUM(C15:C20)</f>
        <v>0</v>
      </c>
      <c r="D14" s="118"/>
      <c r="E14" s="344">
        <f>SUM(E15:E19)</f>
        <v>0</v>
      </c>
      <c r="F14" s="342"/>
      <c r="G14" s="342"/>
      <c r="H14" s="342"/>
      <c r="I14" s="342"/>
      <c r="J14" s="342"/>
      <c r="K14" s="342"/>
      <c r="L14" s="342"/>
      <c r="M14" s="342"/>
      <c r="N14" s="188"/>
    </row>
    <row r="15" spans="1:14">
      <c r="A15" s="401">
        <v>2.1</v>
      </c>
      <c r="B15" s="126" t="s">
        <v>86</v>
      </c>
      <c r="C15" s="342"/>
      <c r="D15" s="125">
        <v>5.0000000000000001E-3</v>
      </c>
      <c r="E15" s="344">
        <f>D15*C15</f>
        <v>0</v>
      </c>
      <c r="F15" s="342"/>
      <c r="G15" s="342"/>
      <c r="H15" s="342"/>
      <c r="I15" s="342"/>
      <c r="J15" s="342"/>
      <c r="K15" s="342"/>
      <c r="L15" s="342"/>
      <c r="M15" s="342"/>
      <c r="N15" s="188"/>
    </row>
    <row r="16" spans="1:14">
      <c r="A16" s="401">
        <v>2.2000000000000002</v>
      </c>
      <c r="B16" s="126" t="s">
        <v>87</v>
      </c>
      <c r="C16" s="342"/>
      <c r="D16" s="125">
        <v>0.01</v>
      </c>
      <c r="E16" s="344">
        <f t="shared" ref="E16:E19" si="1">D16*C16</f>
        <v>0</v>
      </c>
      <c r="F16" s="342"/>
      <c r="G16" s="342"/>
      <c r="H16" s="342"/>
      <c r="I16" s="342"/>
      <c r="J16" s="342"/>
      <c r="K16" s="342"/>
      <c r="L16" s="342"/>
      <c r="M16" s="342"/>
      <c r="N16" s="188"/>
    </row>
    <row r="17" spans="1:14">
      <c r="A17" s="401">
        <v>2.2999999999999998</v>
      </c>
      <c r="B17" s="126" t="s">
        <v>88</v>
      </c>
      <c r="C17" s="342"/>
      <c r="D17" s="125">
        <v>0.02</v>
      </c>
      <c r="E17" s="344">
        <f t="shared" si="1"/>
        <v>0</v>
      </c>
      <c r="F17" s="342"/>
      <c r="G17" s="342"/>
      <c r="H17" s="342"/>
      <c r="I17" s="342"/>
      <c r="J17" s="342"/>
      <c r="K17" s="342"/>
      <c r="L17" s="342"/>
      <c r="M17" s="342"/>
      <c r="N17" s="188"/>
    </row>
    <row r="18" spans="1:14">
      <c r="A18" s="401">
        <v>2.4</v>
      </c>
      <c r="B18" s="126" t="s">
        <v>89</v>
      </c>
      <c r="C18" s="342"/>
      <c r="D18" s="125">
        <v>0.03</v>
      </c>
      <c r="E18" s="344">
        <f t="shared" si="1"/>
        <v>0</v>
      </c>
      <c r="F18" s="342"/>
      <c r="G18" s="342"/>
      <c r="H18" s="342"/>
      <c r="I18" s="342"/>
      <c r="J18" s="342"/>
      <c r="K18" s="342"/>
      <c r="L18" s="342"/>
      <c r="M18" s="342"/>
      <c r="N18" s="188"/>
    </row>
    <row r="19" spans="1:14">
      <c r="A19" s="401">
        <v>2.5</v>
      </c>
      <c r="B19" s="126" t="s">
        <v>90</v>
      </c>
      <c r="C19" s="342"/>
      <c r="D19" s="125">
        <v>0.04</v>
      </c>
      <c r="E19" s="344">
        <f t="shared" si="1"/>
        <v>0</v>
      </c>
      <c r="F19" s="342"/>
      <c r="G19" s="342"/>
      <c r="H19" s="342"/>
      <c r="I19" s="342"/>
      <c r="J19" s="342"/>
      <c r="K19" s="342"/>
      <c r="L19" s="342"/>
      <c r="M19" s="342"/>
      <c r="N19" s="188"/>
    </row>
    <row r="20" spans="1:14">
      <c r="A20" s="401">
        <v>2.6</v>
      </c>
      <c r="B20" s="126" t="s">
        <v>91</v>
      </c>
      <c r="C20" s="342"/>
      <c r="D20" s="127"/>
      <c r="E20" s="345"/>
      <c r="F20" s="342"/>
      <c r="G20" s="342"/>
      <c r="H20" s="342"/>
      <c r="I20" s="342"/>
      <c r="J20" s="342"/>
      <c r="K20" s="342"/>
      <c r="L20" s="342"/>
      <c r="M20" s="342"/>
      <c r="N20" s="188"/>
    </row>
    <row r="21" spans="1:14" ht="15.75" thickBot="1">
      <c r="A21" s="402">
        <v>3</v>
      </c>
      <c r="B21" s="189" t="s">
        <v>71</v>
      </c>
      <c r="C21" s="343">
        <f>C7+C14</f>
        <v>0</v>
      </c>
      <c r="D21" s="190"/>
      <c r="E21" s="346">
        <f>SUM(E7+E14)</f>
        <v>0</v>
      </c>
      <c r="F21" s="347"/>
      <c r="G21" s="347"/>
      <c r="H21" s="347"/>
      <c r="I21" s="347"/>
      <c r="J21" s="347"/>
      <c r="K21" s="347"/>
      <c r="L21" s="347"/>
      <c r="M21" s="347"/>
      <c r="N21" s="191"/>
    </row>
    <row r="22" spans="1:14">
      <c r="E22" s="348"/>
      <c r="F22" s="348"/>
      <c r="G22" s="348"/>
      <c r="H22" s="348"/>
      <c r="I22" s="348"/>
      <c r="J22" s="348"/>
      <c r="K22" s="348"/>
      <c r="L22" s="348"/>
      <c r="M22" s="34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tabSelected="1" zoomScaleNormal="100" workbookViewId="0">
      <pane xSplit="1" ySplit="5" topLeftCell="B6" activePane="bottomRight" state="frozen"/>
      <selection activeCell="C7" sqref="C7"/>
      <selection pane="topRight" activeCell="C7" sqref="C7"/>
      <selection pane="bottomLeft" activeCell="C7" sqref="C7"/>
      <selection pane="bottomRight" activeCell="C16" sqref="C16"/>
    </sheetView>
  </sheetViews>
  <sheetFormatPr defaultRowHeight="15.75"/>
  <cols>
    <col min="1" max="1" width="9.5703125" style="17" bestFit="1" customWidth="1"/>
    <col min="2" max="2" width="86" style="14" customWidth="1"/>
    <col min="3" max="3" width="12.7109375" style="14" customWidth="1"/>
    <col min="4" max="7" width="12.7109375" style="2" customWidth="1"/>
    <col min="8" max="13" width="6.7109375" customWidth="1"/>
  </cols>
  <sheetData>
    <row r="1" spans="1:8">
      <c r="A1" s="15" t="s">
        <v>199</v>
      </c>
      <c r="B1" s="14" t="s">
        <v>392</v>
      </c>
    </row>
    <row r="2" spans="1:8">
      <c r="A2" s="15" t="s">
        <v>200</v>
      </c>
      <c r="B2" s="368">
        <v>43008</v>
      </c>
      <c r="C2" s="27"/>
      <c r="D2" s="16"/>
      <c r="E2" s="16"/>
      <c r="F2" s="16"/>
      <c r="G2" s="16"/>
      <c r="H2" s="1"/>
    </row>
    <row r="3" spans="1:8">
      <c r="A3" s="15"/>
      <c r="C3" s="27"/>
      <c r="D3" s="16"/>
      <c r="E3" s="16"/>
      <c r="F3" s="16"/>
      <c r="G3" s="16"/>
      <c r="H3" s="1"/>
    </row>
    <row r="4" spans="1:8" ht="16.5" thickBot="1">
      <c r="A4" s="79" t="s">
        <v>345</v>
      </c>
      <c r="B4" s="233" t="s">
        <v>235</v>
      </c>
      <c r="C4" s="234"/>
      <c r="D4" s="235"/>
      <c r="E4" s="235"/>
      <c r="F4" s="235"/>
      <c r="G4" s="235"/>
      <c r="H4" s="1"/>
    </row>
    <row r="5" spans="1:8" ht="15">
      <c r="A5" s="266" t="s">
        <v>29</v>
      </c>
      <c r="B5" s="267"/>
      <c r="C5" s="366" t="s">
        <v>424</v>
      </c>
      <c r="D5" s="363" t="s">
        <v>419</v>
      </c>
      <c r="E5" s="363" t="s">
        <v>420</v>
      </c>
      <c r="F5" s="363" t="s">
        <v>421</v>
      </c>
      <c r="G5" s="364" t="s">
        <v>422</v>
      </c>
    </row>
    <row r="6" spans="1:8" ht="15">
      <c r="A6" s="135"/>
      <c r="B6" s="30" t="s">
        <v>194</v>
      </c>
      <c r="C6" s="270"/>
      <c r="D6" s="271"/>
      <c r="E6" s="271"/>
      <c r="F6" s="271"/>
      <c r="G6" s="272"/>
    </row>
    <row r="7" spans="1:8" ht="15">
      <c r="A7" s="135"/>
      <c r="B7" s="31" t="s">
        <v>201</v>
      </c>
      <c r="C7" s="270"/>
      <c r="D7" s="271"/>
      <c r="E7" s="271"/>
      <c r="F7" s="271"/>
      <c r="G7" s="272"/>
    </row>
    <row r="8" spans="1:8" ht="15">
      <c r="A8" s="136">
        <v>1</v>
      </c>
      <c r="B8" s="268" t="s">
        <v>26</v>
      </c>
      <c r="C8" s="273">
        <v>200179221</v>
      </c>
      <c r="D8" s="273">
        <v>198763821</v>
      </c>
      <c r="E8" s="273">
        <v>193432854</v>
      </c>
      <c r="F8" s="273">
        <v>181026397</v>
      </c>
      <c r="G8" s="274">
        <v>176964717</v>
      </c>
    </row>
    <row r="9" spans="1:8" ht="15">
      <c r="A9" s="136">
        <v>2</v>
      </c>
      <c r="B9" s="268" t="s">
        <v>96</v>
      </c>
      <c r="C9" s="273">
        <v>200179221</v>
      </c>
      <c r="D9" s="273">
        <v>198763821</v>
      </c>
      <c r="E9" s="273">
        <v>193432854</v>
      </c>
      <c r="F9" s="273">
        <v>181026397</v>
      </c>
      <c r="G9" s="274">
        <v>176964717</v>
      </c>
    </row>
    <row r="10" spans="1:8" ht="15">
      <c r="A10" s="136">
        <v>3</v>
      </c>
      <c r="B10" s="268" t="s">
        <v>95</v>
      </c>
      <c r="C10" s="273">
        <v>421568241</v>
      </c>
      <c r="D10" s="273">
        <v>413709457</v>
      </c>
      <c r="E10" s="273">
        <v>412688324</v>
      </c>
      <c r="F10" s="273">
        <v>419167644</v>
      </c>
      <c r="G10" s="274">
        <v>372915808</v>
      </c>
    </row>
    <row r="11" spans="1:8" ht="15">
      <c r="A11" s="135"/>
      <c r="B11" s="30" t="s">
        <v>195</v>
      </c>
      <c r="C11" s="271"/>
      <c r="D11" s="271"/>
      <c r="E11" s="271"/>
      <c r="F11" s="271"/>
      <c r="G11" s="272"/>
    </row>
    <row r="12" spans="1:8" ht="15" customHeight="1">
      <c r="A12" s="136">
        <v>4</v>
      </c>
      <c r="B12" s="268" t="s">
        <v>360</v>
      </c>
      <c r="C12" s="273">
        <v>1751678641.5843949</v>
      </c>
      <c r="D12" s="273">
        <v>1634893101.7062857</v>
      </c>
      <c r="E12" s="273">
        <v>1723916521.6626441</v>
      </c>
      <c r="F12" s="273">
        <v>1817524790.0936508</v>
      </c>
      <c r="G12" s="274">
        <v>1683199389.9009304</v>
      </c>
    </row>
    <row r="13" spans="1:8" ht="15" customHeight="1">
      <c r="A13" s="136">
        <v>5</v>
      </c>
      <c r="B13" s="268" t="s">
        <v>361</v>
      </c>
      <c r="C13" s="273">
        <v>1395284068.0160198</v>
      </c>
      <c r="D13" s="273">
        <v>1402690507.5280316</v>
      </c>
      <c r="E13" s="273">
        <v>1302987195.2556543</v>
      </c>
      <c r="F13" s="273">
        <v>1541037026.4806974</v>
      </c>
      <c r="G13" s="274">
        <v>1369453756.2189322</v>
      </c>
    </row>
    <row r="14" spans="1:8" ht="15">
      <c r="A14" s="135"/>
      <c r="B14" s="30" t="s">
        <v>97</v>
      </c>
      <c r="C14" s="271"/>
      <c r="D14" s="271"/>
      <c r="E14" s="271"/>
      <c r="F14" s="271"/>
      <c r="G14" s="272"/>
    </row>
    <row r="15" spans="1:8" s="3" customFormat="1" ht="15">
      <c r="A15" s="136"/>
      <c r="B15" s="31" t="s">
        <v>201</v>
      </c>
      <c r="C15" s="273"/>
      <c r="D15" s="273"/>
      <c r="E15" s="273"/>
      <c r="F15" s="273"/>
      <c r="G15" s="274"/>
    </row>
    <row r="16" spans="1:8" ht="15">
      <c r="A16" s="134">
        <v>6</v>
      </c>
      <c r="B16" s="29" t="s">
        <v>255</v>
      </c>
      <c r="C16" s="374">
        <v>0.11427850762565542</v>
      </c>
      <c r="D16" s="374">
        <v>0.12157603502795171</v>
      </c>
      <c r="E16" s="374">
        <v>0.11220546445801345</v>
      </c>
      <c r="F16" s="374">
        <v>9.9600510533158854E-2</v>
      </c>
      <c r="G16" s="375">
        <v>0.10513592035606416</v>
      </c>
    </row>
    <row r="17" spans="1:7" ht="15" customHeight="1">
      <c r="A17" s="134">
        <v>7</v>
      </c>
      <c r="B17" s="29" t="s">
        <v>197</v>
      </c>
      <c r="C17" s="374">
        <v>0.11427850762565542</v>
      </c>
      <c r="D17" s="374">
        <v>0.12157603502795171</v>
      </c>
      <c r="E17" s="374">
        <v>0.11220546445801345</v>
      </c>
      <c r="F17" s="374">
        <v>9.9600510533158854E-2</v>
      </c>
      <c r="G17" s="375">
        <v>0.10513592035606416</v>
      </c>
    </row>
    <row r="18" spans="1:7" ht="15">
      <c r="A18" s="134">
        <v>8</v>
      </c>
      <c r="B18" s="29" t="s">
        <v>198</v>
      </c>
      <c r="C18" s="374">
        <v>0.24066528585328364</v>
      </c>
      <c r="D18" s="374">
        <v>0.25304985174151429</v>
      </c>
      <c r="E18" s="374">
        <v>0.2393899697660416</v>
      </c>
      <c r="F18" s="374">
        <v>0.23062554430325086</v>
      </c>
      <c r="G18" s="375">
        <v>0.2215517723197066</v>
      </c>
    </row>
    <row r="19" spans="1:7" s="3" customFormat="1" ht="15">
      <c r="A19" s="136"/>
      <c r="B19" s="31" t="s">
        <v>202</v>
      </c>
      <c r="C19" s="374"/>
      <c r="D19" s="374"/>
      <c r="E19" s="374"/>
      <c r="F19" s="374"/>
      <c r="G19" s="375"/>
    </row>
    <row r="20" spans="1:7" ht="15">
      <c r="A20" s="134">
        <v>9</v>
      </c>
      <c r="B20" s="29" t="s">
        <v>263</v>
      </c>
      <c r="C20" s="374">
        <v>0.13503573094467294</v>
      </c>
      <c r="D20" s="374">
        <v>0.13418137000990482</v>
      </c>
      <c r="E20" s="374">
        <v>0.14431348572316985</v>
      </c>
      <c r="F20" s="374">
        <v>9.6268604485641951E-2</v>
      </c>
      <c r="G20" s="375">
        <v>0.10832751914865216</v>
      </c>
    </row>
    <row r="21" spans="1:7" ht="15">
      <c r="A21" s="134">
        <v>10</v>
      </c>
      <c r="B21" s="29" t="s">
        <v>264</v>
      </c>
      <c r="C21" s="374">
        <v>0.26822403880247209</v>
      </c>
      <c r="D21" s="374">
        <v>0.26328514096158856</v>
      </c>
      <c r="E21" s="374">
        <v>0.28331433289915753</v>
      </c>
      <c r="F21" s="374">
        <v>0.18804523383957106</v>
      </c>
      <c r="G21" s="375">
        <v>0.21342579453502497</v>
      </c>
    </row>
    <row r="22" spans="1:7" ht="15">
      <c r="A22" s="135"/>
      <c r="B22" s="30" t="s">
        <v>7</v>
      </c>
      <c r="C22" s="374"/>
      <c r="D22" s="374"/>
      <c r="E22" s="374"/>
      <c r="F22" s="374"/>
      <c r="G22" s="375"/>
    </row>
    <row r="23" spans="1:7" ht="15" customHeight="1">
      <c r="A23" s="137">
        <v>11</v>
      </c>
      <c r="B23" s="32" t="s">
        <v>8</v>
      </c>
      <c r="C23" s="374">
        <v>7.0231701743091346E-2</v>
      </c>
      <c r="D23" s="374">
        <v>7.0005794881921143E-2</v>
      </c>
      <c r="E23" s="374">
        <v>7.0932734655047791E-2</v>
      </c>
      <c r="F23" s="374">
        <v>8.7350146512053722E-2</v>
      </c>
      <c r="G23" s="375">
        <v>7.9268127842169897E-2</v>
      </c>
    </row>
    <row r="24" spans="1:7" ht="15">
      <c r="A24" s="137">
        <v>12</v>
      </c>
      <c r="B24" s="32" t="s">
        <v>9</v>
      </c>
      <c r="C24" s="374">
        <v>2.4709759218593984E-2</v>
      </c>
      <c r="D24" s="374">
        <v>2.5972333218318478E-2</v>
      </c>
      <c r="E24" s="374">
        <v>2.8345334983464136E-2</v>
      </c>
      <c r="F24" s="374">
        <v>3.0792716261392121E-2</v>
      </c>
      <c r="G24" s="375">
        <v>3.0142729973290049E-2</v>
      </c>
    </row>
    <row r="25" spans="1:7" ht="15">
      <c r="A25" s="137">
        <v>13</v>
      </c>
      <c r="B25" s="32" t="s">
        <v>10</v>
      </c>
      <c r="C25" s="374">
        <v>4.9005497358843672E-2</v>
      </c>
      <c r="D25" s="374">
        <v>4.1894959108059245E-2</v>
      </c>
      <c r="E25" s="374">
        <v>4.5498013338805245E-2</v>
      </c>
      <c r="F25" s="374">
        <v>4.7000543920013023E-2</v>
      </c>
      <c r="G25" s="375">
        <v>4.374353340916546E-2</v>
      </c>
    </row>
    <row r="26" spans="1:7" ht="15">
      <c r="A26" s="137">
        <v>14</v>
      </c>
      <c r="B26" s="32" t="s">
        <v>236</v>
      </c>
      <c r="C26" s="374">
        <v>4.5521942524497365E-2</v>
      </c>
      <c r="D26" s="374">
        <v>4.4033461663602669E-2</v>
      </c>
      <c r="E26" s="374">
        <v>4.2587399671583648E-2</v>
      </c>
      <c r="F26" s="374">
        <v>5.6557430250661601E-2</v>
      </c>
      <c r="G26" s="375">
        <v>4.9125397868879851E-2</v>
      </c>
    </row>
    <row r="27" spans="1:7" ht="15">
      <c r="A27" s="137">
        <v>15</v>
      </c>
      <c r="B27" s="32" t="s">
        <v>11</v>
      </c>
      <c r="C27" s="374">
        <v>1.3726409083795936E-2</v>
      </c>
      <c r="D27" s="374">
        <v>1.8145741245299496E-2</v>
      </c>
      <c r="E27" s="374">
        <v>1.7699082228270879E-2</v>
      </c>
      <c r="F27" s="374">
        <v>3.216620628741039E-2</v>
      </c>
      <c r="G27" s="375">
        <v>3.6186157013127121E-2</v>
      </c>
    </row>
    <row r="28" spans="1:7" ht="15">
      <c r="A28" s="137">
        <v>16</v>
      </c>
      <c r="B28" s="32" t="s">
        <v>12</v>
      </c>
      <c r="C28" s="374">
        <v>7.9160513627177728E-2</v>
      </c>
      <c r="D28" s="374">
        <v>0.10780059878565251</v>
      </c>
      <c r="E28" s="374">
        <v>0.11202318472311612</v>
      </c>
      <c r="F28" s="374">
        <v>0.18316814905457746</v>
      </c>
      <c r="G28" s="375">
        <v>0.1959465882646238</v>
      </c>
    </row>
    <row r="29" spans="1:7" ht="15">
      <c r="A29" s="135"/>
      <c r="B29" s="30" t="s">
        <v>13</v>
      </c>
      <c r="C29" s="374"/>
      <c r="D29" s="374"/>
      <c r="E29" s="374"/>
      <c r="F29" s="374"/>
      <c r="G29" s="376"/>
    </row>
    <row r="30" spans="1:7" ht="15">
      <c r="A30" s="137">
        <v>17</v>
      </c>
      <c r="B30" s="32" t="s">
        <v>14</v>
      </c>
      <c r="C30" s="374">
        <v>0.33489215968660779</v>
      </c>
      <c r="D30" s="374">
        <v>0.32090744406702293</v>
      </c>
      <c r="E30" s="374">
        <v>0.29286511276102917</v>
      </c>
      <c r="F30" s="374">
        <v>0.21727107407552382</v>
      </c>
      <c r="G30" s="375">
        <v>0.1663552486001447</v>
      </c>
    </row>
    <row r="31" spans="1:7" ht="15" customHeight="1">
      <c r="A31" s="137">
        <v>18</v>
      </c>
      <c r="B31" s="32" t="s">
        <v>15</v>
      </c>
      <c r="C31" s="374">
        <v>0.14048522482233233</v>
      </c>
      <c r="D31" s="374">
        <v>0.13952844072969084</v>
      </c>
      <c r="E31" s="374">
        <v>0.13183798003395511</v>
      </c>
      <c r="F31" s="374">
        <v>0.11851513371935346</v>
      </c>
      <c r="G31" s="375">
        <v>9.981113710849622E-2</v>
      </c>
    </row>
    <row r="32" spans="1:7" ht="15">
      <c r="A32" s="137">
        <v>19</v>
      </c>
      <c r="B32" s="32" t="s">
        <v>16</v>
      </c>
      <c r="C32" s="374">
        <v>0.70952797318864369</v>
      </c>
      <c r="D32" s="374">
        <v>0.74781279313361637</v>
      </c>
      <c r="E32" s="374">
        <v>0.74991519318915334</v>
      </c>
      <c r="F32" s="374">
        <v>0.7601498395235069</v>
      </c>
      <c r="G32" s="375">
        <v>0.67624045163718383</v>
      </c>
    </row>
    <row r="33" spans="1:7" ht="15" customHeight="1">
      <c r="A33" s="137">
        <v>20</v>
      </c>
      <c r="B33" s="32" t="s">
        <v>17</v>
      </c>
      <c r="C33" s="374">
        <v>0.66112477934624891</v>
      </c>
      <c r="D33" s="374">
        <v>0.67075576603151221</v>
      </c>
      <c r="E33" s="374">
        <v>0.72812912711335431</v>
      </c>
      <c r="F33" s="374">
        <v>0.76137602616844158</v>
      </c>
      <c r="G33" s="375">
        <v>0.67695061761775654</v>
      </c>
    </row>
    <row r="34" spans="1:7" ht="15">
      <c r="A34" s="137">
        <v>21</v>
      </c>
      <c r="B34" s="32" t="s">
        <v>18</v>
      </c>
      <c r="C34" s="374">
        <v>-0.10616377990957215</v>
      </c>
      <c r="D34" s="374">
        <v>-8.4872798910570979E-2</v>
      </c>
      <c r="E34" s="374">
        <v>-7.9306297814456972E-2</v>
      </c>
      <c r="F34" s="374">
        <v>6.341326493295707E-2</v>
      </c>
      <c r="G34" s="375">
        <v>5.8238393414487444E-2</v>
      </c>
    </row>
    <row r="35" spans="1:7" ht="15" customHeight="1">
      <c r="A35" s="135"/>
      <c r="B35" s="30" t="s">
        <v>19</v>
      </c>
      <c r="C35" s="374"/>
      <c r="D35" s="374"/>
      <c r="E35" s="374"/>
      <c r="F35" s="374"/>
      <c r="G35" s="376"/>
    </row>
    <row r="36" spans="1:7" ht="15">
      <c r="A36" s="137">
        <v>22</v>
      </c>
      <c r="B36" s="32" t="s">
        <v>20</v>
      </c>
      <c r="C36" s="374">
        <v>0.32381348147098765</v>
      </c>
      <c r="D36" s="374">
        <v>0.20576502963293458</v>
      </c>
      <c r="E36" s="374">
        <v>0.28960532448976117</v>
      </c>
      <c r="F36" s="374">
        <v>0.33971212764184144</v>
      </c>
      <c r="G36" s="375">
        <v>0.24160543005368185</v>
      </c>
    </row>
    <row r="37" spans="1:7" ht="15" customHeight="1">
      <c r="A37" s="137">
        <v>23</v>
      </c>
      <c r="B37" s="32" t="s">
        <v>21</v>
      </c>
      <c r="C37" s="374">
        <v>0.87876100576636584</v>
      </c>
      <c r="D37" s="374">
        <v>0.91640500940649505</v>
      </c>
      <c r="E37" s="374">
        <v>0.93521070549324004</v>
      </c>
      <c r="F37" s="374">
        <v>0.93442960636814154</v>
      </c>
      <c r="G37" s="375">
        <v>0.86392759919482998</v>
      </c>
    </row>
    <row r="38" spans="1:7" thickBot="1">
      <c r="A38" s="138">
        <v>24</v>
      </c>
      <c r="B38" s="139" t="s">
        <v>22</v>
      </c>
      <c r="C38" s="377">
        <v>0.31290671833689099</v>
      </c>
      <c r="D38" s="377">
        <v>0.33498634156007456</v>
      </c>
      <c r="E38" s="377">
        <v>0.2770496192072453</v>
      </c>
      <c r="F38" s="377">
        <v>0.31333511372477885</v>
      </c>
      <c r="G38" s="378">
        <v>0.34446818546800217</v>
      </c>
    </row>
    <row r="39" spans="1:7">
      <c r="A39"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15" activePane="bottomRight" state="frozen"/>
      <selection activeCell="C7" sqref="C7"/>
      <selection pane="topRight" activeCell="C7" sqref="C7"/>
      <selection pane="bottomLeft" activeCell="C7" sqref="C7"/>
      <selection pane="bottomRight" activeCell="E41" sqref="E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5" t="s">
        <v>199</v>
      </c>
      <c r="B1" s="14" t="s">
        <v>392</v>
      </c>
    </row>
    <row r="2" spans="1:8" ht="15.75">
      <c r="A2" s="15" t="s">
        <v>200</v>
      </c>
      <c r="B2" s="369">
        <f>'1. key ratios'!B2</f>
        <v>43008</v>
      </c>
    </row>
    <row r="3" spans="1:8" ht="15.75">
      <c r="A3" s="15"/>
    </row>
    <row r="4" spans="1:8" ht="16.5" thickBot="1">
      <c r="A4" s="33" t="s">
        <v>346</v>
      </c>
      <c r="B4" s="80" t="s">
        <v>256</v>
      </c>
      <c r="C4" s="33"/>
      <c r="D4" s="34"/>
      <c r="E4" s="34"/>
      <c r="F4" s="35"/>
      <c r="G4" s="35"/>
      <c r="H4" s="36" t="s">
        <v>101</v>
      </c>
    </row>
    <row r="5" spans="1:8" ht="15.75">
      <c r="A5" s="37"/>
      <c r="B5" s="38"/>
      <c r="C5" s="410" t="s">
        <v>206</v>
      </c>
      <c r="D5" s="411"/>
      <c r="E5" s="412"/>
      <c r="F5" s="410" t="s">
        <v>207</v>
      </c>
      <c r="G5" s="411"/>
      <c r="H5" s="413"/>
    </row>
    <row r="6" spans="1:8" ht="15.75">
      <c r="A6" s="39" t="s">
        <v>29</v>
      </c>
      <c r="B6" s="40" t="s">
        <v>161</v>
      </c>
      <c r="C6" s="41" t="s">
        <v>30</v>
      </c>
      <c r="D6" s="41" t="s">
        <v>102</v>
      </c>
      <c r="E6" s="41" t="s">
        <v>71</v>
      </c>
      <c r="F6" s="41" t="s">
        <v>30</v>
      </c>
      <c r="G6" s="41" t="s">
        <v>102</v>
      </c>
      <c r="H6" s="42" t="s">
        <v>71</v>
      </c>
    </row>
    <row r="7" spans="1:8" ht="15.75">
      <c r="A7" s="39">
        <v>1</v>
      </c>
      <c r="B7" s="43" t="s">
        <v>162</v>
      </c>
      <c r="C7" s="275">
        <v>8782400</v>
      </c>
      <c r="D7" s="275">
        <v>15668689</v>
      </c>
      <c r="E7" s="276">
        <f>C7+D7</f>
        <v>24451089</v>
      </c>
      <c r="F7" s="277">
        <v>9357951</v>
      </c>
      <c r="G7" s="278">
        <v>4859036</v>
      </c>
      <c r="H7" s="279">
        <f>F7+G7</f>
        <v>14216987</v>
      </c>
    </row>
    <row r="8" spans="1:8" ht="15.75">
      <c r="A8" s="39">
        <v>2</v>
      </c>
      <c r="B8" s="43" t="s">
        <v>163</v>
      </c>
      <c r="C8" s="275">
        <v>21873214</v>
      </c>
      <c r="D8" s="275">
        <v>216925853</v>
      </c>
      <c r="E8" s="276">
        <f t="shared" ref="E8:E20" si="0">C8+D8</f>
        <v>238799067</v>
      </c>
      <c r="F8" s="277">
        <v>1663715</v>
      </c>
      <c r="G8" s="278">
        <v>147777503</v>
      </c>
      <c r="H8" s="279">
        <f t="shared" ref="H8:H31" si="1">F8+G8</f>
        <v>149441218</v>
      </c>
    </row>
    <row r="9" spans="1:8" ht="15.75">
      <c r="A9" s="39">
        <v>3</v>
      </c>
      <c r="B9" s="43" t="s">
        <v>164</v>
      </c>
      <c r="C9" s="275">
        <v>83302485</v>
      </c>
      <c r="D9" s="275">
        <v>89701118</v>
      </c>
      <c r="E9" s="276">
        <f t="shared" si="0"/>
        <v>173003603</v>
      </c>
      <c r="F9" s="277">
        <v>33059921</v>
      </c>
      <c r="G9" s="278">
        <v>32738233</v>
      </c>
      <c r="H9" s="279">
        <f t="shared" si="1"/>
        <v>65798154</v>
      </c>
    </row>
    <row r="10" spans="1:8" ht="15.75">
      <c r="A10" s="39">
        <v>4</v>
      </c>
      <c r="B10" s="43" t="s">
        <v>193</v>
      </c>
      <c r="C10" s="275">
        <v>0</v>
      </c>
      <c r="D10" s="275">
        <v>0</v>
      </c>
      <c r="E10" s="276">
        <f t="shared" si="0"/>
        <v>0</v>
      </c>
      <c r="F10" s="277">
        <v>0</v>
      </c>
      <c r="G10" s="278">
        <v>22392558</v>
      </c>
      <c r="H10" s="279">
        <f t="shared" si="1"/>
        <v>22392558</v>
      </c>
    </row>
    <row r="11" spans="1:8" ht="15.75">
      <c r="A11" s="39">
        <v>5</v>
      </c>
      <c r="B11" s="43" t="s">
        <v>165</v>
      </c>
      <c r="C11" s="275">
        <v>21794091</v>
      </c>
      <c r="D11" s="275">
        <v>0</v>
      </c>
      <c r="E11" s="276">
        <f t="shared" si="0"/>
        <v>21794091</v>
      </c>
      <c r="F11" s="277">
        <v>14226572</v>
      </c>
      <c r="G11" s="278">
        <v>0</v>
      </c>
      <c r="H11" s="279">
        <f t="shared" si="1"/>
        <v>14226572</v>
      </c>
    </row>
    <row r="12" spans="1:8" ht="15.75">
      <c r="A12" s="39">
        <v>6.1</v>
      </c>
      <c r="B12" s="44" t="s">
        <v>166</v>
      </c>
      <c r="C12" s="275">
        <v>235430045</v>
      </c>
      <c r="D12" s="275">
        <v>575078449</v>
      </c>
      <c r="E12" s="276">
        <f t="shared" si="0"/>
        <v>810508494</v>
      </c>
      <c r="F12" s="277">
        <v>292148491</v>
      </c>
      <c r="G12" s="278">
        <v>610214057</v>
      </c>
      <c r="H12" s="279">
        <f t="shared" si="1"/>
        <v>902362548</v>
      </c>
    </row>
    <row r="13" spans="1:8" ht="15.75">
      <c r="A13" s="39">
        <v>6.2</v>
      </c>
      <c r="B13" s="44" t="s">
        <v>167</v>
      </c>
      <c r="C13" s="275">
        <v>-28120888</v>
      </c>
      <c r="D13" s="275">
        <v>-85743580</v>
      </c>
      <c r="E13" s="276">
        <f t="shared" si="0"/>
        <v>-113864468</v>
      </c>
      <c r="F13" s="277">
        <v>-27357757</v>
      </c>
      <c r="G13" s="278">
        <v>-62708075</v>
      </c>
      <c r="H13" s="279">
        <f t="shared" si="1"/>
        <v>-90065832</v>
      </c>
    </row>
    <row r="14" spans="1:8" ht="15.75">
      <c r="A14" s="39">
        <v>6</v>
      </c>
      <c r="B14" s="43" t="s">
        <v>168</v>
      </c>
      <c r="C14" s="276">
        <f>C12+C13</f>
        <v>207309157</v>
      </c>
      <c r="D14" s="276">
        <f>D12+D13</f>
        <v>489334869</v>
      </c>
      <c r="E14" s="276">
        <f t="shared" si="0"/>
        <v>696644026</v>
      </c>
      <c r="F14" s="276">
        <f>F12+F13</f>
        <v>264790734</v>
      </c>
      <c r="G14" s="276">
        <f>G12+G13</f>
        <v>547505982</v>
      </c>
      <c r="H14" s="279">
        <f t="shared" si="1"/>
        <v>812296716</v>
      </c>
    </row>
    <row r="15" spans="1:8" ht="15.75">
      <c r="A15" s="39">
        <v>7</v>
      </c>
      <c r="B15" s="43" t="s">
        <v>169</v>
      </c>
      <c r="C15" s="275">
        <v>5154692</v>
      </c>
      <c r="D15" s="275">
        <v>2882829</v>
      </c>
      <c r="E15" s="276">
        <f t="shared" si="0"/>
        <v>8037521</v>
      </c>
      <c r="F15" s="277">
        <v>6956067</v>
      </c>
      <c r="G15" s="278">
        <v>11795240</v>
      </c>
      <c r="H15" s="279">
        <f t="shared" si="1"/>
        <v>18751307</v>
      </c>
    </row>
    <row r="16" spans="1:8" ht="15.75">
      <c r="A16" s="39">
        <v>8</v>
      </c>
      <c r="B16" s="43" t="s">
        <v>170</v>
      </c>
      <c r="C16" s="275">
        <v>35803077</v>
      </c>
      <c r="D16" s="275" t="s">
        <v>396</v>
      </c>
      <c r="E16" s="276">
        <f>C16</f>
        <v>35803077</v>
      </c>
      <c r="F16" s="277">
        <v>5627469</v>
      </c>
      <c r="G16" s="278" t="s">
        <v>396</v>
      </c>
      <c r="H16" s="279">
        <f>F16</f>
        <v>5627469</v>
      </c>
    </row>
    <row r="17" spans="1:8" ht="15.75">
      <c r="A17" s="39">
        <v>9</v>
      </c>
      <c r="B17" s="43" t="s">
        <v>171</v>
      </c>
      <c r="C17" s="275">
        <v>2633540</v>
      </c>
      <c r="D17" s="275">
        <v>0</v>
      </c>
      <c r="E17" s="276">
        <f t="shared" si="0"/>
        <v>2633540</v>
      </c>
      <c r="F17" s="277">
        <v>4478160</v>
      </c>
      <c r="G17" s="278">
        <v>10329990</v>
      </c>
      <c r="H17" s="279">
        <f t="shared" si="1"/>
        <v>14808150</v>
      </c>
    </row>
    <row r="18" spans="1:8" ht="15.75">
      <c r="A18" s="39">
        <v>10</v>
      </c>
      <c r="B18" s="43" t="s">
        <v>172</v>
      </c>
      <c r="C18" s="275">
        <v>19196310</v>
      </c>
      <c r="D18" s="275" t="s">
        <v>396</v>
      </c>
      <c r="E18" s="276">
        <f>C18</f>
        <v>19196310</v>
      </c>
      <c r="F18" s="277">
        <v>20125852</v>
      </c>
      <c r="G18" s="278" t="s">
        <v>396</v>
      </c>
      <c r="H18" s="279">
        <f>F18</f>
        <v>20125852</v>
      </c>
    </row>
    <row r="19" spans="1:8" ht="15.75">
      <c r="A19" s="39">
        <v>11</v>
      </c>
      <c r="B19" s="43" t="s">
        <v>173</v>
      </c>
      <c r="C19" s="275">
        <v>12612391</v>
      </c>
      <c r="D19" s="275">
        <v>1879094</v>
      </c>
      <c r="E19" s="276">
        <f t="shared" si="0"/>
        <v>14491485</v>
      </c>
      <c r="F19" s="277">
        <v>10945341</v>
      </c>
      <c r="G19" s="278">
        <v>518389</v>
      </c>
      <c r="H19" s="279">
        <f t="shared" si="1"/>
        <v>11463730</v>
      </c>
    </row>
    <row r="20" spans="1:8" ht="15.75">
      <c r="A20" s="39">
        <v>12</v>
      </c>
      <c r="B20" s="45" t="s">
        <v>174</v>
      </c>
      <c r="C20" s="276">
        <f>SUM(C7:C11)+SUM(C14:C19)</f>
        <v>418461357</v>
      </c>
      <c r="D20" s="276">
        <f>SUM(D7:D11)+SUM(D14:D19)</f>
        <v>816392452</v>
      </c>
      <c r="E20" s="276">
        <f t="shared" si="0"/>
        <v>1234853809</v>
      </c>
      <c r="F20" s="276">
        <f>SUM(F7:F11)+SUM(F14:F19)</f>
        <v>371231782</v>
      </c>
      <c r="G20" s="276">
        <f>SUM(G7:G11)+SUM(G14:G19)</f>
        <v>777916931</v>
      </c>
      <c r="H20" s="279">
        <f t="shared" si="1"/>
        <v>1149148713</v>
      </c>
    </row>
    <row r="21" spans="1:8" ht="15.75">
      <c r="A21" s="39"/>
      <c r="B21" s="40" t="s">
        <v>191</v>
      </c>
      <c r="C21" s="280" t="s">
        <v>397</v>
      </c>
      <c r="D21" s="280"/>
      <c r="E21" s="280"/>
      <c r="F21" s="281" t="s">
        <v>397</v>
      </c>
      <c r="G21" s="282"/>
      <c r="H21" s="283"/>
    </row>
    <row r="22" spans="1:8" ht="15.75">
      <c r="A22" s="39">
        <v>13</v>
      </c>
      <c r="B22" s="43" t="s">
        <v>175</v>
      </c>
      <c r="C22" s="275">
        <v>53572</v>
      </c>
      <c r="D22" s="275">
        <v>50352918</v>
      </c>
      <c r="E22" s="276">
        <f>C22+D22</f>
        <v>50406490</v>
      </c>
      <c r="F22" s="277">
        <v>55238</v>
      </c>
      <c r="G22" s="278">
        <v>43369102</v>
      </c>
      <c r="H22" s="279">
        <f t="shared" si="1"/>
        <v>43424340</v>
      </c>
    </row>
    <row r="23" spans="1:8" ht="15.75">
      <c r="A23" s="39">
        <v>14</v>
      </c>
      <c r="B23" s="43" t="s">
        <v>176</v>
      </c>
      <c r="C23" s="275">
        <v>50695950</v>
      </c>
      <c r="D23" s="275">
        <v>228634704</v>
      </c>
      <c r="E23" s="276">
        <f t="shared" ref="E23:E30" si="2">C23+D23</f>
        <v>279330654</v>
      </c>
      <c r="F23" s="277">
        <v>33367403</v>
      </c>
      <c r="G23" s="278">
        <v>207567843</v>
      </c>
      <c r="H23" s="279">
        <f t="shared" si="1"/>
        <v>240935246</v>
      </c>
    </row>
    <row r="24" spans="1:8" ht="15.75">
      <c r="A24" s="39">
        <v>15</v>
      </c>
      <c r="B24" s="43" t="s">
        <v>177</v>
      </c>
      <c r="C24" s="275">
        <v>27199155</v>
      </c>
      <c r="D24" s="275">
        <v>79864244</v>
      </c>
      <c r="E24" s="276">
        <f t="shared" si="2"/>
        <v>107063399</v>
      </c>
      <c r="F24" s="277">
        <v>71935669</v>
      </c>
      <c r="G24" s="278">
        <v>82974257</v>
      </c>
      <c r="H24" s="279">
        <f t="shared" si="1"/>
        <v>154909926</v>
      </c>
    </row>
    <row r="25" spans="1:8" ht="15.75">
      <c r="A25" s="39">
        <v>16</v>
      </c>
      <c r="B25" s="43" t="s">
        <v>178</v>
      </c>
      <c r="C25" s="275">
        <v>38498321</v>
      </c>
      <c r="D25" s="275">
        <v>239877617</v>
      </c>
      <c r="E25" s="276">
        <f t="shared" si="2"/>
        <v>278375938</v>
      </c>
      <c r="F25" s="277">
        <v>16950943</v>
      </c>
      <c r="G25" s="278">
        <v>306463493</v>
      </c>
      <c r="H25" s="279">
        <f t="shared" si="1"/>
        <v>323414436</v>
      </c>
    </row>
    <row r="26" spans="1:8" ht="15.75">
      <c r="A26" s="39">
        <v>17</v>
      </c>
      <c r="B26" s="43" t="s">
        <v>179</v>
      </c>
      <c r="C26" s="280"/>
      <c r="D26" s="280"/>
      <c r="E26" s="276">
        <f t="shared" si="2"/>
        <v>0</v>
      </c>
      <c r="F26" s="281"/>
      <c r="G26" s="282"/>
      <c r="H26" s="279">
        <f t="shared" si="1"/>
        <v>0</v>
      </c>
    </row>
    <row r="27" spans="1:8" ht="15.75">
      <c r="A27" s="39">
        <v>18</v>
      </c>
      <c r="B27" s="43" t="s">
        <v>180</v>
      </c>
      <c r="C27" s="275">
        <v>0</v>
      </c>
      <c r="D27" s="275">
        <v>89161200</v>
      </c>
      <c r="E27" s="276">
        <f t="shared" si="2"/>
        <v>89161200</v>
      </c>
      <c r="F27" s="277">
        <v>0</v>
      </c>
      <c r="G27" s="278">
        <v>0</v>
      </c>
      <c r="H27" s="279">
        <f t="shared" si="1"/>
        <v>0</v>
      </c>
    </row>
    <row r="28" spans="1:8" ht="15.75">
      <c r="A28" s="39">
        <v>19</v>
      </c>
      <c r="B28" s="43" t="s">
        <v>181</v>
      </c>
      <c r="C28" s="275">
        <v>620946</v>
      </c>
      <c r="D28" s="275">
        <v>3430959</v>
      </c>
      <c r="E28" s="276">
        <f t="shared" si="2"/>
        <v>4051905</v>
      </c>
      <c r="F28" s="277">
        <v>363826</v>
      </c>
      <c r="G28" s="278">
        <v>7649058</v>
      </c>
      <c r="H28" s="279">
        <f t="shared" si="1"/>
        <v>8012884</v>
      </c>
    </row>
    <row r="29" spans="1:8" ht="15.75">
      <c r="A29" s="39">
        <v>20</v>
      </c>
      <c r="B29" s="43" t="s">
        <v>103</v>
      </c>
      <c r="C29" s="275">
        <v>7908431</v>
      </c>
      <c r="D29" s="275">
        <v>3389865</v>
      </c>
      <c r="E29" s="276">
        <f t="shared" si="2"/>
        <v>11298296</v>
      </c>
      <c r="F29" s="277">
        <v>8425222</v>
      </c>
      <c r="G29" s="278">
        <v>2024118</v>
      </c>
      <c r="H29" s="279">
        <f t="shared" si="1"/>
        <v>10449340</v>
      </c>
    </row>
    <row r="30" spans="1:8" ht="15.75">
      <c r="A30" s="39">
        <v>21</v>
      </c>
      <c r="B30" s="43" t="s">
        <v>182</v>
      </c>
      <c r="C30" s="275">
        <v>0</v>
      </c>
      <c r="D30" s="275">
        <v>211138675</v>
      </c>
      <c r="E30" s="276">
        <f t="shared" si="2"/>
        <v>211138675</v>
      </c>
      <c r="F30" s="277">
        <v>0</v>
      </c>
      <c r="G30" s="278">
        <v>182299025</v>
      </c>
      <c r="H30" s="279">
        <f t="shared" si="1"/>
        <v>182299025</v>
      </c>
    </row>
    <row r="31" spans="1:8" ht="15.75">
      <c r="A31" s="39">
        <v>22</v>
      </c>
      <c r="B31" s="45" t="s">
        <v>183</v>
      </c>
      <c r="C31" s="276">
        <f>SUM(C22:C30)</f>
        <v>124976375</v>
      </c>
      <c r="D31" s="276">
        <f>SUM(D22:D30)</f>
        <v>905850182</v>
      </c>
      <c r="E31" s="276">
        <f>C31+D31</f>
        <v>1030826557</v>
      </c>
      <c r="F31" s="276">
        <f>SUM(F22:F30)</f>
        <v>131098301</v>
      </c>
      <c r="G31" s="276">
        <f>SUM(G22:G30)</f>
        <v>832346896</v>
      </c>
      <c r="H31" s="279">
        <f t="shared" si="1"/>
        <v>963445197</v>
      </c>
    </row>
    <row r="32" spans="1:8" ht="15.75">
      <c r="A32" s="39"/>
      <c r="B32" s="40" t="s">
        <v>192</v>
      </c>
      <c r="C32" s="280"/>
      <c r="D32" s="280"/>
      <c r="E32" s="275"/>
      <c r="F32" s="281"/>
      <c r="G32" s="282"/>
      <c r="H32" s="283"/>
    </row>
    <row r="33" spans="1:8" ht="15.75">
      <c r="A33" s="39">
        <v>23</v>
      </c>
      <c r="B33" s="43" t="s">
        <v>184</v>
      </c>
      <c r="C33" s="275">
        <v>114430000</v>
      </c>
      <c r="D33" s="280" t="s">
        <v>396</v>
      </c>
      <c r="E33" s="276">
        <f>C33</f>
        <v>114430000</v>
      </c>
      <c r="F33" s="277">
        <v>114430000</v>
      </c>
      <c r="G33" s="282" t="s">
        <v>396</v>
      </c>
      <c r="H33" s="279">
        <f>F33</f>
        <v>114430000</v>
      </c>
    </row>
    <row r="34" spans="1:8" ht="15.75">
      <c r="A34" s="39">
        <v>24</v>
      </c>
      <c r="B34" s="43" t="s">
        <v>185</v>
      </c>
      <c r="C34" s="275">
        <v>0</v>
      </c>
      <c r="D34" s="280" t="s">
        <v>396</v>
      </c>
      <c r="E34" s="276">
        <f t="shared" ref="E34:E40" si="3">C34</f>
        <v>0</v>
      </c>
      <c r="F34" s="277">
        <v>0</v>
      </c>
      <c r="G34" s="282" t="s">
        <v>396</v>
      </c>
      <c r="H34" s="279">
        <f t="shared" ref="H34:H40" si="4">F34</f>
        <v>0</v>
      </c>
    </row>
    <row r="35" spans="1:8" ht="15.75">
      <c r="A35" s="39">
        <v>25</v>
      </c>
      <c r="B35" s="44" t="s">
        <v>186</v>
      </c>
      <c r="C35" s="275">
        <v>0</v>
      </c>
      <c r="D35" s="280" t="s">
        <v>396</v>
      </c>
      <c r="E35" s="276">
        <f t="shared" si="3"/>
        <v>0</v>
      </c>
      <c r="F35" s="277">
        <v>0</v>
      </c>
      <c r="G35" s="282" t="s">
        <v>396</v>
      </c>
      <c r="H35" s="279">
        <f t="shared" si="4"/>
        <v>0</v>
      </c>
    </row>
    <row r="36" spans="1:8" ht="15.75">
      <c r="A36" s="39">
        <v>26</v>
      </c>
      <c r="B36" s="43" t="s">
        <v>187</v>
      </c>
      <c r="C36" s="275">
        <v>0</v>
      </c>
      <c r="D36" s="280" t="s">
        <v>396</v>
      </c>
      <c r="E36" s="276">
        <f t="shared" si="3"/>
        <v>0</v>
      </c>
      <c r="F36" s="277">
        <v>0</v>
      </c>
      <c r="G36" s="282" t="s">
        <v>396</v>
      </c>
      <c r="H36" s="279">
        <f t="shared" si="4"/>
        <v>0</v>
      </c>
    </row>
    <row r="37" spans="1:8" ht="15.75">
      <c r="A37" s="39">
        <v>27</v>
      </c>
      <c r="B37" s="43" t="s">
        <v>188</v>
      </c>
      <c r="C37" s="275">
        <v>7438034</v>
      </c>
      <c r="D37" s="280" t="s">
        <v>396</v>
      </c>
      <c r="E37" s="276">
        <f t="shared" si="3"/>
        <v>7438034</v>
      </c>
      <c r="F37" s="277">
        <v>7438034</v>
      </c>
      <c r="G37" s="282" t="s">
        <v>396</v>
      </c>
      <c r="H37" s="279">
        <f t="shared" si="4"/>
        <v>7438034</v>
      </c>
    </row>
    <row r="38" spans="1:8" ht="15.75">
      <c r="A38" s="39">
        <v>28</v>
      </c>
      <c r="B38" s="43" t="s">
        <v>189</v>
      </c>
      <c r="C38" s="275">
        <v>82159218</v>
      </c>
      <c r="D38" s="280" t="s">
        <v>396</v>
      </c>
      <c r="E38" s="276">
        <f t="shared" si="3"/>
        <v>82159218</v>
      </c>
      <c r="F38" s="277">
        <v>63835482</v>
      </c>
      <c r="G38" s="282" t="s">
        <v>396</v>
      </c>
      <c r="H38" s="279">
        <f t="shared" si="4"/>
        <v>63835482</v>
      </c>
    </row>
    <row r="39" spans="1:8" ht="15.75">
      <c r="A39" s="39">
        <v>29</v>
      </c>
      <c r="B39" s="43" t="s">
        <v>208</v>
      </c>
      <c r="C39" s="275">
        <v>0</v>
      </c>
      <c r="D39" s="280" t="s">
        <v>396</v>
      </c>
      <c r="E39" s="276">
        <f t="shared" si="3"/>
        <v>0</v>
      </c>
      <c r="F39" s="277">
        <v>0</v>
      </c>
      <c r="G39" s="282" t="s">
        <v>396</v>
      </c>
      <c r="H39" s="279">
        <f t="shared" si="4"/>
        <v>0</v>
      </c>
    </row>
    <row r="40" spans="1:8" ht="15.75">
      <c r="A40" s="39">
        <v>30</v>
      </c>
      <c r="B40" s="45" t="s">
        <v>190</v>
      </c>
      <c r="C40" s="275">
        <f>SUM(C33:C39)</f>
        <v>204027252</v>
      </c>
      <c r="D40" s="280">
        <f>SUM(D33:D39)</f>
        <v>0</v>
      </c>
      <c r="E40" s="276">
        <f t="shared" si="3"/>
        <v>204027252</v>
      </c>
      <c r="F40" s="277">
        <f>SUM(F33:F39)</f>
        <v>185703516</v>
      </c>
      <c r="G40" s="282"/>
      <c r="H40" s="279">
        <f t="shared" si="4"/>
        <v>185703516</v>
      </c>
    </row>
    <row r="41" spans="1:8" ht="16.5" thickBot="1">
      <c r="A41" s="46">
        <v>31</v>
      </c>
      <c r="B41" s="47" t="s">
        <v>209</v>
      </c>
      <c r="C41" s="284">
        <f>C31+C40</f>
        <v>329003627</v>
      </c>
      <c r="D41" s="284">
        <f>D31+D40</f>
        <v>905850182</v>
      </c>
      <c r="E41" s="284">
        <f>C41+D41</f>
        <v>1234853809</v>
      </c>
      <c r="F41" s="284">
        <f>F31+F40</f>
        <v>316801817</v>
      </c>
      <c r="G41" s="284">
        <f>G31+G40</f>
        <v>832346896</v>
      </c>
      <c r="H41" s="285">
        <f>F41+G41</f>
        <v>1149148713</v>
      </c>
    </row>
    <row r="42" spans="1:8">
      <c r="E42" s="2">
        <f>E20-E41</f>
        <v>0</v>
      </c>
      <c r="H42" s="2">
        <f>H20-H41</f>
        <v>0</v>
      </c>
    </row>
    <row r="43" spans="1:8">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workbookViewId="0">
      <pane xSplit="1" ySplit="6" topLeftCell="B37" activePane="bottomRight" state="frozen"/>
      <selection activeCell="C7" sqref="C7"/>
      <selection pane="topRight" activeCell="C7" sqref="C7"/>
      <selection pane="bottomLeft" activeCell="C7" sqref="C7"/>
      <selection pane="bottomRight" activeCell="H37" sqref="H3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8" ht="15.75">
      <c r="A1" s="15" t="s">
        <v>199</v>
      </c>
      <c r="B1" s="14" t="s">
        <v>392</v>
      </c>
      <c r="C1" s="14"/>
    </row>
    <row r="2" spans="1:8" ht="15.75">
      <c r="A2" s="15" t="s">
        <v>200</v>
      </c>
      <c r="B2" s="368">
        <f>'1. key ratios'!B2</f>
        <v>43008</v>
      </c>
      <c r="C2" s="27"/>
      <c r="D2" s="16"/>
      <c r="E2" s="16"/>
      <c r="F2" s="16"/>
      <c r="G2" s="16"/>
      <c r="H2" s="16"/>
    </row>
    <row r="3" spans="1:8" ht="15.75">
      <c r="A3" s="15"/>
      <c r="B3" s="14"/>
      <c r="C3" s="27"/>
      <c r="D3" s="16"/>
      <c r="E3" s="16"/>
      <c r="F3" s="16"/>
      <c r="G3" s="16"/>
      <c r="H3" s="16"/>
    </row>
    <row r="4" spans="1:8" ht="16.5" thickBot="1">
      <c r="A4" s="49" t="s">
        <v>347</v>
      </c>
      <c r="B4" s="28" t="s">
        <v>234</v>
      </c>
      <c r="C4" s="35"/>
      <c r="D4" s="35"/>
      <c r="E4" s="35"/>
      <c r="F4" s="49"/>
      <c r="G4" s="49"/>
      <c r="H4" s="50" t="s">
        <v>101</v>
      </c>
    </row>
    <row r="5" spans="1:8" ht="15.75">
      <c r="A5" s="140"/>
      <c r="B5" s="141"/>
      <c r="C5" s="410" t="s">
        <v>206</v>
      </c>
      <c r="D5" s="411"/>
      <c r="E5" s="412"/>
      <c r="F5" s="410" t="s">
        <v>207</v>
      </c>
      <c r="G5" s="411"/>
      <c r="H5" s="413"/>
    </row>
    <row r="6" spans="1:8">
      <c r="A6" s="142" t="s">
        <v>29</v>
      </c>
      <c r="B6" s="51"/>
      <c r="C6" s="52" t="s">
        <v>30</v>
      </c>
      <c r="D6" s="52" t="s">
        <v>104</v>
      </c>
      <c r="E6" s="52" t="s">
        <v>71</v>
      </c>
      <c r="F6" s="52" t="s">
        <v>30</v>
      </c>
      <c r="G6" s="52" t="s">
        <v>104</v>
      </c>
      <c r="H6" s="143" t="s">
        <v>71</v>
      </c>
    </row>
    <row r="7" spans="1:8">
      <c r="A7" s="144"/>
      <c r="B7" s="54" t="s">
        <v>100</v>
      </c>
      <c r="C7" s="55"/>
      <c r="D7" s="55"/>
      <c r="E7" s="55"/>
      <c r="F7" s="55"/>
      <c r="G7" s="55"/>
      <c r="H7" s="145"/>
    </row>
    <row r="8" spans="1:8" ht="15.75">
      <c r="A8" s="144">
        <v>1</v>
      </c>
      <c r="B8" s="56" t="s">
        <v>105</v>
      </c>
      <c r="C8" s="286">
        <v>4240564</v>
      </c>
      <c r="D8" s="286">
        <v>30524</v>
      </c>
      <c r="E8" s="276">
        <f>C8+D8</f>
        <v>4271088</v>
      </c>
      <c r="F8" s="286">
        <v>2976568</v>
      </c>
      <c r="G8" s="286">
        <v>149877</v>
      </c>
      <c r="H8" s="287">
        <f>F8+G8</f>
        <v>3126445</v>
      </c>
    </row>
    <row r="9" spans="1:8" ht="15.75">
      <c r="A9" s="144">
        <v>2</v>
      </c>
      <c r="B9" s="56" t="s">
        <v>106</v>
      </c>
      <c r="C9" s="288">
        <f>SUM(C10:C18)</f>
        <v>16353296</v>
      </c>
      <c r="D9" s="288">
        <f>SUM(D10:D18)</f>
        <v>33504211</v>
      </c>
      <c r="E9" s="276">
        <f t="shared" ref="E9:E67" si="0">C9+D9</f>
        <v>49857507</v>
      </c>
      <c r="F9" s="288">
        <f>SUM(F10:F18)</f>
        <v>18488175</v>
      </c>
      <c r="G9" s="288">
        <f>SUM(G10:G18)</f>
        <v>44849612</v>
      </c>
      <c r="H9" s="287">
        <f t="shared" ref="H9:H67" si="1">F9+G9</f>
        <v>63337787</v>
      </c>
    </row>
    <row r="10" spans="1:8" ht="15.75">
      <c r="A10" s="144">
        <v>2.1</v>
      </c>
      <c r="B10" s="57" t="s">
        <v>107</v>
      </c>
      <c r="C10" s="286">
        <v>266158</v>
      </c>
      <c r="D10" s="286">
        <v>0</v>
      </c>
      <c r="E10" s="276">
        <f t="shared" si="0"/>
        <v>266158</v>
      </c>
      <c r="F10" s="286">
        <v>839748</v>
      </c>
      <c r="G10" s="286">
        <v>0</v>
      </c>
      <c r="H10" s="287">
        <f t="shared" si="1"/>
        <v>839748</v>
      </c>
    </row>
    <row r="11" spans="1:8" ht="15.75">
      <c r="A11" s="144">
        <v>2.2000000000000002</v>
      </c>
      <c r="B11" s="57" t="s">
        <v>108</v>
      </c>
      <c r="C11" s="286">
        <v>8378699.8300000001</v>
      </c>
      <c r="D11" s="286">
        <v>19318364.589999996</v>
      </c>
      <c r="E11" s="276">
        <f t="shared" si="0"/>
        <v>27697064.419999994</v>
      </c>
      <c r="F11" s="286">
        <v>11353625.830000002</v>
      </c>
      <c r="G11" s="286">
        <v>26959680.569999997</v>
      </c>
      <c r="H11" s="287">
        <f t="shared" si="1"/>
        <v>38313306.399999999</v>
      </c>
    </row>
    <row r="12" spans="1:8" ht="15.75">
      <c r="A12" s="144">
        <v>2.2999999999999998</v>
      </c>
      <c r="B12" s="57" t="s">
        <v>109</v>
      </c>
      <c r="C12" s="286">
        <v>0</v>
      </c>
      <c r="D12" s="286">
        <v>295849.82999999996</v>
      </c>
      <c r="E12" s="276">
        <f t="shared" si="0"/>
        <v>295849.82999999996</v>
      </c>
      <c r="F12" s="286">
        <v>0</v>
      </c>
      <c r="G12" s="286">
        <v>296085.23</v>
      </c>
      <c r="H12" s="287">
        <f t="shared" si="1"/>
        <v>296085.23</v>
      </c>
    </row>
    <row r="13" spans="1:8" ht="15.75">
      <c r="A13" s="144">
        <v>2.4</v>
      </c>
      <c r="B13" s="57" t="s">
        <v>110</v>
      </c>
      <c r="C13" s="286">
        <v>1376307.5599999998</v>
      </c>
      <c r="D13" s="286">
        <v>2745117.7600000002</v>
      </c>
      <c r="E13" s="276">
        <f t="shared" si="0"/>
        <v>4121425.3200000003</v>
      </c>
      <c r="F13" s="286">
        <v>1028844.96</v>
      </c>
      <c r="G13" s="286">
        <v>3164949.11</v>
      </c>
      <c r="H13" s="287">
        <f t="shared" si="1"/>
        <v>4193794.07</v>
      </c>
    </row>
    <row r="14" spans="1:8" ht="15.75">
      <c r="A14" s="144">
        <v>2.5</v>
      </c>
      <c r="B14" s="57" t="s">
        <v>111</v>
      </c>
      <c r="C14" s="286">
        <v>2218349.2000000002</v>
      </c>
      <c r="D14" s="286">
        <v>-930816.59</v>
      </c>
      <c r="E14" s="276">
        <f t="shared" si="0"/>
        <v>1287532.6100000003</v>
      </c>
      <c r="F14" s="286">
        <v>2062778.73</v>
      </c>
      <c r="G14" s="286">
        <v>4712976.99</v>
      </c>
      <c r="H14" s="287">
        <f t="shared" si="1"/>
        <v>6775755.7200000007</v>
      </c>
    </row>
    <row r="15" spans="1:8" ht="15.75">
      <c r="A15" s="144">
        <v>2.6</v>
      </c>
      <c r="B15" s="57" t="s">
        <v>112</v>
      </c>
      <c r="C15" s="286">
        <v>2020710.6100000006</v>
      </c>
      <c r="D15" s="286">
        <v>4944620.13</v>
      </c>
      <c r="E15" s="276">
        <f t="shared" si="0"/>
        <v>6965330.7400000002</v>
      </c>
      <c r="F15" s="286">
        <v>1267932.3299999998</v>
      </c>
      <c r="G15" s="286">
        <v>3742431.13</v>
      </c>
      <c r="H15" s="287">
        <f t="shared" si="1"/>
        <v>5010363.46</v>
      </c>
    </row>
    <row r="16" spans="1:8" ht="15.75">
      <c r="A16" s="144">
        <v>2.7</v>
      </c>
      <c r="B16" s="57" t="s">
        <v>113</v>
      </c>
      <c r="C16" s="286">
        <v>1590.21</v>
      </c>
      <c r="D16" s="286">
        <v>79636.310000000012</v>
      </c>
      <c r="E16" s="276">
        <f t="shared" si="0"/>
        <v>81226.520000000019</v>
      </c>
      <c r="F16" s="286">
        <v>1638.79</v>
      </c>
      <c r="G16" s="286">
        <v>2837.96</v>
      </c>
      <c r="H16" s="287">
        <f t="shared" si="1"/>
        <v>4476.75</v>
      </c>
    </row>
    <row r="17" spans="1:8" ht="15.75">
      <c r="A17" s="144">
        <v>2.8</v>
      </c>
      <c r="B17" s="57" t="s">
        <v>114</v>
      </c>
      <c r="C17" s="286">
        <v>1633307</v>
      </c>
      <c r="D17" s="286">
        <v>3354536</v>
      </c>
      <c r="E17" s="276">
        <f t="shared" si="0"/>
        <v>4987843</v>
      </c>
      <c r="F17" s="286">
        <v>329932</v>
      </c>
      <c r="G17" s="286">
        <v>4464107</v>
      </c>
      <c r="H17" s="287">
        <f t="shared" si="1"/>
        <v>4794039</v>
      </c>
    </row>
    <row r="18" spans="1:8" ht="15.75">
      <c r="A18" s="144">
        <v>2.9</v>
      </c>
      <c r="B18" s="57" t="s">
        <v>115</v>
      </c>
      <c r="C18" s="286">
        <v>458173.58999999799</v>
      </c>
      <c r="D18" s="286">
        <v>3696902.9700000063</v>
      </c>
      <c r="E18" s="276">
        <f t="shared" si="0"/>
        <v>4155076.5600000042</v>
      </c>
      <c r="F18" s="286">
        <v>1603674.3599999975</v>
      </c>
      <c r="G18" s="286">
        <v>1506544.0099999979</v>
      </c>
      <c r="H18" s="287">
        <f t="shared" si="1"/>
        <v>3110218.3699999955</v>
      </c>
    </row>
    <row r="19" spans="1:8" ht="15.75">
      <c r="A19" s="144">
        <v>3</v>
      </c>
      <c r="B19" s="56" t="s">
        <v>116</v>
      </c>
      <c r="C19" s="286">
        <v>3641455</v>
      </c>
      <c r="D19" s="286">
        <v>1486212</v>
      </c>
      <c r="E19" s="276">
        <f t="shared" si="0"/>
        <v>5127667</v>
      </c>
      <c r="F19" s="286">
        <v>2289652</v>
      </c>
      <c r="G19" s="286">
        <v>2366775</v>
      </c>
      <c r="H19" s="287">
        <f t="shared" si="1"/>
        <v>4656427</v>
      </c>
    </row>
    <row r="20" spans="1:8" ht="15.75">
      <c r="A20" s="144">
        <v>4</v>
      </c>
      <c r="B20" s="56" t="s">
        <v>117</v>
      </c>
      <c r="C20" s="286">
        <v>934856</v>
      </c>
      <c r="D20" s="286">
        <v>0</v>
      </c>
      <c r="E20" s="276">
        <f t="shared" si="0"/>
        <v>934856</v>
      </c>
      <c r="F20" s="286">
        <v>1250107</v>
      </c>
      <c r="G20" s="286">
        <v>0</v>
      </c>
      <c r="H20" s="287">
        <f t="shared" si="1"/>
        <v>1250107</v>
      </c>
    </row>
    <row r="21" spans="1:8" ht="15.75">
      <c r="A21" s="144">
        <v>5</v>
      </c>
      <c r="B21" s="56" t="s">
        <v>118</v>
      </c>
      <c r="C21" s="286">
        <v>0</v>
      </c>
      <c r="D21" s="286">
        <v>10162</v>
      </c>
      <c r="E21" s="276">
        <f t="shared" si="0"/>
        <v>10162</v>
      </c>
      <c r="F21" s="286">
        <v>0</v>
      </c>
      <c r="G21" s="286">
        <v>0</v>
      </c>
      <c r="H21" s="287">
        <f>F21+G21</f>
        <v>0</v>
      </c>
    </row>
    <row r="22" spans="1:8" ht="15.75">
      <c r="A22" s="144">
        <v>6</v>
      </c>
      <c r="B22" s="58" t="s">
        <v>119</v>
      </c>
      <c r="C22" s="288">
        <f>C8+C9+C19+C20+C21</f>
        <v>25170171</v>
      </c>
      <c r="D22" s="288">
        <f>D8+D9+D19+D20+D21</f>
        <v>35031109</v>
      </c>
      <c r="E22" s="276">
        <f>C22+D22</f>
        <v>60201280</v>
      </c>
      <c r="F22" s="288">
        <f>F8+F9+F19+F20+F21</f>
        <v>25004502</v>
      </c>
      <c r="G22" s="288">
        <f>G8+G9+G19+G20+G21</f>
        <v>47366264</v>
      </c>
      <c r="H22" s="287">
        <f>F22+G22</f>
        <v>72370766</v>
      </c>
    </row>
    <row r="23" spans="1:8" ht="15.75">
      <c r="A23" s="144"/>
      <c r="B23" s="54" t="s">
        <v>98</v>
      </c>
      <c r="C23" s="286"/>
      <c r="D23" s="286"/>
      <c r="E23" s="275"/>
      <c r="F23" s="286"/>
      <c r="G23" s="286"/>
      <c r="H23" s="289"/>
    </row>
    <row r="24" spans="1:8" ht="15.75">
      <c r="A24" s="144">
        <v>7</v>
      </c>
      <c r="B24" s="56" t="s">
        <v>120</v>
      </c>
      <c r="C24" s="286">
        <v>862802</v>
      </c>
      <c r="D24" s="286">
        <v>1138307</v>
      </c>
      <c r="E24" s="276">
        <f t="shared" si="0"/>
        <v>2001109</v>
      </c>
      <c r="F24" s="286">
        <v>1481657</v>
      </c>
      <c r="G24" s="286">
        <v>1993780</v>
      </c>
      <c r="H24" s="287">
        <f t="shared" si="1"/>
        <v>3475437</v>
      </c>
    </row>
    <row r="25" spans="1:8" ht="15.75">
      <c r="A25" s="144">
        <v>8</v>
      </c>
      <c r="B25" s="56" t="s">
        <v>121</v>
      </c>
      <c r="C25" s="286">
        <v>770623</v>
      </c>
      <c r="D25" s="286">
        <v>10309155</v>
      </c>
      <c r="E25" s="276">
        <f t="shared" si="0"/>
        <v>11079778</v>
      </c>
      <c r="F25" s="286">
        <v>482088</v>
      </c>
      <c r="G25" s="286">
        <v>13606418</v>
      </c>
      <c r="H25" s="287">
        <f t="shared" si="1"/>
        <v>14088506</v>
      </c>
    </row>
    <row r="26" spans="1:8" ht="15.75">
      <c r="A26" s="144">
        <v>9</v>
      </c>
      <c r="B26" s="56" t="s">
        <v>122</v>
      </c>
      <c r="C26" s="286">
        <v>187</v>
      </c>
      <c r="D26" s="286">
        <v>855695</v>
      </c>
      <c r="E26" s="276">
        <f t="shared" si="0"/>
        <v>855882</v>
      </c>
      <c r="F26" s="286">
        <v>25362</v>
      </c>
      <c r="G26" s="286">
        <v>1709072</v>
      </c>
      <c r="H26" s="287">
        <f t="shared" si="1"/>
        <v>1734434</v>
      </c>
    </row>
    <row r="27" spans="1:8" ht="15.75">
      <c r="A27" s="144">
        <v>10</v>
      </c>
      <c r="B27" s="56" t="s">
        <v>123</v>
      </c>
      <c r="C27" s="286">
        <v>0</v>
      </c>
      <c r="D27" s="286">
        <v>0</v>
      </c>
      <c r="E27" s="276">
        <f t="shared" si="0"/>
        <v>0</v>
      </c>
      <c r="F27" s="286">
        <v>0</v>
      </c>
      <c r="G27" s="286">
        <v>0</v>
      </c>
      <c r="H27" s="287">
        <f t="shared" si="1"/>
        <v>0</v>
      </c>
    </row>
    <row r="28" spans="1:8" ht="15.75">
      <c r="A28" s="144">
        <v>11</v>
      </c>
      <c r="B28" s="56" t="s">
        <v>124</v>
      </c>
      <c r="C28" s="286">
        <v>0</v>
      </c>
      <c r="D28" s="286">
        <v>7243967</v>
      </c>
      <c r="E28" s="276">
        <f t="shared" si="0"/>
        <v>7243967</v>
      </c>
      <c r="F28" s="286">
        <v>0</v>
      </c>
      <c r="G28" s="286">
        <v>8221542</v>
      </c>
      <c r="H28" s="287">
        <f t="shared" si="1"/>
        <v>8221542</v>
      </c>
    </row>
    <row r="29" spans="1:8" ht="15.75">
      <c r="A29" s="144">
        <v>12</v>
      </c>
      <c r="B29" s="56" t="s">
        <v>125</v>
      </c>
      <c r="C29" s="286"/>
      <c r="D29" s="286"/>
      <c r="E29" s="276">
        <f t="shared" si="0"/>
        <v>0</v>
      </c>
      <c r="F29" s="286"/>
      <c r="G29" s="286"/>
      <c r="H29" s="287">
        <f t="shared" si="1"/>
        <v>0</v>
      </c>
    </row>
    <row r="30" spans="1:8" ht="15.75">
      <c r="A30" s="144">
        <v>13</v>
      </c>
      <c r="B30" s="59" t="s">
        <v>126</v>
      </c>
      <c r="C30" s="288">
        <f>SUM(C24:C29)</f>
        <v>1633612</v>
      </c>
      <c r="D30" s="288">
        <f>SUM(D24:D29)</f>
        <v>19547124</v>
      </c>
      <c r="E30" s="276">
        <f t="shared" si="0"/>
        <v>21180736</v>
      </c>
      <c r="F30" s="288">
        <f>SUM(F24:F29)</f>
        <v>1989107</v>
      </c>
      <c r="G30" s="288">
        <f>SUM(G24:G29)</f>
        <v>25530812</v>
      </c>
      <c r="H30" s="287">
        <f t="shared" si="1"/>
        <v>27519919</v>
      </c>
    </row>
    <row r="31" spans="1:8" ht="15.75">
      <c r="A31" s="144">
        <v>14</v>
      </c>
      <c r="B31" s="59" t="s">
        <v>127</v>
      </c>
      <c r="C31" s="288">
        <f>C22-C30</f>
        <v>23536559</v>
      </c>
      <c r="D31" s="288">
        <f>D22-D30</f>
        <v>15483985</v>
      </c>
      <c r="E31" s="276">
        <f t="shared" si="0"/>
        <v>39020544</v>
      </c>
      <c r="F31" s="288">
        <f>F22-F30</f>
        <v>23015395</v>
      </c>
      <c r="G31" s="288">
        <f>G22-G30</f>
        <v>21835452</v>
      </c>
      <c r="H31" s="287">
        <f t="shared" si="1"/>
        <v>44850847</v>
      </c>
    </row>
    <row r="32" spans="1:8">
      <c r="A32" s="144"/>
      <c r="B32" s="54"/>
      <c r="C32" s="290"/>
      <c r="D32" s="290"/>
      <c r="E32" s="290"/>
      <c r="F32" s="290"/>
      <c r="G32" s="290"/>
      <c r="H32" s="291"/>
    </row>
    <row r="33" spans="1:8" ht="15.75">
      <c r="A33" s="144"/>
      <c r="B33" s="54" t="s">
        <v>128</v>
      </c>
      <c r="C33" s="286"/>
      <c r="D33" s="286"/>
      <c r="E33" s="275"/>
      <c r="F33" s="286"/>
      <c r="G33" s="286"/>
      <c r="H33" s="289"/>
    </row>
    <row r="34" spans="1:8" ht="15.75">
      <c r="A34" s="144">
        <v>15</v>
      </c>
      <c r="B34" s="53" t="s">
        <v>99</v>
      </c>
      <c r="C34" s="292">
        <f>C35-C36</f>
        <v>854167</v>
      </c>
      <c r="D34" s="292">
        <f>D35-D36</f>
        <v>-2358694</v>
      </c>
      <c r="E34" s="276">
        <f t="shared" si="0"/>
        <v>-1504527</v>
      </c>
      <c r="F34" s="292">
        <f>F35-F36</f>
        <v>1038472</v>
      </c>
      <c r="G34" s="292">
        <f>G35-G36</f>
        <v>-1937688</v>
      </c>
      <c r="H34" s="287">
        <f t="shared" si="1"/>
        <v>-899216</v>
      </c>
    </row>
    <row r="35" spans="1:8" ht="15.75">
      <c r="A35" s="144">
        <v>15.1</v>
      </c>
      <c r="B35" s="57" t="s">
        <v>129</v>
      </c>
      <c r="C35" s="286">
        <v>2367570</v>
      </c>
      <c r="D35" s="286">
        <v>1376737</v>
      </c>
      <c r="E35" s="276">
        <f t="shared" si="0"/>
        <v>3744307</v>
      </c>
      <c r="F35" s="286">
        <v>2686465</v>
      </c>
      <c r="G35" s="286">
        <v>1382804</v>
      </c>
      <c r="H35" s="287">
        <f t="shared" si="1"/>
        <v>4069269</v>
      </c>
    </row>
    <row r="36" spans="1:8" ht="15.75">
      <c r="A36" s="144">
        <v>15.2</v>
      </c>
      <c r="B36" s="57" t="s">
        <v>130</v>
      </c>
      <c r="C36" s="286">
        <v>1513403</v>
      </c>
      <c r="D36" s="286">
        <v>3735431</v>
      </c>
      <c r="E36" s="276">
        <f t="shared" si="0"/>
        <v>5248834</v>
      </c>
      <c r="F36" s="286">
        <v>1647993</v>
      </c>
      <c r="G36" s="286">
        <v>3320492</v>
      </c>
      <c r="H36" s="287">
        <f t="shared" si="1"/>
        <v>4968485</v>
      </c>
    </row>
    <row r="37" spans="1:8" ht="15.75">
      <c r="A37" s="144">
        <v>16</v>
      </c>
      <c r="B37" s="56" t="s">
        <v>131</v>
      </c>
      <c r="C37" s="286">
        <v>0</v>
      </c>
      <c r="D37" s="286">
        <v>10865</v>
      </c>
      <c r="E37" s="276">
        <f t="shared" si="0"/>
        <v>10865</v>
      </c>
      <c r="F37" s="286">
        <v>0</v>
      </c>
      <c r="G37" s="286">
        <v>76186</v>
      </c>
      <c r="H37" s="287">
        <f t="shared" si="1"/>
        <v>76186</v>
      </c>
    </row>
    <row r="38" spans="1:8" ht="15.75">
      <c r="A38" s="144">
        <v>17</v>
      </c>
      <c r="B38" s="56" t="s">
        <v>132</v>
      </c>
      <c r="C38" s="286">
        <v>0</v>
      </c>
      <c r="D38" s="286">
        <v>86990</v>
      </c>
      <c r="E38" s="276">
        <f t="shared" si="0"/>
        <v>86990</v>
      </c>
      <c r="F38" s="286">
        <v>0</v>
      </c>
      <c r="G38" s="286">
        <v>9115034</v>
      </c>
      <c r="H38" s="287">
        <f t="shared" si="1"/>
        <v>9115034</v>
      </c>
    </row>
    <row r="39" spans="1:8" ht="15.75">
      <c r="A39" s="144">
        <v>18</v>
      </c>
      <c r="B39" s="56" t="s">
        <v>133</v>
      </c>
      <c r="C39" s="286">
        <v>0</v>
      </c>
      <c r="D39" s="286">
        <v>0</v>
      </c>
      <c r="E39" s="276">
        <f t="shared" si="0"/>
        <v>0</v>
      </c>
      <c r="F39" s="286">
        <v>0</v>
      </c>
      <c r="G39" s="286">
        <v>0</v>
      </c>
      <c r="H39" s="287">
        <f t="shared" si="1"/>
        <v>0</v>
      </c>
    </row>
    <row r="40" spans="1:8" ht="15.75">
      <c r="A40" s="144">
        <v>19</v>
      </c>
      <c r="B40" s="56" t="s">
        <v>134</v>
      </c>
      <c r="C40" s="286">
        <v>4950996</v>
      </c>
      <c r="D40" s="286"/>
      <c r="E40" s="276">
        <f t="shared" si="0"/>
        <v>4950996</v>
      </c>
      <c r="F40" s="286">
        <v>4067507</v>
      </c>
      <c r="G40" s="286"/>
      <c r="H40" s="287">
        <f t="shared" si="1"/>
        <v>4067507</v>
      </c>
    </row>
    <row r="41" spans="1:8" ht="15.75">
      <c r="A41" s="144">
        <v>20</v>
      </c>
      <c r="B41" s="56" t="s">
        <v>135</v>
      </c>
      <c r="C41" s="286">
        <v>-2485157</v>
      </c>
      <c r="D41" s="286"/>
      <c r="E41" s="276">
        <f t="shared" si="0"/>
        <v>-2485157</v>
      </c>
      <c r="F41" s="286">
        <v>1934748</v>
      </c>
      <c r="G41" s="286"/>
      <c r="H41" s="287">
        <f t="shared" si="1"/>
        <v>1934748</v>
      </c>
    </row>
    <row r="42" spans="1:8" ht="15.75">
      <c r="A42" s="144">
        <v>21</v>
      </c>
      <c r="B42" s="56" t="s">
        <v>136</v>
      </c>
      <c r="C42" s="286">
        <v>12662</v>
      </c>
      <c r="D42" s="286">
        <v>0</v>
      </c>
      <c r="E42" s="276">
        <f t="shared" si="0"/>
        <v>12662</v>
      </c>
      <c r="F42" s="286">
        <v>6367</v>
      </c>
      <c r="G42" s="286">
        <v>0</v>
      </c>
      <c r="H42" s="287">
        <f t="shared" si="1"/>
        <v>6367</v>
      </c>
    </row>
    <row r="43" spans="1:8" ht="15.75">
      <c r="A43" s="144">
        <v>22</v>
      </c>
      <c r="B43" s="56" t="s">
        <v>137</v>
      </c>
      <c r="C43" s="286">
        <v>11917158</v>
      </c>
      <c r="D43" s="286">
        <v>872721</v>
      </c>
      <c r="E43" s="276">
        <f t="shared" si="0"/>
        <v>12789879</v>
      </c>
      <c r="F43" s="286">
        <v>3613561</v>
      </c>
      <c r="G43" s="286">
        <v>911907</v>
      </c>
      <c r="H43" s="287">
        <f t="shared" si="1"/>
        <v>4525468</v>
      </c>
    </row>
    <row r="44" spans="1:8" ht="15.75">
      <c r="A44" s="144">
        <v>23</v>
      </c>
      <c r="B44" s="56" t="s">
        <v>138</v>
      </c>
      <c r="C44" s="286">
        <v>328766</v>
      </c>
      <c r="D44" s="286">
        <v>9692</v>
      </c>
      <c r="E44" s="276">
        <f t="shared" si="0"/>
        <v>338458</v>
      </c>
      <c r="F44" s="286">
        <v>826710</v>
      </c>
      <c r="G44" s="286">
        <v>13419</v>
      </c>
      <c r="H44" s="287">
        <f t="shared" si="1"/>
        <v>840129</v>
      </c>
    </row>
    <row r="45" spans="1:8" ht="15.75">
      <c r="A45" s="144">
        <v>24</v>
      </c>
      <c r="B45" s="59" t="s">
        <v>139</v>
      </c>
      <c r="C45" s="288">
        <f>C34+C37+C38+C39+C40+C41+C42+C43+C44</f>
        <v>15578592</v>
      </c>
      <c r="D45" s="288">
        <f>D34+D37+D38+D39+D40+D41+D42+D43+D44</f>
        <v>-1378426</v>
      </c>
      <c r="E45" s="276">
        <f t="shared" si="0"/>
        <v>14200166</v>
      </c>
      <c r="F45" s="288">
        <f>F34+F37+F38+F39+F40+F41+F42+F43+F44</f>
        <v>11487365</v>
      </c>
      <c r="G45" s="288">
        <f>G34+G37+G38+G39+G40+G41+G42+G43+G44</f>
        <v>8178858</v>
      </c>
      <c r="H45" s="287">
        <f t="shared" si="1"/>
        <v>19666223</v>
      </c>
    </row>
    <row r="46" spans="1:8">
      <c r="A46" s="144"/>
      <c r="B46" s="54" t="s">
        <v>140</v>
      </c>
      <c r="C46" s="286"/>
      <c r="D46" s="286"/>
      <c r="E46" s="286"/>
      <c r="F46" s="286"/>
      <c r="G46" s="286"/>
      <c r="H46" s="293"/>
    </row>
    <row r="47" spans="1:8" ht="15.75">
      <c r="A47" s="144">
        <v>25</v>
      </c>
      <c r="B47" s="56" t="s">
        <v>141</v>
      </c>
      <c r="C47" s="286">
        <v>1797008</v>
      </c>
      <c r="D47" s="286">
        <v>86843</v>
      </c>
      <c r="E47" s="276">
        <f t="shared" si="0"/>
        <v>1883851</v>
      </c>
      <c r="F47" s="286">
        <v>2198347</v>
      </c>
      <c r="G47" s="286">
        <v>197796</v>
      </c>
      <c r="H47" s="287">
        <f t="shared" si="1"/>
        <v>2396143</v>
      </c>
    </row>
    <row r="48" spans="1:8" ht="15.75">
      <c r="A48" s="144">
        <v>26</v>
      </c>
      <c r="B48" s="56" t="s">
        <v>142</v>
      </c>
      <c r="C48" s="286">
        <v>318358</v>
      </c>
      <c r="D48" s="286">
        <v>19035</v>
      </c>
      <c r="E48" s="276">
        <f t="shared" si="0"/>
        <v>337393</v>
      </c>
      <c r="F48" s="286">
        <v>318111</v>
      </c>
      <c r="G48" s="286">
        <v>84023</v>
      </c>
      <c r="H48" s="287">
        <f t="shared" si="1"/>
        <v>402134</v>
      </c>
    </row>
    <row r="49" spans="1:9" ht="15.75">
      <c r="A49" s="144">
        <v>27</v>
      </c>
      <c r="B49" s="56" t="s">
        <v>143</v>
      </c>
      <c r="C49" s="286">
        <v>6700269</v>
      </c>
      <c r="D49" s="286"/>
      <c r="E49" s="276">
        <f t="shared" si="0"/>
        <v>6700269</v>
      </c>
      <c r="F49" s="286">
        <v>6327300</v>
      </c>
      <c r="G49" s="286"/>
      <c r="H49" s="287">
        <f t="shared" si="1"/>
        <v>6327300</v>
      </c>
    </row>
    <row r="50" spans="1:9" ht="15.75">
      <c r="A50" s="144">
        <v>28</v>
      </c>
      <c r="B50" s="56" t="s">
        <v>287</v>
      </c>
      <c r="C50" s="286">
        <v>42813</v>
      </c>
      <c r="D50" s="286"/>
      <c r="E50" s="276">
        <f t="shared" si="0"/>
        <v>42813</v>
      </c>
      <c r="F50" s="286">
        <v>130864</v>
      </c>
      <c r="G50" s="286"/>
      <c r="H50" s="287">
        <f t="shared" si="1"/>
        <v>130864</v>
      </c>
    </row>
    <row r="51" spans="1:9" ht="15.75">
      <c r="A51" s="144">
        <v>29</v>
      </c>
      <c r="B51" s="56" t="s">
        <v>144</v>
      </c>
      <c r="C51" s="286">
        <v>1908014</v>
      </c>
      <c r="D51" s="286"/>
      <c r="E51" s="276">
        <f t="shared" si="0"/>
        <v>1908014</v>
      </c>
      <c r="F51" s="286">
        <v>1846288</v>
      </c>
      <c r="G51" s="286"/>
      <c r="H51" s="287">
        <f t="shared" si="1"/>
        <v>1846288</v>
      </c>
    </row>
    <row r="52" spans="1:9" ht="15.75">
      <c r="A52" s="144">
        <v>30</v>
      </c>
      <c r="B52" s="56" t="s">
        <v>145</v>
      </c>
      <c r="C52" s="286">
        <v>2197332</v>
      </c>
      <c r="D52" s="286">
        <v>529962</v>
      </c>
      <c r="E52" s="276">
        <f t="shared" si="0"/>
        <v>2727294</v>
      </c>
      <c r="F52" s="286">
        <v>2120465</v>
      </c>
      <c r="G52" s="286">
        <v>300452</v>
      </c>
      <c r="H52" s="287">
        <f t="shared" si="1"/>
        <v>2420917</v>
      </c>
    </row>
    <row r="53" spans="1:9" ht="15.75">
      <c r="A53" s="144">
        <v>31</v>
      </c>
      <c r="B53" s="59" t="s">
        <v>146</v>
      </c>
      <c r="C53" s="288">
        <f>C47+C48+C49+C50+C51+C52</f>
        <v>12963794</v>
      </c>
      <c r="D53" s="288">
        <f>D47+D48+D49+D50+D51+D52</f>
        <v>635840</v>
      </c>
      <c r="E53" s="276">
        <f t="shared" si="0"/>
        <v>13599634</v>
      </c>
      <c r="F53" s="288">
        <f>F47+F48+F49+F50+F51+F52</f>
        <v>12941375</v>
      </c>
      <c r="G53" s="288">
        <f>G47+G48+G49+G50+G51+G52</f>
        <v>582271</v>
      </c>
      <c r="H53" s="287">
        <f t="shared" si="1"/>
        <v>13523646</v>
      </c>
    </row>
    <row r="54" spans="1:9" ht="15.75">
      <c r="A54" s="144">
        <v>32</v>
      </c>
      <c r="B54" s="59" t="s">
        <v>147</v>
      </c>
      <c r="C54" s="288">
        <f>C45-C53</f>
        <v>2614798</v>
      </c>
      <c r="D54" s="288">
        <f>D45-D53</f>
        <v>-2014266</v>
      </c>
      <c r="E54" s="276">
        <f t="shared" si="0"/>
        <v>600532</v>
      </c>
      <c r="F54" s="288">
        <f>F45-F53</f>
        <v>-1454010</v>
      </c>
      <c r="G54" s="288">
        <f>G45-G53</f>
        <v>7596587</v>
      </c>
      <c r="H54" s="287">
        <f t="shared" si="1"/>
        <v>6142577</v>
      </c>
    </row>
    <row r="55" spans="1:9">
      <c r="A55" s="144"/>
      <c r="B55" s="54"/>
      <c r="C55" s="290"/>
      <c r="D55" s="290"/>
      <c r="E55" s="290"/>
      <c r="F55" s="290"/>
      <c r="G55" s="290"/>
      <c r="H55" s="291"/>
    </row>
    <row r="56" spans="1:9" ht="15.75">
      <c r="A56" s="144">
        <v>33</v>
      </c>
      <c r="B56" s="59" t="s">
        <v>148</v>
      </c>
      <c r="C56" s="288">
        <f>C31+C54</f>
        <v>26151357</v>
      </c>
      <c r="D56" s="288">
        <f>D31+D54</f>
        <v>13469719</v>
      </c>
      <c r="E56" s="276">
        <f t="shared" si="0"/>
        <v>39621076</v>
      </c>
      <c r="F56" s="288">
        <f>F31+F54</f>
        <v>21561385</v>
      </c>
      <c r="G56" s="288">
        <f>G31+G54</f>
        <v>29432039</v>
      </c>
      <c r="H56" s="287">
        <f t="shared" si="1"/>
        <v>50993424</v>
      </c>
    </row>
    <row r="57" spans="1:9">
      <c r="A57" s="144"/>
      <c r="B57" s="54"/>
      <c r="C57" s="290"/>
      <c r="D57" s="290"/>
      <c r="E57" s="290"/>
      <c r="F57" s="290"/>
      <c r="G57" s="290"/>
      <c r="H57" s="291"/>
    </row>
    <row r="58" spans="1:9" ht="15.75">
      <c r="A58" s="144">
        <v>34</v>
      </c>
      <c r="B58" s="56" t="s">
        <v>149</v>
      </c>
      <c r="C58" s="286">
        <v>6615902</v>
      </c>
      <c r="D58" s="286"/>
      <c r="E58" s="276">
        <f t="shared" si="0"/>
        <v>6615902</v>
      </c>
      <c r="F58" s="286">
        <v>12067104</v>
      </c>
      <c r="G58" s="286"/>
      <c r="H58" s="287">
        <f t="shared" si="1"/>
        <v>12067104</v>
      </c>
    </row>
    <row r="59" spans="1:9" s="232" customFormat="1" ht="15.75">
      <c r="A59" s="144">
        <v>35</v>
      </c>
      <c r="B59" s="53" t="s">
        <v>150</v>
      </c>
      <c r="C59" s="294">
        <v>4544620</v>
      </c>
      <c r="D59" s="294"/>
      <c r="E59" s="295">
        <f t="shared" si="0"/>
        <v>4544620</v>
      </c>
      <c r="F59" s="296">
        <v>0</v>
      </c>
      <c r="G59" s="296"/>
      <c r="H59" s="297">
        <f t="shared" si="1"/>
        <v>0</v>
      </c>
      <c r="I59" s="231"/>
    </row>
    <row r="60" spans="1:9" ht="15.75">
      <c r="A60" s="144">
        <v>36</v>
      </c>
      <c r="B60" s="56" t="s">
        <v>151</v>
      </c>
      <c r="C60" s="286">
        <v>12072546</v>
      </c>
      <c r="D60" s="286"/>
      <c r="E60" s="276">
        <f t="shared" si="0"/>
        <v>12072546</v>
      </c>
      <c r="F60" s="286">
        <v>1626448</v>
      </c>
      <c r="G60" s="286"/>
      <c r="H60" s="287">
        <f t="shared" si="1"/>
        <v>1626448</v>
      </c>
    </row>
    <row r="61" spans="1:9" ht="15.75">
      <c r="A61" s="144">
        <v>37</v>
      </c>
      <c r="B61" s="59" t="s">
        <v>152</v>
      </c>
      <c r="C61" s="288">
        <f>C58+C59+C60</f>
        <v>23233068</v>
      </c>
      <c r="D61" s="288">
        <f>D58+D59+D60</f>
        <v>0</v>
      </c>
      <c r="E61" s="276">
        <f t="shared" si="0"/>
        <v>23233068</v>
      </c>
      <c r="F61" s="288">
        <f>F58+F59+F60</f>
        <v>13693552</v>
      </c>
      <c r="G61" s="288">
        <f>G58+G59+G60</f>
        <v>0</v>
      </c>
      <c r="H61" s="287">
        <f t="shared" si="1"/>
        <v>13693552</v>
      </c>
    </row>
    <row r="62" spans="1:9">
      <c r="A62" s="144"/>
      <c r="B62" s="60"/>
      <c r="C62" s="286"/>
      <c r="D62" s="286"/>
      <c r="E62" s="286"/>
      <c r="F62" s="286"/>
      <c r="G62" s="286"/>
      <c r="H62" s="293"/>
    </row>
    <row r="63" spans="1:9" ht="15.75">
      <c r="A63" s="144">
        <v>38</v>
      </c>
      <c r="B63" s="61" t="s">
        <v>288</v>
      </c>
      <c r="C63" s="288">
        <f>C56-C61</f>
        <v>2918289</v>
      </c>
      <c r="D63" s="288">
        <f>D56-D61</f>
        <v>13469719</v>
      </c>
      <c r="E63" s="276">
        <f t="shared" si="0"/>
        <v>16388008</v>
      </c>
      <c r="F63" s="288">
        <f>F56-F61</f>
        <v>7867833</v>
      </c>
      <c r="G63" s="288">
        <f>G56-G61</f>
        <v>29432039</v>
      </c>
      <c r="H63" s="287">
        <f t="shared" si="1"/>
        <v>37299872</v>
      </c>
    </row>
    <row r="64" spans="1:9" ht="15.75">
      <c r="A64" s="142">
        <v>39</v>
      </c>
      <c r="B64" s="56" t="s">
        <v>153</v>
      </c>
      <c r="C64" s="298">
        <v>4621991</v>
      </c>
      <c r="D64" s="298"/>
      <c r="E64" s="276">
        <f t="shared" si="0"/>
        <v>4621991</v>
      </c>
      <c r="F64" s="298">
        <v>4262383</v>
      </c>
      <c r="G64" s="298"/>
      <c r="H64" s="287">
        <f t="shared" si="1"/>
        <v>4262383</v>
      </c>
    </row>
    <row r="65" spans="1:8" ht="15.75">
      <c r="A65" s="144">
        <v>40</v>
      </c>
      <c r="B65" s="59" t="s">
        <v>154</v>
      </c>
      <c r="C65" s="288">
        <f>C63-C64</f>
        <v>-1703702</v>
      </c>
      <c r="D65" s="288">
        <f>D63-D64</f>
        <v>13469719</v>
      </c>
      <c r="E65" s="276">
        <f t="shared" si="0"/>
        <v>11766017</v>
      </c>
      <c r="F65" s="288">
        <f>F63-F64</f>
        <v>3605450</v>
      </c>
      <c r="G65" s="288">
        <f>G63-G64</f>
        <v>29432039</v>
      </c>
      <c r="H65" s="287">
        <f t="shared" si="1"/>
        <v>33037489</v>
      </c>
    </row>
    <row r="66" spans="1:8" ht="15.75">
      <c r="A66" s="142">
        <v>41</v>
      </c>
      <c r="B66" s="56" t="s">
        <v>155</v>
      </c>
      <c r="C66" s="298">
        <v>0</v>
      </c>
      <c r="D66" s="298"/>
      <c r="E66" s="276">
        <f t="shared" si="0"/>
        <v>0</v>
      </c>
      <c r="F66" s="298">
        <v>0</v>
      </c>
      <c r="G66" s="298"/>
      <c r="H66" s="287">
        <f t="shared" si="1"/>
        <v>0</v>
      </c>
    </row>
    <row r="67" spans="1:8" ht="16.5" thickBot="1">
      <c r="A67" s="146">
        <v>42</v>
      </c>
      <c r="B67" s="147" t="s">
        <v>156</v>
      </c>
      <c r="C67" s="299">
        <f>C65+C66</f>
        <v>-1703702</v>
      </c>
      <c r="D67" s="299">
        <f>D65+D66</f>
        <v>13469719</v>
      </c>
      <c r="E67" s="284">
        <f t="shared" si="0"/>
        <v>11766017</v>
      </c>
      <c r="F67" s="299">
        <f>F65+F66</f>
        <v>3605450</v>
      </c>
      <c r="G67" s="299">
        <f>G65+G66</f>
        <v>29432039</v>
      </c>
      <c r="H67" s="300">
        <f t="shared" si="1"/>
        <v>33037489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5"/>
  <sheetViews>
    <sheetView topLeftCell="A2" zoomScaleNormal="100" workbookViewId="0">
      <selection activeCell="H32" sqref="H32"/>
    </sheetView>
  </sheetViews>
  <sheetFormatPr defaultRowHeight="15"/>
  <cols>
    <col min="1" max="1" width="9.5703125" bestFit="1" customWidth="1"/>
    <col min="2" max="2" width="72.28515625" customWidth="1"/>
    <col min="3" max="8" width="12.7109375" customWidth="1"/>
  </cols>
  <sheetData>
    <row r="1" spans="1:8">
      <c r="A1" s="2" t="s">
        <v>199</v>
      </c>
      <c r="B1" s="14" t="s">
        <v>392</v>
      </c>
    </row>
    <row r="2" spans="1:8">
      <c r="A2" s="2" t="s">
        <v>200</v>
      </c>
      <c r="B2" s="373">
        <f>'1. key ratios'!B2</f>
        <v>43008</v>
      </c>
    </row>
    <row r="3" spans="1:8">
      <c r="A3" s="2"/>
    </row>
    <row r="4" spans="1:8" ht="16.5" thickBot="1">
      <c r="A4" s="2" t="s">
        <v>348</v>
      </c>
      <c r="B4" s="2"/>
      <c r="C4" s="243"/>
      <c r="D4" s="243"/>
      <c r="E4" s="243"/>
      <c r="F4" s="244"/>
      <c r="G4" s="244"/>
      <c r="H4" s="245" t="s">
        <v>101</v>
      </c>
    </row>
    <row r="5" spans="1:8" ht="15.75">
      <c r="A5" s="414" t="s">
        <v>29</v>
      </c>
      <c r="B5" s="416" t="s">
        <v>257</v>
      </c>
      <c r="C5" s="418" t="s">
        <v>206</v>
      </c>
      <c r="D5" s="418"/>
      <c r="E5" s="418"/>
      <c r="F5" s="418" t="s">
        <v>207</v>
      </c>
      <c r="G5" s="418"/>
      <c r="H5" s="419"/>
    </row>
    <row r="6" spans="1:8">
      <c r="A6" s="415"/>
      <c r="B6" s="417"/>
      <c r="C6" s="41" t="s">
        <v>30</v>
      </c>
      <c r="D6" s="41" t="s">
        <v>102</v>
      </c>
      <c r="E6" s="41" t="s">
        <v>71</v>
      </c>
      <c r="F6" s="41" t="s">
        <v>30</v>
      </c>
      <c r="G6" s="41" t="s">
        <v>102</v>
      </c>
      <c r="H6" s="42" t="s">
        <v>71</v>
      </c>
    </row>
    <row r="7" spans="1:8" s="3" customFormat="1" ht="15.75">
      <c r="A7" s="246">
        <v>1</v>
      </c>
      <c r="B7" s="247" t="s">
        <v>387</v>
      </c>
      <c r="C7" s="278"/>
      <c r="D7" s="278"/>
      <c r="E7" s="301">
        <f t="shared" ref="E7:E53" si="0">C7+D7</f>
        <v>0</v>
      </c>
      <c r="F7" s="278"/>
      <c r="G7" s="278"/>
      <c r="H7" s="279">
        <f t="shared" ref="H7:H53" si="1">F7+G7</f>
        <v>0</v>
      </c>
    </row>
    <row r="8" spans="1:8" s="3" customFormat="1" ht="15.75">
      <c r="A8" s="246">
        <v>1.1000000000000001</v>
      </c>
      <c r="B8" s="248" t="s">
        <v>293</v>
      </c>
      <c r="C8" s="278">
        <v>30651855</v>
      </c>
      <c r="D8" s="278">
        <v>33963225</v>
      </c>
      <c r="E8" s="301">
        <f t="shared" si="0"/>
        <v>64615080</v>
      </c>
      <c r="F8" s="278">
        <v>36672112</v>
      </c>
      <c r="G8" s="278">
        <v>35143650</v>
      </c>
      <c r="H8" s="279">
        <f t="shared" si="1"/>
        <v>71815762</v>
      </c>
    </row>
    <row r="9" spans="1:8" s="3" customFormat="1" ht="15.75">
      <c r="A9" s="246">
        <v>1.2</v>
      </c>
      <c r="B9" s="248" t="s">
        <v>294</v>
      </c>
      <c r="C9" s="278"/>
      <c r="D9" s="278">
        <v>10044485</v>
      </c>
      <c r="E9" s="301">
        <f t="shared" si="0"/>
        <v>10044485</v>
      </c>
      <c r="F9" s="278"/>
      <c r="G9" s="278">
        <v>337382</v>
      </c>
      <c r="H9" s="279">
        <f t="shared" si="1"/>
        <v>337382</v>
      </c>
    </row>
    <row r="10" spans="1:8" s="3" customFormat="1" ht="15.75">
      <c r="A10" s="246">
        <v>1.3</v>
      </c>
      <c r="B10" s="248" t="s">
        <v>295</v>
      </c>
      <c r="C10" s="278">
        <v>10597563</v>
      </c>
      <c r="D10" s="278">
        <v>7860748</v>
      </c>
      <c r="E10" s="301">
        <f t="shared" si="0"/>
        <v>18458311</v>
      </c>
      <c r="F10" s="278">
        <v>7540807</v>
      </c>
      <c r="G10" s="278">
        <v>12369453</v>
      </c>
      <c r="H10" s="279">
        <f t="shared" si="1"/>
        <v>19910260</v>
      </c>
    </row>
    <row r="11" spans="1:8" s="3" customFormat="1" ht="15.75">
      <c r="A11" s="246">
        <v>1.4</v>
      </c>
      <c r="B11" s="248" t="s">
        <v>296</v>
      </c>
      <c r="C11" s="278">
        <v>13069</v>
      </c>
      <c r="D11" s="278">
        <f>10044485-D9</f>
        <v>0</v>
      </c>
      <c r="E11" s="301">
        <f t="shared" si="0"/>
        <v>13069</v>
      </c>
      <c r="F11" s="278">
        <v>13086</v>
      </c>
      <c r="G11" s="278">
        <f>337382-G9</f>
        <v>0</v>
      </c>
      <c r="H11" s="279">
        <f t="shared" si="1"/>
        <v>13086</v>
      </c>
    </row>
    <row r="12" spans="1:8" s="3" customFormat="1" ht="29.25" customHeight="1">
      <c r="A12" s="246">
        <v>2</v>
      </c>
      <c r="B12" s="247" t="s">
        <v>297</v>
      </c>
      <c r="C12" s="278"/>
      <c r="D12" s="278"/>
      <c r="E12" s="301">
        <f t="shared" si="0"/>
        <v>0</v>
      </c>
      <c r="F12" s="278"/>
      <c r="G12" s="278"/>
      <c r="H12" s="279">
        <f t="shared" si="1"/>
        <v>0</v>
      </c>
    </row>
    <row r="13" spans="1:8" s="3" customFormat="1" ht="25.5">
      <c r="A13" s="246">
        <v>3</v>
      </c>
      <c r="B13" s="247" t="s">
        <v>298</v>
      </c>
      <c r="C13" s="278"/>
      <c r="D13" s="278"/>
      <c r="E13" s="301">
        <f t="shared" si="0"/>
        <v>0</v>
      </c>
      <c r="F13" s="278"/>
      <c r="G13" s="278"/>
      <c r="H13" s="279">
        <f t="shared" si="1"/>
        <v>0</v>
      </c>
    </row>
    <row r="14" spans="1:8" s="3" customFormat="1" ht="15.75">
      <c r="A14" s="246">
        <v>3.1</v>
      </c>
      <c r="B14" s="248" t="s">
        <v>299</v>
      </c>
      <c r="C14" s="278"/>
      <c r="D14" s="278"/>
      <c r="E14" s="301">
        <f t="shared" si="0"/>
        <v>0</v>
      </c>
      <c r="F14" s="278"/>
      <c r="G14" s="278"/>
      <c r="H14" s="279">
        <f t="shared" si="1"/>
        <v>0</v>
      </c>
    </row>
    <row r="15" spans="1:8" s="3" customFormat="1" ht="15.75">
      <c r="A15" s="246">
        <v>3.2</v>
      </c>
      <c r="B15" s="248" t="s">
        <v>300</v>
      </c>
      <c r="C15" s="278"/>
      <c r="D15" s="278"/>
      <c r="E15" s="301">
        <f t="shared" si="0"/>
        <v>0</v>
      </c>
      <c r="F15" s="278"/>
      <c r="G15" s="278"/>
      <c r="H15" s="279">
        <f t="shared" si="1"/>
        <v>0</v>
      </c>
    </row>
    <row r="16" spans="1:8" s="3" customFormat="1" ht="15.75">
      <c r="A16" s="246">
        <v>4</v>
      </c>
      <c r="B16" s="247" t="s">
        <v>301</v>
      </c>
      <c r="C16" s="278"/>
      <c r="D16" s="278"/>
      <c r="E16" s="301">
        <f t="shared" si="0"/>
        <v>0</v>
      </c>
      <c r="F16" s="278"/>
      <c r="G16" s="278"/>
      <c r="H16" s="279">
        <f t="shared" si="1"/>
        <v>0</v>
      </c>
    </row>
    <row r="17" spans="1:8" s="3" customFormat="1" ht="15.75">
      <c r="A17" s="246">
        <v>4.0999999999999996</v>
      </c>
      <c r="B17" s="248" t="s">
        <v>302</v>
      </c>
      <c r="C17" s="278">
        <v>106987028.20890716</v>
      </c>
      <c r="D17" s="278">
        <v>312254245.42514491</v>
      </c>
      <c r="E17" s="301">
        <f t="shared" si="0"/>
        <v>419241273.63405204</v>
      </c>
      <c r="F17" s="278">
        <v>96221405.680754006</v>
      </c>
      <c r="G17" s="278">
        <v>323509605.97095865</v>
      </c>
      <c r="H17" s="279">
        <f t="shared" si="1"/>
        <v>419731011.65171266</v>
      </c>
    </row>
    <row r="18" spans="1:8" s="3" customFormat="1" ht="15.75">
      <c r="A18" s="246">
        <v>4.2</v>
      </c>
      <c r="B18" s="248" t="s">
        <v>303</v>
      </c>
      <c r="C18" s="278">
        <v>12634903.125489403</v>
      </c>
      <c r="D18" s="278">
        <v>18226912.157520022</v>
      </c>
      <c r="E18" s="301">
        <f t="shared" si="0"/>
        <v>30861815.283009425</v>
      </c>
      <c r="F18" s="278">
        <v>6445294.7948037116</v>
      </c>
      <c r="G18" s="278">
        <v>17609013.45269629</v>
      </c>
      <c r="H18" s="279">
        <f t="shared" si="1"/>
        <v>24054308.247500002</v>
      </c>
    </row>
    <row r="19" spans="1:8" s="3" customFormat="1" ht="25.5">
      <c r="A19" s="246">
        <v>5</v>
      </c>
      <c r="B19" s="247" t="s">
        <v>304</v>
      </c>
      <c r="C19" s="278"/>
      <c r="D19" s="278"/>
      <c r="E19" s="301">
        <f t="shared" si="0"/>
        <v>0</v>
      </c>
      <c r="F19" s="278"/>
      <c r="G19" s="278"/>
      <c r="H19" s="279">
        <f t="shared" si="1"/>
        <v>0</v>
      </c>
    </row>
    <row r="20" spans="1:8" s="3" customFormat="1" ht="15.75">
      <c r="A20" s="246">
        <v>5.0999999999999996</v>
      </c>
      <c r="B20" s="248" t="s">
        <v>305</v>
      </c>
      <c r="C20" s="278">
        <v>196637.78000000003</v>
      </c>
      <c r="D20" s="278">
        <v>24152091.607209999</v>
      </c>
      <c r="E20" s="301">
        <f t="shared" si="0"/>
        <v>24348729.38721</v>
      </c>
      <c r="F20" s="278">
        <v>699055.11</v>
      </c>
      <c r="G20" s="278">
        <v>30701023.390218001</v>
      </c>
      <c r="H20" s="279">
        <f t="shared" si="1"/>
        <v>31400078.500218</v>
      </c>
    </row>
    <row r="21" spans="1:8" s="3" customFormat="1" ht="15.75">
      <c r="A21" s="246">
        <v>5.2</v>
      </c>
      <c r="B21" s="248" t="s">
        <v>306</v>
      </c>
      <c r="C21" s="278">
        <v>0</v>
      </c>
      <c r="D21" s="278">
        <v>0</v>
      </c>
      <c r="E21" s="301">
        <f t="shared" si="0"/>
        <v>0</v>
      </c>
      <c r="F21" s="278">
        <v>0</v>
      </c>
      <c r="G21" s="278">
        <v>0</v>
      </c>
      <c r="H21" s="279">
        <f t="shared" si="1"/>
        <v>0</v>
      </c>
    </row>
    <row r="22" spans="1:8" s="3" customFormat="1" ht="15.75">
      <c r="A22" s="246">
        <v>5.3</v>
      </c>
      <c r="B22" s="248" t="s">
        <v>307</v>
      </c>
      <c r="C22" s="278">
        <v>7297318.8499999996</v>
      </c>
      <c r="D22" s="278">
        <v>1719576453.2256999</v>
      </c>
      <c r="E22" s="301">
        <f t="shared" si="0"/>
        <v>1726873772.0756998</v>
      </c>
      <c r="F22" s="278">
        <v>3349788.3200000003</v>
      </c>
      <c r="G22" s="278">
        <v>1677046289.0177002</v>
      </c>
      <c r="H22" s="279">
        <f t="shared" si="1"/>
        <v>1680396077.3377001</v>
      </c>
    </row>
    <row r="23" spans="1:8" s="3" customFormat="1" ht="15.75">
      <c r="A23" s="246" t="s">
        <v>308</v>
      </c>
      <c r="B23" s="249" t="s">
        <v>309</v>
      </c>
      <c r="C23" s="278">
        <v>286058.85000000003</v>
      </c>
      <c r="D23" s="278">
        <v>161853476.85189998</v>
      </c>
      <c r="E23" s="301">
        <f t="shared" si="0"/>
        <v>162139535.70189998</v>
      </c>
      <c r="F23" s="278">
        <v>186435.82</v>
      </c>
      <c r="G23" s="278">
        <v>159937029.12769994</v>
      </c>
      <c r="H23" s="279">
        <f t="shared" si="1"/>
        <v>160123464.94769993</v>
      </c>
    </row>
    <row r="24" spans="1:8" s="3" customFormat="1" ht="15.75">
      <c r="A24" s="246" t="s">
        <v>310</v>
      </c>
      <c r="B24" s="249" t="s">
        <v>311</v>
      </c>
      <c r="C24" s="278">
        <v>819510</v>
      </c>
      <c r="D24" s="278">
        <v>806475021.41439986</v>
      </c>
      <c r="E24" s="301">
        <f t="shared" si="0"/>
        <v>807294531.41439986</v>
      </c>
      <c r="F24" s="278">
        <v>775410</v>
      </c>
      <c r="G24" s="278">
        <v>834800434.17449999</v>
      </c>
      <c r="H24" s="279">
        <f t="shared" si="1"/>
        <v>835575844.17449999</v>
      </c>
    </row>
    <row r="25" spans="1:8" s="3" customFormat="1" ht="15.75">
      <c r="A25" s="246" t="s">
        <v>312</v>
      </c>
      <c r="B25" s="250" t="s">
        <v>313</v>
      </c>
      <c r="C25" s="278">
        <v>0</v>
      </c>
      <c r="D25" s="278">
        <v>246085318.17880002</v>
      </c>
      <c r="E25" s="301">
        <f t="shared" si="0"/>
        <v>246085318.17880002</v>
      </c>
      <c r="F25" s="278">
        <v>0</v>
      </c>
      <c r="G25" s="278">
        <v>202870236.39510009</v>
      </c>
      <c r="H25" s="279">
        <f t="shared" si="1"/>
        <v>202870236.39510009</v>
      </c>
    </row>
    <row r="26" spans="1:8" s="3" customFormat="1" ht="15.75">
      <c r="A26" s="246" t="s">
        <v>314</v>
      </c>
      <c r="B26" s="249" t="s">
        <v>315</v>
      </c>
      <c r="C26" s="278">
        <v>6191750</v>
      </c>
      <c r="D26" s="278">
        <v>453741391.38060009</v>
      </c>
      <c r="E26" s="301">
        <f t="shared" si="0"/>
        <v>459933141.38060009</v>
      </c>
      <c r="F26" s="278">
        <v>2387942.5</v>
      </c>
      <c r="G26" s="278">
        <v>435874364.17040002</v>
      </c>
      <c r="H26" s="279">
        <f t="shared" si="1"/>
        <v>438262306.67040002</v>
      </c>
    </row>
    <row r="27" spans="1:8" s="3" customFormat="1" ht="15.75">
      <c r="A27" s="246" t="s">
        <v>316</v>
      </c>
      <c r="B27" s="249" t="s">
        <v>317</v>
      </c>
      <c r="C27" s="278">
        <v>0</v>
      </c>
      <c r="D27" s="278">
        <v>51421245.399999999</v>
      </c>
      <c r="E27" s="301">
        <f t="shared" si="0"/>
        <v>51421245.399999999</v>
      </c>
      <c r="F27" s="278">
        <v>0</v>
      </c>
      <c r="G27" s="278">
        <v>43564225.149999999</v>
      </c>
      <c r="H27" s="279">
        <f t="shared" si="1"/>
        <v>43564225.149999999</v>
      </c>
    </row>
    <row r="28" spans="1:8" s="3" customFormat="1" ht="15.75">
      <c r="A28" s="246">
        <v>5.4</v>
      </c>
      <c r="B28" s="248" t="s">
        <v>318</v>
      </c>
      <c r="C28" s="278">
        <v>205815973.59498096</v>
      </c>
      <c r="D28" s="278">
        <v>276942080.97353601</v>
      </c>
      <c r="E28" s="301">
        <f t="shared" si="0"/>
        <v>482758054.56851697</v>
      </c>
      <c r="F28" s="278">
        <v>181680833.8671</v>
      </c>
      <c r="G28" s="278">
        <v>247452243.43917602</v>
      </c>
      <c r="H28" s="279">
        <f t="shared" si="1"/>
        <v>429133077.30627602</v>
      </c>
    </row>
    <row r="29" spans="1:8" s="3" customFormat="1" ht="15.75">
      <c r="A29" s="246">
        <v>5.5</v>
      </c>
      <c r="B29" s="248" t="s">
        <v>319</v>
      </c>
      <c r="C29" s="278">
        <v>12681043</v>
      </c>
      <c r="D29" s="278">
        <v>111401966</v>
      </c>
      <c r="E29" s="301">
        <f t="shared" si="0"/>
        <v>124083009</v>
      </c>
      <c r="F29" s="278">
        <v>11759293</v>
      </c>
      <c r="G29" s="278">
        <v>88423763.5</v>
      </c>
      <c r="H29" s="279">
        <f t="shared" si="1"/>
        <v>100183056.5</v>
      </c>
    </row>
    <row r="30" spans="1:8" s="3" customFormat="1" ht="15.75">
      <c r="A30" s="246">
        <v>5.6</v>
      </c>
      <c r="B30" s="248" t="s">
        <v>320</v>
      </c>
      <c r="C30" s="278">
        <v>0</v>
      </c>
      <c r="D30" s="278">
        <v>5671137.7532000002</v>
      </c>
      <c r="E30" s="301">
        <f t="shared" si="0"/>
        <v>5671137.7532000002</v>
      </c>
      <c r="F30" s="278">
        <v>411704.58399999992</v>
      </c>
      <c r="G30" s="278">
        <v>5334537.7412</v>
      </c>
      <c r="H30" s="279">
        <f t="shared" si="1"/>
        <v>5746242.3251999998</v>
      </c>
    </row>
    <row r="31" spans="1:8" s="3" customFormat="1" ht="15.75">
      <c r="A31" s="246">
        <v>5.7</v>
      </c>
      <c r="B31" s="248" t="s">
        <v>321</v>
      </c>
      <c r="C31" s="278">
        <v>132640</v>
      </c>
      <c r="D31" s="278">
        <v>99801509.378800005</v>
      </c>
      <c r="E31" s="301">
        <f t="shared" si="0"/>
        <v>99934149.378800005</v>
      </c>
      <c r="F31" s="278">
        <v>206190.00000000006</v>
      </c>
      <c r="G31" s="278">
        <v>41133852.231999993</v>
      </c>
      <c r="H31" s="279">
        <f t="shared" si="1"/>
        <v>41340042.231999993</v>
      </c>
    </row>
    <row r="32" spans="1:8" s="3" customFormat="1" ht="15.75">
      <c r="A32" s="246">
        <v>6</v>
      </c>
      <c r="B32" s="247" t="s">
        <v>322</v>
      </c>
      <c r="C32" s="278"/>
      <c r="D32" s="278"/>
      <c r="E32" s="301">
        <f t="shared" si="0"/>
        <v>0</v>
      </c>
      <c r="F32" s="278"/>
      <c r="G32" s="278"/>
      <c r="H32" s="279">
        <f t="shared" si="1"/>
        <v>0</v>
      </c>
    </row>
    <row r="33" spans="1:8" s="3" customFormat="1" ht="25.5">
      <c r="A33" s="246">
        <v>6.1</v>
      </c>
      <c r="B33" s="248" t="s">
        <v>388</v>
      </c>
      <c r="C33" s="278"/>
      <c r="D33" s="278"/>
      <c r="E33" s="301">
        <f t="shared" si="0"/>
        <v>0</v>
      </c>
      <c r="F33" s="278"/>
      <c r="G33" s="278"/>
      <c r="H33" s="279">
        <f t="shared" si="1"/>
        <v>0</v>
      </c>
    </row>
    <row r="34" spans="1:8" s="3" customFormat="1" ht="25.5">
      <c r="A34" s="246">
        <v>6.2</v>
      </c>
      <c r="B34" s="248" t="s">
        <v>323</v>
      </c>
      <c r="C34" s="278"/>
      <c r="D34" s="278"/>
      <c r="E34" s="301">
        <f t="shared" si="0"/>
        <v>0</v>
      </c>
      <c r="F34" s="278"/>
      <c r="G34" s="278"/>
      <c r="H34" s="279">
        <f t="shared" si="1"/>
        <v>0</v>
      </c>
    </row>
    <row r="35" spans="1:8" s="3" customFormat="1" ht="25.5">
      <c r="A35" s="246">
        <v>6.3</v>
      </c>
      <c r="B35" s="248" t="s">
        <v>324</v>
      </c>
      <c r="C35" s="278"/>
      <c r="D35" s="278"/>
      <c r="E35" s="301">
        <f t="shared" si="0"/>
        <v>0</v>
      </c>
      <c r="F35" s="278"/>
      <c r="G35" s="278"/>
      <c r="H35" s="279">
        <f t="shared" si="1"/>
        <v>0</v>
      </c>
    </row>
    <row r="36" spans="1:8" s="3" customFormat="1" ht="15.75">
      <c r="A36" s="246">
        <v>6.4</v>
      </c>
      <c r="B36" s="248" t="s">
        <v>325</v>
      </c>
      <c r="C36" s="278"/>
      <c r="D36" s="278"/>
      <c r="E36" s="301">
        <f t="shared" si="0"/>
        <v>0</v>
      </c>
      <c r="F36" s="278"/>
      <c r="G36" s="278"/>
      <c r="H36" s="279">
        <f t="shared" si="1"/>
        <v>0</v>
      </c>
    </row>
    <row r="37" spans="1:8" s="3" customFormat="1" ht="15.75">
      <c r="A37" s="246">
        <v>6.5</v>
      </c>
      <c r="B37" s="248" t="s">
        <v>326</v>
      </c>
      <c r="C37" s="278"/>
      <c r="D37" s="278"/>
      <c r="E37" s="301">
        <f t="shared" si="0"/>
        <v>0</v>
      </c>
      <c r="F37" s="278"/>
      <c r="G37" s="278"/>
      <c r="H37" s="279">
        <f t="shared" si="1"/>
        <v>0</v>
      </c>
    </row>
    <row r="38" spans="1:8" s="3" customFormat="1" ht="25.5">
      <c r="A38" s="246">
        <v>6.6</v>
      </c>
      <c r="B38" s="248" t="s">
        <v>327</v>
      </c>
      <c r="C38" s="278"/>
      <c r="D38" s="278"/>
      <c r="E38" s="301">
        <f t="shared" si="0"/>
        <v>0</v>
      </c>
      <c r="F38" s="278"/>
      <c r="G38" s="278"/>
      <c r="H38" s="279">
        <f t="shared" si="1"/>
        <v>0</v>
      </c>
    </row>
    <row r="39" spans="1:8" s="3" customFormat="1" ht="25.5">
      <c r="A39" s="246">
        <v>6.7</v>
      </c>
      <c r="B39" s="248" t="s">
        <v>328</v>
      </c>
      <c r="C39" s="278"/>
      <c r="D39" s="278"/>
      <c r="E39" s="301">
        <f t="shared" si="0"/>
        <v>0</v>
      </c>
      <c r="F39" s="278"/>
      <c r="G39" s="278"/>
      <c r="H39" s="279">
        <f t="shared" si="1"/>
        <v>0</v>
      </c>
    </row>
    <row r="40" spans="1:8" s="3" customFormat="1" ht="15.75">
      <c r="A40" s="246">
        <v>7</v>
      </c>
      <c r="B40" s="247" t="s">
        <v>329</v>
      </c>
      <c r="C40" s="278"/>
      <c r="D40" s="278"/>
      <c r="E40" s="301">
        <f t="shared" si="0"/>
        <v>0</v>
      </c>
      <c r="F40" s="278"/>
      <c r="G40" s="278"/>
      <c r="H40" s="279">
        <f t="shared" si="1"/>
        <v>0</v>
      </c>
    </row>
    <row r="41" spans="1:8" s="3" customFormat="1" ht="25.5">
      <c r="A41" s="246">
        <v>7.1</v>
      </c>
      <c r="B41" s="248" t="s">
        <v>330</v>
      </c>
      <c r="C41" s="278">
        <v>2310756.44</v>
      </c>
      <c r="D41" s="278">
        <v>123087.73999999999</v>
      </c>
      <c r="E41" s="301">
        <f t="shared" si="0"/>
        <v>2433844.1799999997</v>
      </c>
      <c r="F41" s="278"/>
      <c r="G41" s="278"/>
      <c r="H41" s="279">
        <f t="shared" si="1"/>
        <v>0</v>
      </c>
    </row>
    <row r="42" spans="1:8" s="3" customFormat="1" ht="25.5">
      <c r="A42" s="246">
        <v>7.2</v>
      </c>
      <c r="B42" s="248" t="s">
        <v>331</v>
      </c>
      <c r="C42" s="278">
        <v>5379924.379999999</v>
      </c>
      <c r="D42" s="278">
        <v>14839085.97000004</v>
      </c>
      <c r="E42" s="301">
        <f t="shared" si="0"/>
        <v>20219010.350000039</v>
      </c>
      <c r="F42" s="278"/>
      <c r="G42" s="278"/>
      <c r="H42" s="279">
        <f t="shared" si="1"/>
        <v>0</v>
      </c>
    </row>
    <row r="43" spans="1:8" s="3" customFormat="1" ht="25.5">
      <c r="A43" s="246">
        <v>7.3</v>
      </c>
      <c r="B43" s="248" t="s">
        <v>332</v>
      </c>
      <c r="C43" s="278">
        <v>10355186.750000002</v>
      </c>
      <c r="D43" s="278">
        <v>11652244.611350015</v>
      </c>
      <c r="E43" s="301">
        <f t="shared" si="0"/>
        <v>22007431.361350015</v>
      </c>
      <c r="F43" s="278"/>
      <c r="G43" s="278"/>
      <c r="H43" s="279">
        <f t="shared" si="1"/>
        <v>0</v>
      </c>
    </row>
    <row r="44" spans="1:8" s="3" customFormat="1" ht="25.5">
      <c r="A44" s="246">
        <v>7.4</v>
      </c>
      <c r="B44" s="248" t="s">
        <v>333</v>
      </c>
      <c r="C44" s="278">
        <v>42696107.669999748</v>
      </c>
      <c r="D44" s="278">
        <v>121185002.4799991</v>
      </c>
      <c r="E44" s="301">
        <f t="shared" si="0"/>
        <v>163881110.14999884</v>
      </c>
      <c r="F44" s="278"/>
      <c r="G44" s="278"/>
      <c r="H44" s="279">
        <f t="shared" si="1"/>
        <v>0</v>
      </c>
    </row>
    <row r="45" spans="1:8" s="3" customFormat="1" ht="15.75">
      <c r="A45" s="246">
        <v>8</v>
      </c>
      <c r="B45" s="247" t="s">
        <v>334</v>
      </c>
      <c r="C45" s="278"/>
      <c r="D45" s="278"/>
      <c r="E45" s="301">
        <f t="shared" si="0"/>
        <v>0</v>
      </c>
      <c r="F45" s="278"/>
      <c r="G45" s="278"/>
      <c r="H45" s="279">
        <f t="shared" si="1"/>
        <v>0</v>
      </c>
    </row>
    <row r="46" spans="1:8" s="3" customFormat="1" ht="15.75">
      <c r="A46" s="246">
        <v>8.1</v>
      </c>
      <c r="B46" s="248" t="s">
        <v>335</v>
      </c>
      <c r="C46" s="278"/>
      <c r="D46" s="278"/>
      <c r="E46" s="301">
        <f t="shared" si="0"/>
        <v>0</v>
      </c>
      <c r="F46" s="278"/>
      <c r="G46" s="278"/>
      <c r="H46" s="279">
        <f t="shared" si="1"/>
        <v>0</v>
      </c>
    </row>
    <row r="47" spans="1:8" s="3" customFormat="1" ht="15.75">
      <c r="A47" s="246">
        <v>8.1999999999999993</v>
      </c>
      <c r="B47" s="248" t="s">
        <v>336</v>
      </c>
      <c r="C47" s="278"/>
      <c r="D47" s="278"/>
      <c r="E47" s="301">
        <f t="shared" si="0"/>
        <v>0</v>
      </c>
      <c r="F47" s="278"/>
      <c r="G47" s="278"/>
      <c r="H47" s="279">
        <f t="shared" si="1"/>
        <v>0</v>
      </c>
    </row>
    <row r="48" spans="1:8" s="3" customFormat="1" ht="15.75">
      <c r="A48" s="246">
        <v>8.3000000000000007</v>
      </c>
      <c r="B48" s="248" t="s">
        <v>337</v>
      </c>
      <c r="C48" s="278"/>
      <c r="D48" s="278"/>
      <c r="E48" s="301">
        <f t="shared" si="0"/>
        <v>0</v>
      </c>
      <c r="F48" s="278"/>
      <c r="G48" s="278"/>
      <c r="H48" s="279">
        <f t="shared" si="1"/>
        <v>0</v>
      </c>
    </row>
    <row r="49" spans="1:8" s="3" customFormat="1" ht="15.75">
      <c r="A49" s="246">
        <v>8.4</v>
      </c>
      <c r="B49" s="248" t="s">
        <v>338</v>
      </c>
      <c r="C49" s="278"/>
      <c r="D49" s="278"/>
      <c r="E49" s="301">
        <f t="shared" si="0"/>
        <v>0</v>
      </c>
      <c r="F49" s="278"/>
      <c r="G49" s="278"/>
      <c r="H49" s="279">
        <f t="shared" si="1"/>
        <v>0</v>
      </c>
    </row>
    <row r="50" spans="1:8" s="3" customFormat="1" ht="15.75">
      <c r="A50" s="246">
        <v>8.5</v>
      </c>
      <c r="B50" s="248" t="s">
        <v>339</v>
      </c>
      <c r="C50" s="278"/>
      <c r="D50" s="278"/>
      <c r="E50" s="301">
        <f t="shared" si="0"/>
        <v>0</v>
      </c>
      <c r="F50" s="278"/>
      <c r="G50" s="278"/>
      <c r="H50" s="279">
        <f t="shared" si="1"/>
        <v>0</v>
      </c>
    </row>
    <row r="51" spans="1:8" s="3" customFormat="1" ht="15.75">
      <c r="A51" s="246">
        <v>8.6</v>
      </c>
      <c r="B51" s="248" t="s">
        <v>340</v>
      </c>
      <c r="C51" s="278"/>
      <c r="D51" s="278"/>
      <c r="E51" s="301">
        <f t="shared" si="0"/>
        <v>0</v>
      </c>
      <c r="F51" s="278"/>
      <c r="G51" s="278"/>
      <c r="H51" s="279">
        <f t="shared" si="1"/>
        <v>0</v>
      </c>
    </row>
    <row r="52" spans="1:8" s="3" customFormat="1" ht="15.75">
      <c r="A52" s="246">
        <v>8.6999999999999993</v>
      </c>
      <c r="B52" s="248" t="s">
        <v>341</v>
      </c>
      <c r="C52" s="278"/>
      <c r="D52" s="278"/>
      <c r="E52" s="301">
        <f t="shared" si="0"/>
        <v>0</v>
      </c>
      <c r="F52" s="278"/>
      <c r="G52" s="278"/>
      <c r="H52" s="279">
        <f t="shared" si="1"/>
        <v>0</v>
      </c>
    </row>
    <row r="53" spans="1:8" s="3" customFormat="1" ht="26.25" thickBot="1">
      <c r="A53" s="251">
        <v>9</v>
      </c>
      <c r="B53" s="252" t="s">
        <v>342</v>
      </c>
      <c r="C53" s="302"/>
      <c r="D53" s="302"/>
      <c r="E53" s="303">
        <f t="shared" si="0"/>
        <v>0</v>
      </c>
      <c r="F53" s="302"/>
      <c r="G53" s="302"/>
      <c r="H53" s="285">
        <f t="shared" si="1"/>
        <v>0</v>
      </c>
    </row>
    <row r="55" spans="1:8">
      <c r="B55" s="403" t="s">
        <v>423</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D14" sqref="D14"/>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5" t="s">
        <v>199</v>
      </c>
      <c r="B1" s="14" t="s">
        <v>392</v>
      </c>
      <c r="C1" s="14"/>
    </row>
    <row r="2" spans="1:8" ht="15">
      <c r="A2" s="15" t="s">
        <v>200</v>
      </c>
      <c r="B2" s="368">
        <f>'1. key ratios'!B2</f>
        <v>43008</v>
      </c>
      <c r="C2" s="27"/>
      <c r="D2" s="16"/>
      <c r="E2" s="9"/>
      <c r="F2" s="9"/>
      <c r="G2" s="9"/>
      <c r="H2" s="9"/>
    </row>
    <row r="3" spans="1:8" ht="15">
      <c r="A3" s="15"/>
      <c r="B3" s="14"/>
      <c r="C3" s="27"/>
      <c r="D3" s="16"/>
      <c r="E3" s="9"/>
      <c r="F3" s="9"/>
      <c r="G3" s="9"/>
      <c r="H3" s="9"/>
    </row>
    <row r="4" spans="1:8" ht="15" customHeight="1" thickBot="1">
      <c r="A4" s="240" t="s">
        <v>349</v>
      </c>
      <c r="B4" s="241" t="s">
        <v>196</v>
      </c>
      <c r="C4" s="240"/>
      <c r="D4" s="242" t="s">
        <v>101</v>
      </c>
    </row>
    <row r="5" spans="1:8" ht="15" customHeight="1">
      <c r="A5" s="236" t="s">
        <v>29</v>
      </c>
      <c r="B5" s="237"/>
      <c r="C5" s="238" t="s">
        <v>424</v>
      </c>
      <c r="D5" s="239" t="s">
        <v>419</v>
      </c>
    </row>
    <row r="6" spans="1:8" ht="15" customHeight="1">
      <c r="A6" s="149">
        <v>1</v>
      </c>
      <c r="B6" s="63" t="s">
        <v>204</v>
      </c>
      <c r="C6" s="304">
        <f>C7+C9+C10+C11</f>
        <v>1603634954.7705855</v>
      </c>
      <c r="D6" s="305">
        <f>D7+D9+D10+D11</f>
        <v>1486735690.9924765</v>
      </c>
    </row>
    <row r="7" spans="1:8" ht="15" customHeight="1">
      <c r="A7" s="149">
        <v>1.1000000000000001</v>
      </c>
      <c r="B7" s="64" t="s">
        <v>23</v>
      </c>
      <c r="C7" s="306">
        <v>1074283103.8435147</v>
      </c>
      <c r="D7" s="307">
        <v>923605058.47271991</v>
      </c>
    </row>
    <row r="8" spans="1:8" ht="25.5">
      <c r="A8" s="149" t="s">
        <v>265</v>
      </c>
      <c r="B8" s="199" t="s">
        <v>343</v>
      </c>
      <c r="C8" s="306">
        <v>3992480</v>
      </c>
      <c r="D8" s="307">
        <v>8537100</v>
      </c>
    </row>
    <row r="9" spans="1:8" ht="15" customHeight="1">
      <c r="A9" s="149">
        <v>1.2</v>
      </c>
      <c r="B9" s="64" t="s">
        <v>24</v>
      </c>
      <c r="C9" s="306">
        <v>76031842.886915162</v>
      </c>
      <c r="D9" s="307">
        <v>62143745.841768771</v>
      </c>
    </row>
    <row r="10" spans="1:8" ht="15" customHeight="1">
      <c r="A10" s="149">
        <v>1.3</v>
      </c>
      <c r="B10" s="64" t="s">
        <v>25</v>
      </c>
      <c r="C10" s="308">
        <v>453320008.04015559</v>
      </c>
      <c r="D10" s="307">
        <v>500986886.67798769</v>
      </c>
    </row>
    <row r="11" spans="1:8" ht="15" customHeight="1">
      <c r="A11" s="149">
        <v>1.4</v>
      </c>
      <c r="B11" s="200" t="s">
        <v>84</v>
      </c>
      <c r="C11" s="308">
        <v>0</v>
      </c>
      <c r="D11" s="307">
        <v>0</v>
      </c>
    </row>
    <row r="12" spans="1:8" ht="15" customHeight="1">
      <c r="A12" s="149">
        <v>2</v>
      </c>
      <c r="B12" s="63" t="s">
        <v>205</v>
      </c>
      <c r="C12" s="306">
        <v>24206727.289999999</v>
      </c>
      <c r="D12" s="307">
        <v>24320451.189999856</v>
      </c>
    </row>
    <row r="13" spans="1:8" ht="15" customHeight="1">
      <c r="A13" s="149">
        <v>3</v>
      </c>
      <c r="B13" s="63" t="s">
        <v>203</v>
      </c>
      <c r="C13" s="308">
        <v>123836959.52380952</v>
      </c>
      <c r="D13" s="307">
        <v>123836959.52380952</v>
      </c>
    </row>
    <row r="14" spans="1:8" ht="15" customHeight="1" thickBot="1">
      <c r="A14" s="150">
        <v>4</v>
      </c>
      <c r="B14" s="151" t="s">
        <v>266</v>
      </c>
      <c r="C14" s="309">
        <f>C6+C12+C13</f>
        <v>1751678641.5843949</v>
      </c>
      <c r="D14" s="310">
        <f>D6+D12+D13</f>
        <v>1634893101.7062857</v>
      </c>
    </row>
    <row r="15" spans="1:8" ht="15" customHeight="1">
      <c r="A15" s="65"/>
      <c r="B15" s="66"/>
      <c r="C15" s="67"/>
      <c r="D15" s="67"/>
    </row>
    <row r="16" spans="1:8">
      <c r="B16" s="21"/>
    </row>
    <row r="17" spans="2:2">
      <c r="B17" s="112"/>
    </row>
    <row r="18" spans="2:2">
      <c r="B18" s="112"/>
    </row>
    <row r="19" spans="2:2">
      <c r="B19" s="112"/>
    </row>
    <row r="20" spans="2:2">
      <c r="B20" s="112"/>
    </row>
    <row r="21" spans="2:2">
      <c r="B21"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4"/>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199</v>
      </c>
      <c r="B1" s="14" t="s">
        <v>392</v>
      </c>
    </row>
    <row r="2" spans="1:8">
      <c r="A2" s="2" t="s">
        <v>200</v>
      </c>
      <c r="B2" s="369">
        <f>'1. key ratios'!B2</f>
        <v>43008</v>
      </c>
    </row>
    <row r="4" spans="1:8" ht="16.5" customHeight="1" thickBot="1">
      <c r="A4" s="253" t="s">
        <v>350</v>
      </c>
      <c r="B4" s="68" t="s">
        <v>157</v>
      </c>
      <c r="C4" s="11"/>
    </row>
    <row r="5" spans="1:8" ht="15.75">
      <c r="A5" s="8"/>
      <c r="B5" s="420" t="s">
        <v>158</v>
      </c>
      <c r="C5" s="421"/>
    </row>
    <row r="6" spans="1:8">
      <c r="A6" s="12">
        <v>1</v>
      </c>
      <c r="B6" s="70" t="s">
        <v>398</v>
      </c>
      <c r="C6" s="71"/>
    </row>
    <row r="7" spans="1:8">
      <c r="A7" s="12">
        <v>2</v>
      </c>
      <c r="B7" s="70" t="s">
        <v>399</v>
      </c>
      <c r="C7" s="71"/>
    </row>
    <row r="8" spans="1:8">
      <c r="A8" s="12">
        <v>3</v>
      </c>
      <c r="B8" s="70" t="s">
        <v>425</v>
      </c>
      <c r="C8" s="71"/>
    </row>
    <row r="9" spans="1:8">
      <c r="A9" s="12">
        <v>4</v>
      </c>
      <c r="B9" s="70"/>
      <c r="C9" s="71"/>
    </row>
    <row r="10" spans="1:8">
      <c r="A10" s="12">
        <v>5</v>
      </c>
      <c r="B10" s="70"/>
      <c r="C10" s="71"/>
    </row>
    <row r="11" spans="1:8">
      <c r="A11" s="12">
        <v>6</v>
      </c>
      <c r="B11" s="70"/>
      <c r="C11" s="71"/>
    </row>
    <row r="12" spans="1:8">
      <c r="A12" s="12">
        <v>7</v>
      </c>
      <c r="B12" s="70"/>
      <c r="C12" s="71"/>
      <c r="H12" s="4"/>
    </row>
    <row r="13" spans="1:8">
      <c r="A13" s="12">
        <v>8</v>
      </c>
      <c r="B13" s="70"/>
      <c r="C13" s="71"/>
    </row>
    <row r="14" spans="1:8">
      <c r="A14" s="12">
        <v>9</v>
      </c>
      <c r="B14" s="70"/>
      <c r="C14" s="71"/>
    </row>
    <row r="15" spans="1:8">
      <c r="A15" s="12">
        <v>10</v>
      </c>
      <c r="B15" s="70"/>
      <c r="C15" s="71"/>
    </row>
    <row r="16" spans="1:8">
      <c r="A16" s="12"/>
      <c r="B16" s="422"/>
      <c r="C16" s="423"/>
    </row>
    <row r="17" spans="1:3" ht="15.75">
      <c r="A17" s="12"/>
      <c r="B17" s="424" t="s">
        <v>159</v>
      </c>
      <c r="C17" s="425"/>
    </row>
    <row r="18" spans="1:3" ht="15.75">
      <c r="A18" s="12">
        <v>1</v>
      </c>
      <c r="B18" s="25" t="s">
        <v>400</v>
      </c>
      <c r="C18" s="69"/>
    </row>
    <row r="19" spans="1:3" ht="15.75">
      <c r="A19" s="12">
        <v>2</v>
      </c>
      <c r="B19" s="25" t="s">
        <v>401</v>
      </c>
      <c r="C19" s="69"/>
    </row>
    <row r="20" spans="1:3" ht="15.75">
      <c r="A20" s="12">
        <v>3</v>
      </c>
      <c r="B20" s="25" t="s">
        <v>402</v>
      </c>
      <c r="C20" s="69"/>
    </row>
    <row r="21" spans="1:3" ht="15.75">
      <c r="A21" s="12">
        <v>4</v>
      </c>
      <c r="B21" s="25" t="s">
        <v>403</v>
      </c>
      <c r="C21" s="69"/>
    </row>
    <row r="22" spans="1:3" ht="15.75">
      <c r="A22" s="12">
        <v>5</v>
      </c>
      <c r="B22" s="25" t="s">
        <v>404</v>
      </c>
      <c r="C22" s="69"/>
    </row>
    <row r="23" spans="1:3" ht="15.75">
      <c r="A23" s="12">
        <v>6</v>
      </c>
      <c r="B23" s="25"/>
      <c r="C23" s="69"/>
    </row>
    <row r="24" spans="1:3" ht="15.75">
      <c r="A24" s="12">
        <v>7</v>
      </c>
      <c r="B24" s="25"/>
      <c r="C24" s="69"/>
    </row>
    <row r="25" spans="1:3" ht="15.75">
      <c r="A25" s="12">
        <v>8</v>
      </c>
      <c r="B25" s="25"/>
      <c r="C25" s="69"/>
    </row>
    <row r="26" spans="1:3" ht="15.75">
      <c r="A26" s="12">
        <v>9</v>
      </c>
      <c r="B26" s="25"/>
      <c r="C26" s="69"/>
    </row>
    <row r="27" spans="1:3" ht="15.75" customHeight="1">
      <c r="A27" s="12">
        <v>10</v>
      </c>
      <c r="B27" s="25"/>
      <c r="C27" s="26"/>
    </row>
    <row r="28" spans="1:3" ht="15.75" customHeight="1">
      <c r="A28" s="12"/>
      <c r="B28" s="25"/>
      <c r="C28" s="26"/>
    </row>
    <row r="29" spans="1:3" ht="30" customHeight="1">
      <c r="A29" s="12"/>
      <c r="B29" s="426" t="s">
        <v>160</v>
      </c>
      <c r="C29" s="427"/>
    </row>
    <row r="30" spans="1:3">
      <c r="A30" s="12">
        <v>1</v>
      </c>
      <c r="B30" s="70" t="s">
        <v>405</v>
      </c>
      <c r="C30" s="379">
        <v>1</v>
      </c>
    </row>
    <row r="31" spans="1:3" ht="15.75" customHeight="1">
      <c r="A31" s="12"/>
      <c r="B31" s="70"/>
      <c r="C31" s="71"/>
    </row>
    <row r="32" spans="1:3" ht="29.25" customHeight="1">
      <c r="A32" s="12"/>
      <c r="B32" s="426" t="s">
        <v>289</v>
      </c>
      <c r="C32" s="427"/>
    </row>
    <row r="33" spans="1:3">
      <c r="A33" s="12">
        <v>1</v>
      </c>
      <c r="B33" s="70" t="s">
        <v>406</v>
      </c>
      <c r="C33" s="379">
        <v>1</v>
      </c>
    </row>
    <row r="34" spans="1:3" ht="16.5" thickBot="1">
      <c r="A34" s="13"/>
      <c r="B34" s="72"/>
      <c r="C34" s="7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8" sqref="C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5" t="s">
        <v>199</v>
      </c>
      <c r="B1" s="14" t="s">
        <v>392</v>
      </c>
    </row>
    <row r="2" spans="1:9" s="19" customFormat="1" ht="15.75" customHeight="1">
      <c r="A2" s="19" t="s">
        <v>200</v>
      </c>
      <c r="B2" s="372">
        <f>'1. key ratios'!B2</f>
        <v>43008</v>
      </c>
    </row>
    <row r="3" spans="1:9" s="19" customFormat="1" ht="15.75" customHeight="1"/>
    <row r="4" spans="1:9" s="19" customFormat="1" ht="15.75" customHeight="1" thickBot="1">
      <c r="A4" s="258" t="s">
        <v>351</v>
      </c>
      <c r="B4" s="259" t="s">
        <v>277</v>
      </c>
      <c r="C4" s="215"/>
      <c r="D4" s="215"/>
      <c r="E4" s="215"/>
      <c r="F4" s="215"/>
      <c r="G4" s="216" t="s">
        <v>101</v>
      </c>
    </row>
    <row r="5" spans="1:9" s="132" customFormat="1" ht="17.45" customHeight="1">
      <c r="A5" s="257"/>
      <c r="B5" s="257"/>
      <c r="C5" s="213" t="s">
        <v>0</v>
      </c>
      <c r="D5" s="213" t="s">
        <v>1</v>
      </c>
      <c r="E5" s="213" t="s">
        <v>2</v>
      </c>
      <c r="F5" s="213" t="s">
        <v>3</v>
      </c>
      <c r="G5" s="265" t="s">
        <v>276</v>
      </c>
    </row>
    <row r="6" spans="1:9" s="174" customFormat="1" ht="14.45" customHeight="1">
      <c r="A6" s="256"/>
      <c r="B6" s="428" t="s">
        <v>244</v>
      </c>
      <c r="C6" s="428" t="s">
        <v>243</v>
      </c>
      <c r="D6" s="429" t="s">
        <v>242</v>
      </c>
      <c r="E6" s="430"/>
      <c r="F6" s="430"/>
      <c r="G6" s="431" t="s">
        <v>391</v>
      </c>
      <c r="I6"/>
    </row>
    <row r="7" spans="1:9" s="174" customFormat="1" ht="99.6" customHeight="1">
      <c r="A7" s="256"/>
      <c r="B7" s="428"/>
      <c r="C7" s="428"/>
      <c r="D7" s="201" t="s">
        <v>241</v>
      </c>
      <c r="E7" s="201" t="s">
        <v>282</v>
      </c>
      <c r="F7" s="214" t="s">
        <v>240</v>
      </c>
      <c r="G7" s="432"/>
      <c r="I7"/>
    </row>
    <row r="8" spans="1:9">
      <c r="A8" s="360">
        <v>1</v>
      </c>
      <c r="B8" s="254" t="s">
        <v>162</v>
      </c>
      <c r="C8" s="380">
        <v>24451089</v>
      </c>
      <c r="D8" s="380"/>
      <c r="E8" s="380">
        <v>24451089</v>
      </c>
      <c r="F8" s="381"/>
      <c r="G8" s="382">
        <v>24451089</v>
      </c>
    </row>
    <row r="9" spans="1:9">
      <c r="A9" s="360">
        <v>2</v>
      </c>
      <c r="B9" s="254" t="s">
        <v>163</v>
      </c>
      <c r="C9" s="380">
        <v>238799067</v>
      </c>
      <c r="D9" s="380"/>
      <c r="E9" s="380">
        <v>238799067</v>
      </c>
      <c r="F9" s="381"/>
      <c r="G9" s="382">
        <v>238799067</v>
      </c>
    </row>
    <row r="10" spans="1:9">
      <c r="A10" s="360">
        <v>3</v>
      </c>
      <c r="B10" s="254" t="s">
        <v>239</v>
      </c>
      <c r="C10" s="380">
        <v>173003603</v>
      </c>
      <c r="D10" s="380"/>
      <c r="E10" s="380">
        <v>173003603</v>
      </c>
      <c r="F10" s="381"/>
      <c r="G10" s="382">
        <v>173003603</v>
      </c>
    </row>
    <row r="11" spans="1:9" ht="25.5">
      <c r="A11" s="360">
        <v>4</v>
      </c>
      <c r="B11" s="254" t="s">
        <v>193</v>
      </c>
      <c r="C11" s="380">
        <v>0</v>
      </c>
      <c r="D11" s="380"/>
      <c r="E11" s="380">
        <v>0</v>
      </c>
      <c r="F11" s="381"/>
      <c r="G11" s="382">
        <v>0</v>
      </c>
    </row>
    <row r="12" spans="1:9">
      <c r="A12" s="360">
        <v>5</v>
      </c>
      <c r="B12" s="254" t="s">
        <v>165</v>
      </c>
      <c r="C12" s="380">
        <v>21794091</v>
      </c>
      <c r="D12" s="380"/>
      <c r="E12" s="380">
        <v>21794091</v>
      </c>
      <c r="F12" s="381"/>
      <c r="G12" s="382">
        <v>21794091</v>
      </c>
    </row>
    <row r="13" spans="1:9">
      <c r="A13" s="360">
        <v>6.1</v>
      </c>
      <c r="B13" s="254" t="s">
        <v>166</v>
      </c>
      <c r="C13" s="383">
        <v>810508494</v>
      </c>
      <c r="D13" s="380"/>
      <c r="E13" s="380">
        <v>810508494</v>
      </c>
      <c r="F13" s="381">
        <v>713896374.37</v>
      </c>
      <c r="G13" s="382">
        <v>1524404868.3699999</v>
      </c>
    </row>
    <row r="14" spans="1:9">
      <c r="A14" s="360">
        <v>6.2</v>
      </c>
      <c r="B14" s="255" t="s">
        <v>167</v>
      </c>
      <c r="C14" s="383">
        <v>-113864468</v>
      </c>
      <c r="D14" s="380"/>
      <c r="E14" s="380">
        <v>-113864468</v>
      </c>
      <c r="F14" s="381">
        <v>-101678222.4516</v>
      </c>
      <c r="G14" s="382">
        <v>-215542690.45160002</v>
      </c>
    </row>
    <row r="15" spans="1:9">
      <c r="A15" s="360">
        <v>6</v>
      </c>
      <c r="B15" s="254" t="s">
        <v>238</v>
      </c>
      <c r="C15" s="380">
        <v>696644026</v>
      </c>
      <c r="D15" s="380"/>
      <c r="E15" s="380">
        <v>696644026</v>
      </c>
      <c r="F15" s="381">
        <v>612218151.91840005</v>
      </c>
      <c r="G15" s="382">
        <v>1308862177.9184</v>
      </c>
    </row>
    <row r="16" spans="1:9" ht="25.5">
      <c r="A16" s="360">
        <v>7</v>
      </c>
      <c r="B16" s="254" t="s">
        <v>169</v>
      </c>
      <c r="C16" s="380">
        <v>8037521</v>
      </c>
      <c r="D16" s="380"/>
      <c r="E16" s="380">
        <v>8037521</v>
      </c>
      <c r="F16" s="381">
        <v>2882829</v>
      </c>
      <c r="G16" s="382">
        <v>10920350</v>
      </c>
    </row>
    <row r="17" spans="1:9">
      <c r="A17" s="360">
        <v>8</v>
      </c>
      <c r="B17" s="254" t="s">
        <v>170</v>
      </c>
      <c r="C17" s="380">
        <v>35803077</v>
      </c>
      <c r="D17" s="380"/>
      <c r="E17" s="380">
        <v>35803077</v>
      </c>
      <c r="F17" s="381"/>
      <c r="G17" s="382">
        <v>35803077</v>
      </c>
      <c r="H17" s="6"/>
      <c r="I17" s="6"/>
    </row>
    <row r="18" spans="1:9">
      <c r="A18" s="360">
        <v>9</v>
      </c>
      <c r="B18" s="254" t="s">
        <v>171</v>
      </c>
      <c r="C18" s="380">
        <v>2633540</v>
      </c>
      <c r="D18" s="380"/>
      <c r="E18" s="380">
        <v>2633540</v>
      </c>
      <c r="F18" s="381"/>
      <c r="G18" s="382">
        <v>2633540</v>
      </c>
      <c r="I18" s="6"/>
    </row>
    <row r="19" spans="1:9" ht="25.5">
      <c r="A19" s="360">
        <v>10</v>
      </c>
      <c r="B19" s="254" t="s">
        <v>172</v>
      </c>
      <c r="C19" s="380">
        <v>19196310</v>
      </c>
      <c r="D19" s="380">
        <v>3248031</v>
      </c>
      <c r="E19" s="380">
        <v>15948279</v>
      </c>
      <c r="F19" s="381"/>
      <c r="G19" s="382">
        <v>15948279</v>
      </c>
      <c r="I19" s="6"/>
    </row>
    <row r="20" spans="1:9">
      <c r="A20" s="360">
        <v>11</v>
      </c>
      <c r="B20" s="254" t="s">
        <v>173</v>
      </c>
      <c r="C20" s="380">
        <v>14491485</v>
      </c>
      <c r="D20" s="380"/>
      <c r="E20" s="380">
        <v>14491485</v>
      </c>
      <c r="F20" s="381">
        <v>1642626</v>
      </c>
      <c r="G20" s="382">
        <v>16134111</v>
      </c>
    </row>
    <row r="21" spans="1:9" ht="51.75" thickBot="1">
      <c r="A21" s="261"/>
      <c r="B21" s="260" t="s">
        <v>389</v>
      </c>
      <c r="C21" s="362">
        <f>SUM(C8:C12, C15:C20)</f>
        <v>1234853809</v>
      </c>
      <c r="D21" s="362">
        <f t="shared" ref="D21:E21" si="0">SUM(D8:D12, D15:D20)</f>
        <v>3248031</v>
      </c>
      <c r="E21" s="362">
        <f t="shared" si="0"/>
        <v>1231605778</v>
      </c>
      <c r="F21" s="362">
        <f>SUM(F8:F12, F15:F20)</f>
        <v>616743606.91840005</v>
      </c>
      <c r="G21" s="362">
        <f>SUM(G8:G12, G15:G20)</f>
        <v>1848349384.9184</v>
      </c>
    </row>
    <row r="22" spans="1:9">
      <c r="A22"/>
      <c r="B22"/>
      <c r="C22"/>
      <c r="D22"/>
      <c r="E22"/>
      <c r="F22"/>
    </row>
    <row r="23" spans="1:9">
      <c r="A23"/>
      <c r="B23"/>
      <c r="C23"/>
      <c r="D23"/>
      <c r="E23"/>
      <c r="F23"/>
    </row>
    <row r="25" spans="1:9" s="2" customFormat="1">
      <c r="B25" s="75"/>
      <c r="G25"/>
      <c r="H25"/>
      <c r="I25"/>
    </row>
    <row r="26" spans="1:9" s="2" customFormat="1">
      <c r="B26" s="76"/>
      <c r="G26"/>
      <c r="H26"/>
      <c r="I26"/>
    </row>
    <row r="27" spans="1:9" s="2" customFormat="1">
      <c r="B27" s="75"/>
      <c r="G27"/>
      <c r="H27"/>
      <c r="I27"/>
    </row>
    <row r="28" spans="1:9" s="2" customFormat="1">
      <c r="B28" s="75"/>
      <c r="G28"/>
      <c r="H28"/>
      <c r="I28"/>
    </row>
    <row r="29" spans="1:9" s="2" customFormat="1">
      <c r="B29" s="75"/>
      <c r="G29"/>
      <c r="H29"/>
      <c r="I29"/>
    </row>
    <row r="30" spans="1:9" s="2" customFormat="1">
      <c r="B30" s="75"/>
      <c r="G30"/>
      <c r="H30"/>
      <c r="I30"/>
    </row>
    <row r="31" spans="1:9" s="2" customFormat="1">
      <c r="B31" s="75"/>
      <c r="G31"/>
      <c r="H31"/>
      <c r="I31"/>
    </row>
    <row r="32" spans="1:9" s="2" customFormat="1">
      <c r="B32" s="76"/>
      <c r="G32"/>
      <c r="H32"/>
      <c r="I32"/>
    </row>
    <row r="33" spans="2:9" s="2" customFormat="1">
      <c r="B33" s="76"/>
      <c r="G33"/>
      <c r="H33"/>
      <c r="I33"/>
    </row>
    <row r="34" spans="2:9" s="2" customFormat="1">
      <c r="B34" s="76"/>
      <c r="G34"/>
      <c r="H34"/>
      <c r="I34"/>
    </row>
    <row r="35" spans="2:9" s="2" customFormat="1">
      <c r="B35" s="76"/>
      <c r="G35"/>
      <c r="H35"/>
      <c r="I35"/>
    </row>
    <row r="36" spans="2:9" s="2" customFormat="1">
      <c r="B36" s="76"/>
      <c r="G36"/>
      <c r="H36"/>
      <c r="I36"/>
    </row>
    <row r="37" spans="2:9" s="2" customFormat="1">
      <c r="B37" s="76"/>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199</v>
      </c>
      <c r="B1" s="14" t="s">
        <v>392</v>
      </c>
    </row>
    <row r="2" spans="1:6" s="19" customFormat="1" ht="15.75" customHeight="1">
      <c r="A2" s="19" t="s">
        <v>200</v>
      </c>
      <c r="B2" s="372">
        <f>'1. key ratios'!B2</f>
        <v>43008</v>
      </c>
      <c r="C2"/>
      <c r="D2"/>
      <c r="E2"/>
      <c r="F2"/>
    </row>
    <row r="3" spans="1:6" s="19" customFormat="1" ht="15.75" customHeight="1">
      <c r="C3"/>
      <c r="D3"/>
      <c r="E3"/>
      <c r="F3"/>
    </row>
    <row r="4" spans="1:6" s="19" customFormat="1" ht="26.25" thickBot="1">
      <c r="A4" s="19" t="s">
        <v>352</v>
      </c>
      <c r="B4" s="222" t="s">
        <v>281</v>
      </c>
      <c r="C4" s="216" t="s">
        <v>101</v>
      </c>
      <c r="D4"/>
      <c r="E4"/>
      <c r="F4"/>
    </row>
    <row r="5" spans="1:6" ht="26.25">
      <c r="A5" s="217">
        <v>1</v>
      </c>
      <c r="B5" s="218" t="s">
        <v>362</v>
      </c>
      <c r="C5" s="384">
        <f>'7. LI1'!G21</f>
        <v>1848349384.9184</v>
      </c>
    </row>
    <row r="6" spans="1:6" s="203" customFormat="1">
      <c r="A6" s="131">
        <v>2.1</v>
      </c>
      <c r="B6" s="224" t="s">
        <v>283</v>
      </c>
      <c r="C6" s="311">
        <v>91808845.738918051</v>
      </c>
    </row>
    <row r="7" spans="1:6" s="4" customFormat="1" ht="25.5" outlineLevel="1">
      <c r="A7" s="223">
        <v>2.2000000000000002</v>
      </c>
      <c r="B7" s="219" t="s">
        <v>284</v>
      </c>
      <c r="C7" s="312">
        <v>0</v>
      </c>
    </row>
    <row r="8" spans="1:6" s="4" customFormat="1" ht="26.25">
      <c r="A8" s="223">
        <v>3</v>
      </c>
      <c r="B8" s="220" t="s">
        <v>363</v>
      </c>
      <c r="C8" s="385">
        <f>SUM(C5:C7)</f>
        <v>1940158230.6573181</v>
      </c>
    </row>
    <row r="9" spans="1:6" s="203" customFormat="1">
      <c r="A9" s="131">
        <v>4</v>
      </c>
      <c r="B9" s="227" t="s">
        <v>278</v>
      </c>
      <c r="C9" s="311">
        <v>15523797.646329433</v>
      </c>
    </row>
    <row r="10" spans="1:6" s="4" customFormat="1" ht="25.5" outlineLevel="1">
      <c r="A10" s="223">
        <v>5.0999999999999996</v>
      </c>
      <c r="B10" s="219" t="s">
        <v>290</v>
      </c>
      <c r="C10" s="312">
        <v>-9229155.230000034</v>
      </c>
    </row>
    <row r="11" spans="1:6" s="4" customFormat="1" ht="25.5" outlineLevel="1">
      <c r="A11" s="223">
        <v>5.2</v>
      </c>
      <c r="B11" s="219" t="s">
        <v>291</v>
      </c>
      <c r="C11" s="312">
        <v>0</v>
      </c>
    </row>
    <row r="12" spans="1:6" s="4" customFormat="1">
      <c r="A12" s="223">
        <v>6</v>
      </c>
      <c r="B12" s="225" t="s">
        <v>279</v>
      </c>
      <c r="C12" s="312">
        <v>-19553583.900990725</v>
      </c>
    </row>
    <row r="13" spans="1:6" s="4" customFormat="1" ht="15.75" thickBot="1">
      <c r="A13" s="226">
        <v>7</v>
      </c>
      <c r="B13" s="221" t="s">
        <v>280</v>
      </c>
      <c r="C13" s="386">
        <f>SUM(C8:C12)</f>
        <v>1926899289.1726568</v>
      </c>
    </row>
    <row r="17" spans="2:9" s="2" customFormat="1">
      <c r="B17" s="77"/>
      <c r="C17"/>
      <c r="D17"/>
      <c r="E17"/>
      <c r="F17"/>
      <c r="G17"/>
      <c r="H17"/>
      <c r="I17"/>
    </row>
    <row r="18" spans="2:9" s="2" customFormat="1">
      <c r="B18" s="74"/>
      <c r="C18"/>
      <c r="D18"/>
      <c r="E18"/>
      <c r="F18"/>
      <c r="G18"/>
      <c r="H18"/>
      <c r="I18"/>
    </row>
    <row r="19" spans="2:9" s="2" customFormat="1">
      <c r="B19" s="74"/>
      <c r="C19"/>
      <c r="D19"/>
      <c r="E19"/>
      <c r="F19"/>
      <c r="G19"/>
      <c r="H19"/>
      <c r="I19"/>
    </row>
    <row r="20" spans="2:9" s="2" customFormat="1">
      <c r="B20" s="76"/>
      <c r="C20"/>
      <c r="D20"/>
      <c r="E20"/>
      <c r="F20"/>
      <c r="G20"/>
      <c r="H20"/>
      <c r="I20"/>
    </row>
    <row r="21" spans="2:9" s="2" customFormat="1">
      <c r="B21" s="75"/>
      <c r="C21"/>
      <c r="D21"/>
      <c r="E21"/>
      <c r="F21"/>
      <c r="G21"/>
      <c r="H21"/>
      <c r="I21"/>
    </row>
    <row r="22" spans="2:9" s="2" customFormat="1">
      <c r="B22" s="76"/>
      <c r="C22"/>
      <c r="D22"/>
      <c r="E22"/>
      <c r="F22"/>
      <c r="G22"/>
      <c r="H22"/>
      <c r="I22"/>
    </row>
    <row r="23" spans="2:9" s="2" customFormat="1">
      <c r="B23" s="75"/>
      <c r="C23"/>
      <c r="D23"/>
      <c r="E23"/>
      <c r="F23"/>
      <c r="G23"/>
      <c r="H23"/>
      <c r="I23"/>
    </row>
    <row r="24" spans="2:9" s="2" customFormat="1">
      <c r="B24" s="75"/>
      <c r="C24"/>
      <c r="D24"/>
      <c r="E24"/>
      <c r="F24"/>
      <c r="G24"/>
      <c r="H24"/>
      <c r="I24"/>
    </row>
    <row r="25" spans="2:9" s="2" customFormat="1">
      <c r="B25" s="75"/>
      <c r="C25"/>
      <c r="D25"/>
      <c r="E25"/>
      <c r="F25"/>
      <c r="G25"/>
      <c r="H25"/>
      <c r="I25"/>
    </row>
    <row r="26" spans="2:9" s="2" customFormat="1">
      <c r="B26" s="75"/>
      <c r="C26"/>
      <c r="D26"/>
      <c r="E26"/>
      <c r="F26"/>
      <c r="G26"/>
      <c r="H26"/>
      <c r="I26"/>
    </row>
    <row r="27" spans="2:9" s="2" customFormat="1">
      <c r="B27" s="75"/>
      <c r="C27"/>
      <c r="D27"/>
      <c r="E27"/>
      <c r="F27"/>
      <c r="G27"/>
      <c r="H27"/>
      <c r="I27"/>
    </row>
    <row r="28" spans="2:9" s="2" customFormat="1">
      <c r="B28" s="76"/>
      <c r="C28"/>
      <c r="D28"/>
      <c r="E28"/>
      <c r="F28"/>
      <c r="G28"/>
      <c r="H28"/>
      <c r="I28"/>
    </row>
    <row r="29" spans="2:9" s="2" customFormat="1">
      <c r="B29" s="76"/>
      <c r="C29"/>
      <c r="D29"/>
      <c r="E29"/>
      <c r="F29"/>
      <c r="G29"/>
      <c r="H29"/>
      <c r="I29"/>
    </row>
    <row r="30" spans="2:9" s="2" customFormat="1">
      <c r="B30" s="76"/>
      <c r="C30"/>
      <c r="D30"/>
      <c r="E30"/>
      <c r="F30"/>
      <c r="G30"/>
      <c r="H30"/>
      <c r="I30"/>
    </row>
    <row r="31" spans="2:9" s="2" customFormat="1">
      <c r="B31" s="76"/>
      <c r="C31"/>
      <c r="D31"/>
      <c r="E31"/>
      <c r="F31"/>
      <c r="G31"/>
      <c r="H31"/>
      <c r="I31"/>
    </row>
    <row r="32" spans="2:9" s="2" customFormat="1">
      <c r="B32" s="76"/>
      <c r="C32"/>
      <c r="D32"/>
      <c r="E32"/>
      <c r="F32"/>
      <c r="G32"/>
      <c r="H32"/>
      <c r="I32"/>
    </row>
    <row r="33" spans="2:9" s="2" customFormat="1">
      <c r="B33" s="76"/>
      <c r="C33"/>
      <c r="D33"/>
      <c r="E33"/>
      <c r="F33"/>
      <c r="G33"/>
      <c r="H33"/>
      <c r="I33"/>
    </row>
  </sheetData>
  <pageMargins left="0.7" right="0.7" top="0.75" bottom="0.75" header="0.3" footer="0.3"/>
  <pageSetup paperSize="9" orientation="portrait" horizontalDpi="4294967295" verticalDpi="4294967295"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pnBk/Y1bK8i46dcnQuzDXAyRsHBywUvyhXxVDTMjJeI=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uFiOeFkiSUJkY8ehQo74HnPi1+kuMKcE5AF+jJqWmBg=</DigestValue>
    </Reference>
  </SignedInfo>
  <SignatureValue>onf2I5lt8PeV/3xvdRaelckuNhxhe6HjJmLLAfPC5WPY/gMwXTlarsWYQ77K979dOjfvTbd99ENM
BCS8HmG+FPb2Ee7RXMjdn8LcGTFLAMtjL48/xB4Z0wYud7fz8nfGx1TazTX30V0Qwn5WWnvRhZSF
p8ssM/FR4M87Z5K7BkJZmyMGKoRCi43lJms4jzlm+Vqubc2OVczbQecAOrdwtDCNKIecf/VOQMFO
zGfoA6GBr6egN5AKCM/774izKmUDh7f+H+HhfjkRWQauQHGjheF8MRXc9EJp+eanuOjDzR8oeC0o
TXghcUhxDZeWz3TaucDzCG1kH8rrvmkMhk2toA==</SignatureValue>
  <KeyInfo>
    <X509Data>
      <X509Certificate>MIIGPTCCBSWgAwIBAgIKdrIulAACAAAczTANBgkqhkiG9w0BAQsFADBKMRIwEAYKCZImiZPyLGQBGRYCZ2UxEzARBgoJkiaJk/IsZAEZFgNuYmcxHzAdBgNVBAMTFk5CRyBDbGFzcyAyIElOVCBTdWIgQ0EwHhcNMTcwMjE0MTIxODM3WhcNMTkwMjE0MTIxODM3WjA7MRcwFQYDVQQKEw5KU0MgQ0FSVFUgQkFOSzEgMB4GA1UEAxMXQkNSIC0gVmxhZGltZXIgQXNhdGlhbmkwggEiMA0GCSqGSIb3DQEBAQUAA4IBDwAwggEKAoIBAQCswGp4VfO2At64ZZj4BzxU8q/m9NhDrb+P6PstW08Cvx40HrwrTiXp1MdiD4vhtuPME0cwOcvlLERx6UmUR5eN6R7VRVUatSjlJ8SjV/IE0FUEd+D0HWyBIXwkXHx3m2b8E5ZPwBOfUkg4eB7AoKV2lfGzrD/3bXCoR2YybFElzOmHzfU/gAUSc7o+TgZO9VV5Q82wMAnCrMssNwIu18AeBaB67dlBYSeIwpHydGEytO4hi/tdG/2GG7TaZjNyuucbSeib58GYxPwMXI20yzwT5BeQC78xqOqRgVMGH+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LBNH0miunXOCGuXGV2kBWLgFYfo8nl4db92Ftv/3oFVnGUVnw64uw8EzymgE1KQVUdEbo/QA9PuAUvohVAMfwdQbU09NIMsrzYOcpit8SCyFAyAoHGbAhZj4xLcss9/0Y9/h3B4vSdZTbTIGmJff3lZIwtwmCXtZoyvEzN0857i93kNDoGZqeS68oZXjwxX7uVzyOsz12NoTQJjJh7bfDSzfWHW8Tyji9XPLrsfhkfv3KQaNyWXGteskdI7KU4+KEJsiamI4vUc9QyEYsY9vvsxj2DePfLPftSxQGzAGqE3Dprtz2F6LTlIJc4b3IVIaBi4BIIArqQ48GZewhoSU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D5Z+FjrFeDFuLIDrdehMiednpDcOY7mLvF6M0VPWNg4=</DigestValue>
      </Reference>
      <Reference URI="/xl/calcChain.xml?ContentType=application/vnd.openxmlformats-officedocument.spreadsheetml.calcChain+xml">
        <DigestMethod Algorithm="http://www.w3.org/2001/04/xmlenc#sha256"/>
        <DigestValue>ybjcLU+0XeF0Sgjl3Hn4+2nO8GBg9+iGigOLlUhUuns=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qGRWAzdKDMBSHHgk/lWIGyw57qqXvIwqKAezOkYW/cQ=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xkADvpitr3obsROGW46DclEdNpR/pXnrPIpYTflLr8I=</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Rk5Bl1/lVOl38q8C+JTHJX7zjDgmiqxgk2FpBaVyy/Q=</DigestValue>
      </Reference>
      <Reference URI="/xl/sharedStrings.xml?ContentType=application/vnd.openxmlformats-officedocument.spreadsheetml.sharedStrings+xml">
        <DigestMethod Algorithm="http://www.w3.org/2001/04/xmlenc#sha256"/>
        <DigestValue>/9Mk8ts+coFCfiUKErA8/pttQC99hDtoTQPN5dNwzsM=</DigestValue>
      </Reference>
      <Reference URI="/xl/styles.xml?ContentType=application/vnd.openxmlformats-officedocument.spreadsheetml.styles+xml">
        <DigestMethod Algorithm="http://www.w3.org/2001/04/xmlenc#sha256"/>
        <DigestValue>KnWyMKCvtIYyMZ0DvzT586iQBGcmVw+/TWVU0PlUCgY=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SSP2EifmvikPbSxBRtsydcvZ7Cfu/M9UFfwqRvfxNPg=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n0il+aSKb5C189HXj6WirwnFDx6f+PchDfhVfoCQbHs=</DigestValue>
      </Reference>
      <Reference URI="/xl/worksheets/sheet10.xml?ContentType=application/vnd.openxmlformats-officedocument.spreadsheetml.worksheet+xml">
        <DigestMethod Algorithm="http://www.w3.org/2001/04/xmlenc#sha256"/>
        <DigestValue>BbMkwIt5wQSpnYfhr6J5rNr8eOjMwWJ2soRjk+gU2OA=</DigestValue>
      </Reference>
      <Reference URI="/xl/worksheets/sheet11.xml?ContentType=application/vnd.openxmlformats-officedocument.spreadsheetml.worksheet+xml">
        <DigestMethod Algorithm="http://www.w3.org/2001/04/xmlenc#sha256"/>
        <DigestValue>o2qMtQcdFiGlhQhruMKI/f2NadCJ9tbaTbJ8TIb/e20=</DigestValue>
      </Reference>
      <Reference URI="/xl/worksheets/sheet12.xml?ContentType=application/vnd.openxmlformats-officedocument.spreadsheetml.worksheet+xml">
        <DigestMethod Algorithm="http://www.w3.org/2001/04/xmlenc#sha256"/>
        <DigestValue>YKuGWyLjsyiMA7HyIgbPHSB419fEpeQMwXAAJYbhEDk=</DigestValue>
      </Reference>
      <Reference URI="/xl/worksheets/sheet13.xml?ContentType=application/vnd.openxmlformats-officedocument.spreadsheetml.worksheet+xml">
        <DigestMethod Algorithm="http://www.w3.org/2001/04/xmlenc#sha256"/>
        <DigestValue>E3PPBkft0rxcNCdgAd3ngeJPq697p6MYGVnX5OtxUa0=</DigestValue>
      </Reference>
      <Reference URI="/xl/worksheets/sheet14.xml?ContentType=application/vnd.openxmlformats-officedocument.spreadsheetml.worksheet+xml">
        <DigestMethod Algorithm="http://www.w3.org/2001/04/xmlenc#sha256"/>
        <DigestValue>WyR4xC9RJdLUc1xn++S3OKGur6jVmPrTIN2UGDmH/jc=</DigestValue>
      </Reference>
      <Reference URI="/xl/worksheets/sheet15.xml?ContentType=application/vnd.openxmlformats-officedocument.spreadsheetml.worksheet+xml">
        <DigestMethod Algorithm="http://www.w3.org/2001/04/xmlenc#sha256"/>
        <DigestValue>Mr0MvurKXE50PXsQ1mdQM/sHC8327sghQTO017ls/gQ=</DigestValue>
      </Reference>
      <Reference URI="/xl/worksheets/sheet16.xml?ContentType=application/vnd.openxmlformats-officedocument.spreadsheetml.worksheet+xml">
        <DigestMethod Algorithm="http://www.w3.org/2001/04/xmlenc#sha256"/>
        <DigestValue>jemfFZEWB1QNGF671YxhaYAv6LQxE9sh8NevJRM4ftc=</DigestValue>
      </Reference>
      <Reference URI="/xl/worksheets/sheet2.xml?ContentType=application/vnd.openxmlformats-officedocument.spreadsheetml.worksheet+xml">
        <DigestMethod Algorithm="http://www.w3.org/2001/04/xmlenc#sha256"/>
        <DigestValue>rvV9Cveu8HMtnUJzxpRURRh5iMh9wOVxgPPfwkzSDpc=</DigestValue>
      </Reference>
      <Reference URI="/xl/worksheets/sheet3.xml?ContentType=application/vnd.openxmlformats-officedocument.spreadsheetml.worksheet+xml">
        <DigestMethod Algorithm="http://www.w3.org/2001/04/xmlenc#sha256"/>
        <DigestValue>urX2yaWkR0fJ1Q3UXpmsYVGRwZSMOI37aR/xVNWmHHw=</DigestValue>
      </Reference>
      <Reference URI="/xl/worksheets/sheet4.xml?ContentType=application/vnd.openxmlformats-officedocument.spreadsheetml.worksheet+xml">
        <DigestMethod Algorithm="http://www.w3.org/2001/04/xmlenc#sha256"/>
        <DigestValue>C8LGZBYxO5CX4QEjjk4zydnygugKhsHw01oKjKaDZrA=</DigestValue>
      </Reference>
      <Reference URI="/xl/worksheets/sheet5.xml?ContentType=application/vnd.openxmlformats-officedocument.spreadsheetml.worksheet+xml">
        <DigestMethod Algorithm="http://www.w3.org/2001/04/xmlenc#sha256"/>
        <DigestValue>c3THTiW1SUpkk+BshxgRb2Jfqu2br/kc31MAu/aGWjg=</DigestValue>
      </Reference>
      <Reference URI="/xl/worksheets/sheet6.xml?ContentType=application/vnd.openxmlformats-officedocument.spreadsheetml.worksheet+xml">
        <DigestMethod Algorithm="http://www.w3.org/2001/04/xmlenc#sha256"/>
        <DigestValue>N8pGx5ekznI754ydyUCxzu/vipYnDTy36zfXXPR5mbY=</DigestValue>
      </Reference>
      <Reference URI="/xl/worksheets/sheet7.xml?ContentType=application/vnd.openxmlformats-officedocument.spreadsheetml.worksheet+xml">
        <DigestMethod Algorithm="http://www.w3.org/2001/04/xmlenc#sha256"/>
        <DigestValue>jWzn3o1d9Gl4Xa9WYdZp9/X+H2ySkmpatX7RvUziJdo=</DigestValue>
      </Reference>
      <Reference URI="/xl/worksheets/sheet8.xml?ContentType=application/vnd.openxmlformats-officedocument.spreadsheetml.worksheet+xml">
        <DigestMethod Algorithm="http://www.w3.org/2001/04/xmlenc#sha256"/>
        <DigestValue>samEQzZdYvbkVGtP4Gnd5/ZmodjaoJqjbit26SSFBHk=</DigestValue>
      </Reference>
      <Reference URI="/xl/worksheets/sheet9.xml?ContentType=application/vnd.openxmlformats-officedocument.spreadsheetml.worksheet+xml">
        <DigestMethod Algorithm="http://www.w3.org/2001/04/xmlenc#sha256"/>
        <DigestValue>MUhRNQYzsNMoCWbnApbZW3Fl9M5ttnrPJ6RvTcprTmI=</DigestValue>
      </Reference>
    </Manifest>
    <SignatureProperties>
      <SignatureProperty Id="idSignatureTime" Target="#idPackageSignature">
        <mdssi:SignatureTime xmlns:mdssi="http://schemas.openxmlformats.org/package/2006/digital-signature">
          <mdssi:Format>YYYY-MM-DDThh:mm:ssTZD</mdssi:Format>
          <mdssi:Value>2017-10-25T11:57:15Z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2017-10-25T11:57:15Z</xd:SigningTime>
          <xd:SigningCertificate>
            <xd:Cert>
              <xd:CertDigest>
                <DigestMethod Algorithm="http://www.w3.org/2001/04/xmlenc#sha256"/>
                <DigestValue>QnriNKKEa4KzdTXT8k3NjIIa4QRV1Tu+qohMh8OxU9Y=</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NbYoV5HPd1Unc5cfbOZ5gDLjB9eefJQt+8qCAlBCgBg=</DigestValue>
    </Reference>
    <Reference Type="http://www.w3.org/2000/09/xmldsig#Object" URI="#idOfficeObject">
      <DigestMethod Algorithm="http://www.w3.org/2001/04/xmlenc#sha256"/>
      <DigestValue>fkZx6B0EQk5x5+tV58bTWx2EE1bZTfzauY5396xAh28=</DigestValue>
    </Reference>
    <Reference Type="http://uri.etsi.org/01903#SignedProperties" URI="#idSignedProperties">
      <Transforms>
        <Transform Algorithm="http://www.w3.org/TR/2001/REC-xml-c14n-20010315"/>
      </Transforms>
      <DigestMethod Algorithm="http://www.w3.org/2001/04/xmlenc#sha256"/>
      <DigestValue>2UBKZlCaM+aatMd4yOgW9hjDyq7cY/71IyrcVg/2Q+M=</DigestValue>
    </Reference>
  </SignedInfo>
  <SignatureValue>N5glSLDEWeRYHp0hFeZEjEdvhpktFKu7l8WULqiGUzf62WLuV8Yv7qiTkLMDZDSYugxldgz6GWZ+
NV1UvcJy5h5jTQoHeYEmJlXPNvdyH6ZquZo0ay1seY3yYOg9XwplYpgMovVk6TqdFHmdXnFdOMDS
7UxbIhV1v+bOATeiOVCn9gNaxX7C0N7DUJCctGzH2kirONFiIC9A7vQc5F1uLRFzwjkGCvtGPC3I
DraanYtaWnZDTnoQuWhhSn7Usl6ZLMFe+Q9k+hMRxQwFmuQ41TgBOlzeDfEziTvOY6VYocCN86V0
yXDHZw2mR/cNllfu7OR5tBCiV69/DeXoK4+MFw==</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D5Z+FjrFeDFuLIDrdehMiednpDcOY7mLvF6M0VPWNg4=</DigestValue>
      </Reference>
      <Reference URI="/xl/calcChain.xml?ContentType=application/vnd.openxmlformats-officedocument.spreadsheetml.calcChain+xml">
        <DigestMethod Algorithm="http://www.w3.org/2001/04/xmlenc#sha256"/>
        <DigestValue>ybjcLU+0XeF0Sgjl3Hn4+2nO8GBg9+iGigOLlUhUuns=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qGRWAzdKDMBSHHgk/lWIGyw57qqXvIwqKAezOkYW/cQ=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xkADvpitr3obsROGW46DclEdNpR/pXnrPIpYTflLr8I=</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Q8ahkQxToXAAaJTDZsE/3PCISD9tjlKv7EXjMcnO6qc=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Rk5Bl1/lVOl38q8C+JTHJX7zjDgmiqxgk2FpBaVyy/Q=</DigestValue>
      </Reference>
      <Reference URI="/xl/sharedStrings.xml?ContentType=application/vnd.openxmlformats-officedocument.spreadsheetml.sharedStrings+xml">
        <DigestMethod Algorithm="http://www.w3.org/2001/04/xmlenc#sha256"/>
        <DigestValue>/9Mk8ts+coFCfiUKErA8/pttQC99hDtoTQPN5dNwzsM=</DigestValue>
      </Reference>
      <Reference URI="/xl/styles.xml?ContentType=application/vnd.openxmlformats-officedocument.spreadsheetml.styles+xml">
        <DigestMethod Algorithm="http://www.w3.org/2001/04/xmlenc#sha256"/>
        <DigestValue>KnWyMKCvtIYyMZ0DvzT586iQBGcmVw+/TWVU0PlUCgY=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SSP2EifmvikPbSxBRtsydcvZ7Cfu/M9UFfwqRvfxNPg=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n0il+aSKb5C189HXj6WirwnFDx6f+PchDfhVfoCQbHs=</DigestValue>
      </Reference>
      <Reference URI="/xl/worksheets/sheet10.xml?ContentType=application/vnd.openxmlformats-officedocument.spreadsheetml.worksheet+xml">
        <DigestMethod Algorithm="http://www.w3.org/2001/04/xmlenc#sha256"/>
        <DigestValue>BbMkwIt5wQSpnYfhr6J5rNr8eOjMwWJ2soRjk+gU2OA=</DigestValue>
      </Reference>
      <Reference URI="/xl/worksheets/sheet11.xml?ContentType=application/vnd.openxmlformats-officedocument.spreadsheetml.worksheet+xml">
        <DigestMethod Algorithm="http://www.w3.org/2001/04/xmlenc#sha256"/>
        <DigestValue>o2qMtQcdFiGlhQhruMKI/f2NadCJ9tbaTbJ8TIb/e20=</DigestValue>
      </Reference>
      <Reference URI="/xl/worksheets/sheet12.xml?ContentType=application/vnd.openxmlformats-officedocument.spreadsheetml.worksheet+xml">
        <DigestMethod Algorithm="http://www.w3.org/2001/04/xmlenc#sha256"/>
        <DigestValue>YKuGWyLjsyiMA7HyIgbPHSB419fEpeQMwXAAJYbhEDk=</DigestValue>
      </Reference>
      <Reference URI="/xl/worksheets/sheet13.xml?ContentType=application/vnd.openxmlformats-officedocument.spreadsheetml.worksheet+xml">
        <DigestMethod Algorithm="http://www.w3.org/2001/04/xmlenc#sha256"/>
        <DigestValue>E3PPBkft0rxcNCdgAd3ngeJPq697p6MYGVnX5OtxUa0=</DigestValue>
      </Reference>
      <Reference URI="/xl/worksheets/sheet14.xml?ContentType=application/vnd.openxmlformats-officedocument.spreadsheetml.worksheet+xml">
        <DigestMethod Algorithm="http://www.w3.org/2001/04/xmlenc#sha256"/>
        <DigestValue>WyR4xC9RJdLUc1xn++S3OKGur6jVmPrTIN2UGDmH/jc=</DigestValue>
      </Reference>
      <Reference URI="/xl/worksheets/sheet15.xml?ContentType=application/vnd.openxmlformats-officedocument.spreadsheetml.worksheet+xml">
        <DigestMethod Algorithm="http://www.w3.org/2001/04/xmlenc#sha256"/>
        <DigestValue>Mr0MvurKXE50PXsQ1mdQM/sHC8327sghQTO017ls/gQ=</DigestValue>
      </Reference>
      <Reference URI="/xl/worksheets/sheet16.xml?ContentType=application/vnd.openxmlformats-officedocument.spreadsheetml.worksheet+xml">
        <DigestMethod Algorithm="http://www.w3.org/2001/04/xmlenc#sha256"/>
        <DigestValue>jemfFZEWB1QNGF671YxhaYAv6LQxE9sh8NevJRM4ftc=</DigestValue>
      </Reference>
      <Reference URI="/xl/worksheets/sheet2.xml?ContentType=application/vnd.openxmlformats-officedocument.spreadsheetml.worksheet+xml">
        <DigestMethod Algorithm="http://www.w3.org/2001/04/xmlenc#sha256"/>
        <DigestValue>rvV9Cveu8HMtnUJzxpRURRh5iMh9wOVxgPPfwkzSDpc=</DigestValue>
      </Reference>
      <Reference URI="/xl/worksheets/sheet3.xml?ContentType=application/vnd.openxmlformats-officedocument.spreadsheetml.worksheet+xml">
        <DigestMethod Algorithm="http://www.w3.org/2001/04/xmlenc#sha256"/>
        <DigestValue>urX2yaWkR0fJ1Q3UXpmsYVGRwZSMOI37aR/xVNWmHHw=</DigestValue>
      </Reference>
      <Reference URI="/xl/worksheets/sheet4.xml?ContentType=application/vnd.openxmlformats-officedocument.spreadsheetml.worksheet+xml">
        <DigestMethod Algorithm="http://www.w3.org/2001/04/xmlenc#sha256"/>
        <DigestValue>C8LGZBYxO5CX4QEjjk4zydnygugKhsHw01oKjKaDZrA=</DigestValue>
      </Reference>
      <Reference URI="/xl/worksheets/sheet5.xml?ContentType=application/vnd.openxmlformats-officedocument.spreadsheetml.worksheet+xml">
        <DigestMethod Algorithm="http://www.w3.org/2001/04/xmlenc#sha256"/>
        <DigestValue>c3THTiW1SUpkk+BshxgRb2Jfqu2br/kc31MAu/aGWjg=</DigestValue>
      </Reference>
      <Reference URI="/xl/worksheets/sheet6.xml?ContentType=application/vnd.openxmlformats-officedocument.spreadsheetml.worksheet+xml">
        <DigestMethod Algorithm="http://www.w3.org/2001/04/xmlenc#sha256"/>
        <DigestValue>N8pGx5ekznI754ydyUCxzu/vipYnDTy36zfXXPR5mbY=</DigestValue>
      </Reference>
      <Reference URI="/xl/worksheets/sheet7.xml?ContentType=application/vnd.openxmlformats-officedocument.spreadsheetml.worksheet+xml">
        <DigestMethod Algorithm="http://www.w3.org/2001/04/xmlenc#sha256"/>
        <DigestValue>jWzn3o1d9Gl4Xa9WYdZp9/X+H2ySkmpatX7RvUziJdo=</DigestValue>
      </Reference>
      <Reference URI="/xl/worksheets/sheet8.xml?ContentType=application/vnd.openxmlformats-officedocument.spreadsheetml.worksheet+xml">
        <DigestMethod Algorithm="http://www.w3.org/2001/04/xmlenc#sha256"/>
        <DigestValue>samEQzZdYvbkVGtP4Gnd5/ZmodjaoJqjbit26SSFBHk=</DigestValue>
      </Reference>
      <Reference URI="/xl/worksheets/sheet9.xml?ContentType=application/vnd.openxmlformats-officedocument.spreadsheetml.worksheet+xml">
        <DigestMethod Algorithm="http://www.w3.org/2001/04/xmlenc#sha256"/>
        <DigestValue>MUhRNQYzsNMoCWbnApbZW3Fl9M5ttnrPJ6RvTcprTmI=</DigestValue>
      </Reference>
    </Manifest>
    <SignatureProperties>
      <SignatureProperty Id="idSignatureTime" Target="#idPackageSignature">
        <mdssi:SignatureTime xmlns:mdssi="http://schemas.openxmlformats.org/package/2006/digital-signature">
          <mdssi:Format>YYYY-MM-DDThh:mm:ssTZD</mdssi:Format>
          <mdssi:Value>2017-10-25T11:25:41Z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2017-10-25T11:25:41Z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2017-10-24T06:19:35Z</dcterms:modified>
</cp:coreProperties>
</file>