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0865ECB4-A20E-43F2-945F-5431D8FE1F89}" xr6:coauthVersionLast="46" xr6:coauthVersionMax="46"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86" l="1"/>
  <c r="C15" i="86"/>
  <c r="C22" i="86"/>
  <c r="D8" i="86"/>
  <c r="E8" i="86"/>
  <c r="F8" i="86"/>
  <c r="G8" i="86"/>
  <c r="H8" i="86"/>
  <c r="I8" i="86"/>
  <c r="J8" i="86"/>
  <c r="K8" i="86"/>
  <c r="L8" i="86"/>
  <c r="M8" i="86"/>
  <c r="N8" i="86"/>
  <c r="O8" i="86"/>
  <c r="P8" i="86"/>
  <c r="Q8" i="86"/>
  <c r="R8" i="86"/>
  <c r="S8" i="86"/>
  <c r="T8" i="86"/>
  <c r="U8" i="86"/>
  <c r="C8" i="86"/>
  <c r="G14" i="62"/>
  <c r="F14" i="62"/>
  <c r="D14" i="62"/>
  <c r="H14" i="62"/>
  <c r="C14" i="62"/>
  <c r="H13" i="62"/>
  <c r="F20" i="62"/>
  <c r="G20" i="62"/>
  <c r="H20" i="62"/>
  <c r="B2" i="89"/>
  <c r="B1" i="6"/>
  <c r="B1" i="89"/>
  <c r="D33" i="88"/>
  <c r="E33" i="88"/>
  <c r="F33" i="88"/>
  <c r="G33" i="88"/>
  <c r="H33" i="88"/>
  <c r="I33" i="88"/>
  <c r="J33" i="88"/>
  <c r="K33" i="88"/>
  <c r="L33" i="88"/>
  <c r="M33" i="88"/>
  <c r="N33" i="88"/>
  <c r="O33" i="88"/>
  <c r="C33" i="88"/>
  <c r="B2" i="88"/>
  <c r="B1" i="88"/>
  <c r="B2" i="87"/>
  <c r="B1" i="87"/>
  <c r="B2" i="86"/>
  <c r="B1" i="86"/>
  <c r="B2" i="85"/>
  <c r="B1" i="85"/>
  <c r="B2" i="84"/>
  <c r="B1" i="84"/>
  <c r="B2" i="83"/>
  <c r="B1" i="83"/>
  <c r="B2" i="82"/>
  <c r="B1" i="82"/>
  <c r="B2" i="81"/>
  <c r="B1" i="81"/>
  <c r="G11" i="80"/>
  <c r="C14" i="80"/>
  <c r="D14" i="80"/>
  <c r="E14" i="80"/>
  <c r="F14" i="80"/>
  <c r="G14" i="80"/>
  <c r="C18" i="80"/>
  <c r="D18" i="80"/>
  <c r="E18" i="80"/>
  <c r="F18" i="80"/>
  <c r="G8" i="80"/>
  <c r="G21" i="80"/>
  <c r="D24" i="80"/>
  <c r="E24" i="80"/>
  <c r="F24" i="80"/>
  <c r="G24" i="80"/>
  <c r="C33" i="80"/>
  <c r="D33" i="80"/>
  <c r="E33" i="80"/>
  <c r="F33" i="80"/>
  <c r="G33" i="80"/>
  <c r="G37" i="80"/>
  <c r="G39" i="80"/>
  <c r="C22" i="74"/>
  <c r="D22" i="74"/>
  <c r="H22" i="74"/>
  <c r="H9" i="74"/>
  <c r="H10" i="74"/>
  <c r="H11" i="74"/>
  <c r="H12" i="74"/>
  <c r="H13" i="74"/>
  <c r="H14" i="74"/>
  <c r="H15" i="74"/>
  <c r="H16" i="74"/>
  <c r="H17" i="74"/>
  <c r="H18" i="74"/>
  <c r="H19" i="74"/>
  <c r="H20" i="74"/>
  <c r="H21" i="74"/>
  <c r="H8" i="74"/>
  <c r="C15" i="69"/>
  <c r="E14" i="72"/>
  <c r="E15" i="72"/>
  <c r="E16" i="72"/>
  <c r="E17" i="72"/>
  <c r="E18" i="72"/>
  <c r="E19" i="72"/>
  <c r="E20" i="72"/>
  <c r="E9" i="72"/>
  <c r="E10" i="72"/>
  <c r="E11" i="72"/>
  <c r="E12" i="72"/>
  <c r="E13" i="72"/>
  <c r="E8" i="72"/>
  <c r="C15" i="72"/>
  <c r="B2" i="71"/>
  <c r="C21" i="82"/>
  <c r="H18" i="81"/>
  <c r="H19" i="81"/>
  <c r="H20" i="81"/>
  <c r="H21" i="81"/>
  <c r="H8" i="81"/>
  <c r="H9" i="81"/>
  <c r="H10" i="81"/>
  <c r="H11" i="81"/>
  <c r="H12" i="81"/>
  <c r="H13" i="81"/>
  <c r="H14" i="81"/>
  <c r="H15" i="81"/>
  <c r="H16" i="81"/>
  <c r="H22" i="81"/>
  <c r="D22" i="81"/>
  <c r="E22" i="81"/>
  <c r="F22" i="81"/>
  <c r="G22" i="81"/>
  <c r="C22" i="81"/>
  <c r="C10" i="85"/>
  <c r="C19" i="85" s="1"/>
  <c r="D7" i="84"/>
  <c r="D12" i="84"/>
  <c r="D19" i="84"/>
  <c r="C7" i="84"/>
  <c r="C19" i="84" s="1"/>
  <c r="C12"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1" i="82"/>
  <c r="I20" i="82"/>
  <c r="I19" i="82"/>
  <c r="I18" i="82"/>
  <c r="I17" i="82"/>
  <c r="I16" i="82"/>
  <c r="I15" i="82"/>
  <c r="I14" i="82"/>
  <c r="I13" i="82"/>
  <c r="I12" i="82"/>
  <c r="I11" i="82"/>
  <c r="I10" i="82"/>
  <c r="I9" i="82"/>
  <c r="I8" i="82"/>
  <c r="I7" i="82"/>
  <c r="H17" i="81"/>
  <c r="I34" i="83"/>
  <c r="B2" i="80"/>
  <c r="B1" i="80"/>
  <c r="C24" i="80"/>
  <c r="G18" i="80"/>
  <c r="F11" i="80"/>
  <c r="E11" i="80"/>
  <c r="D11" i="80"/>
  <c r="C11" i="80"/>
  <c r="F8" i="80"/>
  <c r="E8" i="80"/>
  <c r="D8" i="80"/>
  <c r="C8" i="80"/>
  <c r="B2" i="79"/>
  <c r="B2" i="37"/>
  <c r="B2" i="36"/>
  <c r="B2" i="74"/>
  <c r="B2" i="64"/>
  <c r="B2" i="35"/>
  <c r="B2" i="69"/>
  <c r="B2" i="77"/>
  <c r="B2" i="28"/>
  <c r="B2" i="73"/>
  <c r="B2" i="72"/>
  <c r="B2" i="52"/>
  <c r="B2" i="75"/>
  <c r="B2" i="53"/>
  <c r="B2" i="62"/>
  <c r="C5" i="6"/>
  <c r="G5" i="6"/>
  <c r="F5" i="6"/>
  <c r="E5" i="6"/>
  <c r="D5" i="6"/>
  <c r="G5" i="71"/>
  <c r="F5" i="71"/>
  <c r="E5" i="71"/>
  <c r="D5" i="71"/>
  <c r="C5" i="71"/>
  <c r="F6" i="71"/>
  <c r="F13" i="71"/>
  <c r="E6" i="71"/>
  <c r="E13" i="71"/>
  <c r="C6" i="71"/>
  <c r="C13" i="71"/>
  <c r="G6" i="71"/>
  <c r="G13" i="71"/>
  <c r="D6" i="71"/>
  <c r="D13" i="71"/>
  <c r="E15" i="37"/>
  <c r="E16" i="37"/>
  <c r="E17" i="37"/>
  <c r="E18" i="37"/>
  <c r="E19" i="37"/>
  <c r="E14" i="37"/>
  <c r="E8" i="37"/>
  <c r="E9" i="37"/>
  <c r="E10" i="37"/>
  <c r="E11" i="37"/>
  <c r="E12" i="37"/>
  <c r="E7" i="37"/>
  <c r="E21" i="37"/>
  <c r="C12" i="79"/>
  <c r="C35" i="79"/>
  <c r="G22" i="74"/>
  <c r="E22" i="74"/>
  <c r="B1" i="79"/>
  <c r="B1" i="37"/>
  <c r="B1" i="36"/>
  <c r="B1" i="74"/>
  <c r="B1" i="64"/>
  <c r="B1" i="35"/>
  <c r="B1" i="69"/>
  <c r="B1" i="77"/>
  <c r="B1" i="28"/>
  <c r="B1" i="73"/>
  <c r="B1" i="72"/>
  <c r="B1" i="52"/>
  <c r="B1" i="71"/>
  <c r="B1" i="75"/>
  <c r="B1" i="53"/>
  <c r="B1" i="62"/>
  <c r="C21" i="77"/>
  <c r="D16" i="77"/>
  <c r="D17" i="77"/>
  <c r="D15" i="77"/>
  <c r="D12" i="77"/>
  <c r="D13" i="77"/>
  <c r="D11" i="77"/>
  <c r="D8" i="77"/>
  <c r="D9" i="77"/>
  <c r="D7" i="77"/>
  <c r="C20" i="77"/>
  <c r="C19" i="77"/>
  <c r="D21" i="77"/>
  <c r="D19" i="77"/>
  <c r="D20" i="77"/>
  <c r="C30" i="79"/>
  <c r="C26" i="79"/>
  <c r="C18" i="79"/>
  <c r="C8" i="79"/>
  <c r="C36" i="79"/>
  <c r="C38" i="79"/>
  <c r="M7" i="37"/>
  <c r="M14" i="37"/>
  <c r="M21" i="37"/>
  <c r="G7" i="37"/>
  <c r="G14" i="37"/>
  <c r="G21" i="37"/>
  <c r="H7" i="37"/>
  <c r="H14" i="37"/>
  <c r="H21" i="37"/>
  <c r="I7" i="37"/>
  <c r="I14" i="37"/>
  <c r="I21" i="37"/>
  <c r="J7" i="37"/>
  <c r="J14" i="37"/>
  <c r="J21" i="37"/>
  <c r="L7" i="37"/>
  <c r="L14" i="37"/>
  <c r="L21" i="37"/>
  <c r="N16" i="37"/>
  <c r="N17" i="37"/>
  <c r="N18" i="37"/>
  <c r="N19" i="37"/>
  <c r="N20" i="37"/>
  <c r="N15" i="37"/>
  <c r="N13" i="37"/>
  <c r="N10" i="37"/>
  <c r="N9" i="37"/>
  <c r="N11" i="37"/>
  <c r="N12" i="37"/>
  <c r="K14" i="37"/>
  <c r="F14" i="37"/>
  <c r="C14" i="37"/>
  <c r="F7" i="37"/>
  <c r="F21" i="37"/>
  <c r="C7" i="37"/>
  <c r="N14" i="37"/>
  <c r="C21" i="37"/>
  <c r="N8" i="37"/>
  <c r="N7" i="37"/>
  <c r="N21" i="37"/>
  <c r="K7" i="37"/>
  <c r="K21" i="37"/>
  <c r="C21" i="72"/>
  <c r="S21" i="35"/>
  <c r="S20" i="35"/>
  <c r="S19" i="35"/>
  <c r="S18" i="35"/>
  <c r="S17" i="35"/>
  <c r="S16" i="35"/>
  <c r="S15" i="35"/>
  <c r="S14" i="35"/>
  <c r="S13" i="35"/>
  <c r="S12" i="35"/>
  <c r="S11" i="35"/>
  <c r="S10" i="35"/>
  <c r="S9" i="35"/>
  <c r="S8" i="35"/>
  <c r="S22" i="35"/>
  <c r="D21" i="72"/>
  <c r="D22" i="35"/>
  <c r="E22" i="35"/>
  <c r="F22" i="35"/>
  <c r="G22" i="35"/>
  <c r="H22" i="35"/>
  <c r="I22" i="35"/>
  <c r="J22" i="35"/>
  <c r="K22" i="35"/>
  <c r="L22" i="35"/>
  <c r="M22" i="35"/>
  <c r="N22" i="35"/>
  <c r="O22" i="35"/>
  <c r="P22" i="35"/>
  <c r="Q22" i="35"/>
  <c r="R22" i="35"/>
  <c r="C22" i="35"/>
  <c r="F22" i="74"/>
  <c r="V7" i="64"/>
  <c r="T21" i="64"/>
  <c r="U21" i="64"/>
  <c r="V9" i="64"/>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c r="F61" i="53"/>
  <c r="D61" i="53"/>
  <c r="C61" i="53"/>
  <c r="G53" i="53"/>
  <c r="F53" i="53"/>
  <c r="D53" i="53"/>
  <c r="C53" i="53"/>
  <c r="G34" i="53"/>
  <c r="G45" i="53"/>
  <c r="F34" i="53"/>
  <c r="F45" i="53"/>
  <c r="F54" i="53"/>
  <c r="D34" i="53"/>
  <c r="D45" i="53"/>
  <c r="D54" i="53"/>
  <c r="C34" i="53"/>
  <c r="C45" i="53"/>
  <c r="C54" i="53"/>
  <c r="G54" i="53"/>
  <c r="G30" i="53"/>
  <c r="F30" i="53"/>
  <c r="D30" i="53"/>
  <c r="C30" i="53"/>
  <c r="G9" i="53"/>
  <c r="G22" i="53"/>
  <c r="G31" i="53"/>
  <c r="G56" i="53"/>
  <c r="G63" i="53"/>
  <c r="G65" i="53"/>
  <c r="G67" i="53"/>
  <c r="F9" i="53"/>
  <c r="F22" i="53"/>
  <c r="D9" i="53"/>
  <c r="D22" i="53"/>
  <c r="D31" i="53"/>
  <c r="D56" i="53"/>
  <c r="D63" i="53"/>
  <c r="D65" i="53"/>
  <c r="D67" i="53"/>
  <c r="C9" i="53"/>
  <c r="C22" i="53"/>
  <c r="D31" i="62"/>
  <c r="D41" i="62"/>
  <c r="C31" i="62"/>
  <c r="C41" i="62"/>
  <c r="C20" i="62"/>
  <c r="C31" i="53"/>
  <c r="C56" i="53"/>
  <c r="C63" i="53"/>
  <c r="C65" i="53"/>
  <c r="C67" i="53"/>
  <c r="E22" i="53"/>
  <c r="F31" i="53"/>
  <c r="F56" i="53"/>
  <c r="F63" i="53"/>
  <c r="F65" i="53"/>
  <c r="F67" i="53"/>
  <c r="H22" i="53"/>
  <c r="G31" i="62"/>
  <c r="G41" i="62"/>
  <c r="F31" i="62"/>
  <c r="F41" i="62"/>
  <c r="D20" i="62"/>
  <c r="E41" i="62"/>
  <c r="E31" i="62"/>
  <c r="C43" i="28"/>
  <c r="C31" i="28"/>
  <c r="C30" i="28"/>
  <c r="C21" i="64"/>
  <c r="D21" i="64"/>
  <c r="E21" i="64"/>
  <c r="F21" i="64"/>
  <c r="G21" i="64"/>
  <c r="H21" i="64"/>
  <c r="I21" i="64"/>
  <c r="J21" i="64"/>
  <c r="K21" i="64"/>
  <c r="L21" i="64"/>
  <c r="M21" i="64"/>
  <c r="N21" i="64"/>
  <c r="O21" i="64"/>
  <c r="P21" i="64"/>
  <c r="Q21" i="64"/>
  <c r="R21" i="64"/>
  <c r="S21" i="64"/>
  <c r="V8" i="64"/>
  <c r="V10" i="64"/>
  <c r="V11" i="64"/>
  <c r="V12" i="64"/>
  <c r="V13" i="64"/>
  <c r="V14" i="64"/>
  <c r="V15" i="64"/>
  <c r="V16" i="64"/>
  <c r="V17" i="64"/>
  <c r="V18" i="64"/>
  <c r="V19" i="64"/>
  <c r="V20" i="64"/>
  <c r="V21" i="64"/>
  <c r="C47" i="28"/>
  <c r="C52" i="28"/>
  <c r="C35" i="28"/>
  <c r="C41" i="28"/>
  <c r="C12" i="28"/>
  <c r="C6" i="28"/>
  <c r="C28" i="28"/>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5" i="62"/>
  <c r="H16" i="62"/>
  <c r="H17" i="62"/>
  <c r="H18" i="62"/>
  <c r="H19"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c r="C37" i="69"/>
  <c r="C25" i="69"/>
  <c r="E21" i="72"/>
  <c r="C5" i="73"/>
  <c r="C8" i="73"/>
  <c r="C13" i="73"/>
</calcChain>
</file>

<file path=xl/sharedStrings.xml><?xml version="1.0" encoding="utf-8"?>
<sst xmlns="http://schemas.openxmlformats.org/spreadsheetml/2006/main" count="1493" uniqueCount="995">
  <si>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</si>
  <si>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</si>
  <si>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</si>
  <si>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</si>
  <si>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</si>
  <si>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</si>
  <si>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</si>
  <si>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</si>
  <si>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</si>
  <si>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</si>
  <si>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</si>
  <si>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</si>
  <si>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</si>
  <si>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</si>
  <si>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</si>
  <si>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</si>
  <si>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</si>
  <si>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</si>
  <si>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</si>
  <si>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</si>
  <si>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</si>
  <si>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</si>
  <si>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</si>
  <si>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</si>
  <si>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</si>
  <si>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</si>
  <si>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</si>
  <si>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</si>
  <si>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</si>
  <si>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</si>
  <si>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</si>
  <si>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</si>
  <si>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</si>
  <si>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</si>
  <si>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</si>
  <si>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</si>
  <si>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</si>
  <si>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</si>
  <si>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</si>
  <si>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</si>
  <si>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</si>
  <si>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</si>
  <si>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</si>
  <si>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</si>
  <si>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</si>
  <si>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</si>
  <si>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</si>
  <si>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</si>
  <si>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</si>
  <si>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</si>
  <si>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</si>
  <si>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</si>
  <si>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</si>
  <si>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</si>
  <si>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</si>
  <si>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</si>
  <si>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</si>
  <si>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</si>
  <si>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</si>
  <si>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</si>
  <si>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</si>
  <si>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</si>
  <si>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</si>
  <si>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</si>
  <si>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</si>
  <si>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</si>
  <si>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</si>
  <si>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</si>
  <si>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</si>
  <si>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</si>
  <si>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</si>
  <si>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</si>
  <si>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</si>
  <si>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</si>
  <si>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</si>
  <si>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</si>
  <si>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</si>
  <si>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</si>
  <si>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</si>
  <si>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</si>
  <si>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</si>
  <si>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</si>
  <si>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</si>
  <si>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</si>
  <si>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</si>
  <si>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</si>
  <si>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</si>
  <si>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</si>
  <si>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</si>
  <si>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</si>
  <si>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</si>
  <si>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</si>
  <si>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</si>
  <si>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</si>
  <si>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</si>
  <si>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</si>
  <si>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</si>
  <si>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</si>
  <si>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</si>
  <si>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</si>
  <si>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</si>
  <si>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</si>
  <si>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</si>
  <si>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</si>
  <si>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</si>
  <si>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</si>
  <si>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</si>
  <si>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</si>
  <si>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</si>
  <si>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</si>
  <si>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</si>
  <si>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</si>
  <si>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</si>
  <si>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</si>
  <si>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</si>
  <si>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</si>
  <si>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</si>
  <si>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</si>
  <si>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</si>
  <si>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</si>
  <si>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</si>
  <si>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</si>
  <si>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</si>
  <si>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</si>
  <si>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</si>
  <si>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</si>
  <si>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</si>
  <si>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</si>
  <si>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</si>
  <si>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</si>
  <si>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</si>
  <si>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</si>
  <si>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</si>
  <si>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</si>
  <si>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</si>
  <si>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</si>
  <si>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</si>
  <si>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</si>
  <si>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</si>
  <si>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</si>
  <si>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</si>
  <si>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</si>
  <si>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</si>
  <si>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</si>
  <si>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</si>
  <si>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</si>
  <si>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</si>
  <si>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</si>
  <si>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</si>
  <si>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</si>
  <si>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</si>
  <si>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</si>
  <si>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</si>
  <si>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</si>
  <si>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</si>
  <si>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</si>
  <si>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</si>
  <si>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</si>
  <si>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</si>
  <si>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</si>
  <si>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</si>
  <si>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</si>
  <si>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</si>
  <si>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</si>
  <si>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</si>
  <si>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</si>
  <si>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</si>
  <si>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</si>
  <si>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</si>
  <si>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</si>
  <si>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</si>
  <si>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</si>
  <si>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</si>
  <si>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</si>
  <si>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</si>
  <si>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</si>
  <si>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</si>
  <si>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</si>
  <si>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</si>
  <si>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</si>
  <si>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</si>
  <si>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</si>
  <si>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</si>
  <si>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</si>
  <si>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</si>
  <si>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</si>
  <si>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</si>
  <si>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</si>
  <si>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</si>
  <si>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</si>
  <si>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</si>
  <si>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</si>
  <si>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</si>
  <si>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</si>
  <si>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</si>
  <si>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</si>
  <si>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</si>
  <si>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</si>
  <si>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</si>
  <si>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</si>
  <si>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</si>
  <si>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</si>
  <si>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</si>
  <si>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</si>
  <si>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</si>
  <si>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</si>
  <si>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</si>
  <si>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</si>
  <si>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</si>
  <si>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</si>
  <si>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</si>
  <si>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</si>
  <si>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</si>
  <si>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</si>
  <si>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</si>
  <si>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</si>
  <si>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</si>
  <si>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</si>
  <si>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</si>
  <si>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</si>
  <si>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</si>
  <si>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</si>
  <si>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</si>
  <si>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</si>
  <si>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</si>
  <si>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</si>
  <si>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</si>
  <si>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</si>
  <si>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</si>
  <si>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</si>
  <si>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</si>
  <si>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</si>
  <si>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</si>
  <si>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</si>
  <si>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</si>
  <si>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</si>
  <si>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</si>
  <si>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</si>
  <si>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</si>
  <si>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</si>
  <si>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</si>
  <si>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</si>
  <si>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</si>
  <si>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</si>
  <si>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</si>
  <si>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</si>
  <si>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</si>
  <si>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</si>
  <si>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</si>
  <si>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</si>
  <si>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</si>
  <si>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</si>
  <si>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</si>
  <si>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</si>
  <si>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</si>
  <si>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</si>
  <si>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</si>
  <si>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</si>
  <si>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</si>
  <si>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</si>
  <si>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</si>
  <si>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</si>
  <si>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</si>
  <si>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</si>
  <si>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</si>
  <si>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</si>
  <si>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</si>
  <si>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</si>
  <si>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</si>
  <si>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</si>
  <si>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</si>
  <si>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</si>
  <si>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</si>
  <si>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</si>
  <si>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</si>
  <si>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</si>
  <si>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</si>
  <si>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</si>
  <si>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</si>
  <si>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</si>
  <si>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</si>
  <si>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</si>
  <si>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</si>
  <si>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</si>
  <si>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</si>
  <si>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</si>
  <si>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</si>
  <si>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</si>
  <si>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</si>
  <si>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</si>
  <si>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</si>
  <si>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</si>
  <si>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</si>
  <si>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</si>
  <si>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</si>
  <si>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</si>
  <si>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</si>
  <si>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</si>
  <si>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</si>
  <si>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</si>
  <si>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</si>
  <si>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</si>
  <si>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</si>
  <si>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</si>
  <si>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</si>
  <si>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</si>
  <si>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</si>
  <si>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</si>
  <si>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</si>
  <si>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</si>
  <si>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</si>
  <si>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</si>
  <si>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</si>
  <si>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</si>
  <si>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</si>
  <si>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</si>
  <si>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</si>
  <si>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</si>
  <si>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</si>
  <si>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</si>
  <si>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</si>
  <si>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</si>
  <si>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</si>
  <si>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</si>
  <si>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</si>
  <si>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</si>
  <si>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</si>
  <si>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</si>
  <si>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</si>
  <si>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</si>
  <si>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</si>
  <si>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</si>
  <si>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</si>
  <si>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</si>
  <si>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</si>
  <si>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</si>
  <si>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</si>
  <si>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</si>
  <si>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</si>
  <si>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</si>
  <si>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</si>
  <si>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</si>
  <si>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</si>
  <si>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</si>
  <si>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</si>
  <si>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</si>
  <si>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</si>
  <si>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</si>
  <si>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</si>
  <si>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</si>
  <si>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</si>
  <si>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</si>
  <si>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</si>
  <si>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</si>
  <si>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</si>
  <si>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</si>
  <si>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</si>
  <si>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</si>
  <si>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</si>
  <si>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</si>
  <si>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</si>
  <si>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</si>
  <si>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</si>
  <si>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</si>
  <si>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</si>
  <si>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</si>
  <si>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</si>
  <si>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</si>
  <si>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</si>
  <si>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</si>
  <si>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</si>
  <si>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</si>
  <si>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</si>
  <si>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</si>
  <si>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</si>
  <si>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</si>
  <si>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</si>
  <si>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</si>
  <si>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</si>
  <si>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</si>
  <si>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</si>
  <si>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</si>
  <si>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</si>
  <si>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</si>
  <si>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</si>
  <si>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</si>
  <si>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</si>
  <si>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</si>
  <si>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</si>
  <si>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</si>
  <si>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</si>
  <si>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</si>
  <si>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</si>
  <si>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</si>
  <si>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</si>
  <si>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</si>
  <si>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</si>
  <si>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</si>
  <si>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</si>
  <si>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</si>
  <si>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</si>
  <si>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</si>
  <si>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</si>
  <si>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</si>
  <si>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</si>
  <si>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</si>
  <si>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</si>
  <si>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</si>
  <si>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</si>
  <si>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</si>
  <si>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</si>
  <si>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</si>
  <si>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</si>
  <si>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</si>
  <si>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</si>
  <si>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</si>
  <si>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</si>
  <si>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</si>
  <si>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</si>
  <si>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</si>
  <si>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</si>
  <si>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</si>
  <si>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</si>
  <si>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</si>
  <si>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</si>
  <si>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</si>
  <si>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</si>
  <si>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</si>
  <si>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</si>
  <si>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</si>
  <si>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</si>
  <si>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</si>
  <si>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</si>
  <si>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</si>
  <si>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</si>
  <si>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</si>
  <si>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</si>
  <si>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</si>
  <si>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</si>
  <si>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</si>
  <si>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</si>
  <si>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</si>
  <si>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</si>
  <si>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</si>
  <si>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</si>
  <si>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</si>
  <si>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</si>
  <si>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</si>
  <si>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</si>
  <si>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</si>
  <si>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</si>
  <si>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</si>
  <si>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</si>
  <si>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</si>
  <si>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</si>
  <si>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</si>
  <si>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</si>
  <si>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</si>
  <si>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</si>
  <si>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</si>
  <si>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</si>
  <si>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</si>
  <si>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</si>
  <si>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</si>
  <si>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</si>
  <si>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</si>
  <si>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</si>
  <si>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</si>
  <si>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</si>
  <si>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</si>
  <si>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</si>
  <si>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</si>
  <si>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</si>
  <si>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</si>
  <si>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</si>
  <si>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</si>
  <si>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</si>
  <si>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</si>
  <si>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</si>
  <si>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</si>
  <si>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</si>
  <si>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</si>
  <si>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</si>
  <si>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</si>
  <si>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</si>
  <si>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</si>
  <si>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</si>
  <si>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</si>
  <si>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</si>
  <si>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</si>
  <si>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</si>
  <si>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</si>
  <si>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</si>
  <si>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</si>
  <si>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</si>
  <si>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</si>
  <si>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</si>
  <si>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</si>
  <si>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</si>
  <si>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</si>
  <si>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</si>
  <si>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</si>
  <si>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</si>
  <si>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</si>
  <si>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</si>
  <si>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</si>
  <si>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</si>
  <si>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</si>
  <si>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</si>
  <si>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</si>
  <si>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</si>
  <si>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</si>
  <si>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</si>
  <si>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</si>
  <si>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</si>
  <si>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</si>
  <si>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</si>
  <si>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</si>
  <si>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</si>
  <si>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</si>
  <si>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</si>
  <si>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</si>
  <si>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</si>
  <si>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</si>
  <si>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</si>
  <si>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</si>
  <si>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</si>
  <si>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</si>
  <si>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</si>
  <si>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</si>
  <si>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</si>
  <si>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</si>
  <si>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</si>
  <si>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</si>
  <si>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</si>
  <si>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</si>
  <si>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</si>
  <si>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</si>
  <si>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</si>
  <si>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</si>
  <si>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</si>
  <si>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</si>
  <si>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</si>
  <si>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</si>
  <si>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</si>
  <si>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</si>
  <si>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</si>
  <si>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</si>
  <si>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</si>
  <si>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</si>
  <si>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</si>
  <si>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</si>
  <si>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</si>
  <si>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</si>
  <si>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</si>
  <si>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</si>
  <si>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</si>
  <si>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</si>
  <si>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</si>
  <si>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</si>
  <si>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</si>
  <si>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</si>
  <si>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</si>
  <si>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</si>
  <si>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</si>
  <si>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</si>
  <si>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</si>
  <si>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</si>
  <si>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</si>
  <si>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</si>
  <si>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</si>
  <si>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</si>
  <si>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</si>
  <si>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</si>
  <si>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</si>
  <si>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</si>
  <si>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</si>
  <si>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</si>
  <si>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</si>
  <si>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</si>
  <si>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</si>
  <si>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</si>
  <si>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</si>
  <si>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</si>
  <si>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</si>
  <si>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</si>
  <si>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</si>
  <si>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</si>
  <si>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</si>
  <si>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</si>
  <si>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</si>
  <si>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</si>
  <si>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</si>
  <si>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</si>
  <si>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</si>
  <si>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</si>
  <si>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</si>
  <si>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</si>
  <si>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</si>
  <si>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</si>
  <si>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</si>
  <si>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</si>
  <si>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</si>
  <si>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</si>
  <si>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</si>
  <si>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</si>
  <si>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</si>
  <si>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</si>
  <si>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</si>
  <si>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</si>
  <si>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</si>
  <si>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</si>
  <si>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</si>
  <si>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</si>
  <si>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</si>
  <si>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</si>
  <si>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</si>
  <si>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</si>
  <si>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</si>
  <si>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</si>
  <si>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</si>
  <si>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</si>
  <si>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</si>
  <si>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</si>
  <si>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</si>
  <si>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</si>
  <si>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</si>
  <si>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</si>
  <si>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</si>
  <si>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</si>
  <si>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</si>
  <si>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</si>
  <si>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</si>
  <si>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</si>
  <si>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</si>
  <si>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</si>
  <si>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</si>
  <si>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</si>
  <si>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</si>
  <si>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</si>
  <si>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</si>
  <si>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</si>
  <si>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</si>
  <si>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</si>
  <si>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</si>
  <si>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</si>
  <si>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</si>
  <si>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</si>
  <si>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</si>
  <si>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</si>
  <si>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</si>
  <si>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</si>
  <si>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</si>
  <si>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</si>
  <si>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</si>
  <si>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</si>
  <si>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</si>
  <si>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</si>
  <si>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</si>
  <si>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</si>
  <si>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</si>
  <si>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</si>
  <si>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</si>
  <si>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</si>
  <si>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</si>
  <si>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</si>
  <si>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</si>
  <si>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</si>
  <si>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</si>
  <si>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</si>
  <si>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</si>
  <si>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</si>
  <si>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</si>
  <si>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</si>
  <si>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</si>
  <si>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</si>
  <si>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</si>
  <si>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</si>
  <si>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</si>
  <si>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</si>
  <si>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</si>
  <si>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</si>
  <si>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</si>
  <si>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</si>
  <si>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</si>
  <si>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</si>
  <si>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</si>
  <si>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</si>
  <si>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</si>
  <si>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</si>
  <si>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</si>
  <si>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</si>
  <si>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</si>
  <si>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</si>
  <si>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</si>
  <si>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</si>
  <si>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</si>
  <si>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</si>
  <si>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</si>
  <si>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</si>
  <si>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</si>
  <si>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</si>
  <si>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</si>
  <si>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</si>
  <si>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</si>
  <si>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</si>
  <si>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</si>
  <si>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</si>
  <si>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</si>
  <si>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</si>
  <si>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</si>
  <si>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</si>
  <si>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</si>
  <si>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</si>
  <si>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</si>
  <si>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</si>
  <si>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</si>
  <si>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</si>
  <si>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</si>
  <si>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</si>
  <si>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</si>
  <si>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</si>
  <si>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</si>
  <si>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</si>
  <si>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</si>
  <si>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</si>
  <si>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</si>
  <si>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</si>
  <si>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</si>
  <si>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</si>
  <si>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</si>
  <si>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</si>
  <si>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</si>
  <si>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</si>
  <si>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</si>
  <si>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</si>
  <si>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</si>
  <si>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</si>
  <si>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</si>
  <si>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</si>
  <si>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</si>
  <si>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</si>
  <si>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</si>
  <si>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</si>
  <si>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</si>
  <si>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</si>
  <si>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</si>
  <si>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</si>
  <si>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</si>
  <si>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</si>
  <si>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</si>
  <si>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</si>
  <si>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</si>
  <si>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</si>
  <si>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</si>
  <si>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</si>
  <si>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</si>
  <si>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</si>
  <si>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</si>
  <si>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</si>
  <si>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</si>
  <si>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</si>
  <si>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</si>
  <si>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</si>
  <si>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</si>
  <si>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</si>
  <si>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</si>
  <si>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</si>
  <si>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</si>
  <si>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</si>
  <si>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</si>
  <si>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</si>
  <si>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</si>
  <si>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</si>
  <si>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</si>
  <si>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</si>
  <si>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</si>
  <si>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</si>
  <si>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</si>
  <si>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</si>
  <si>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</si>
  <si>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</si>
  <si>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</si>
  <si>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</si>
  <si>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</si>
  <si>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</si>
  <si>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</si>
  <si>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</si>
  <si>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</si>
  <si>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</si>
  <si>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</si>
  <si>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</si>
  <si>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</si>
  <si>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</si>
  <si>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</si>
  <si>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</si>
  <si>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</si>
  <si>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</si>
  <si>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</si>
  <si>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</si>
  <si>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</si>
  <si>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</si>
  <si>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</si>
  <si>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</si>
  <si>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</si>
  <si>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</si>
  <si>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</si>
  <si>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</si>
  <si>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</si>
  <si>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</si>
  <si>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</si>
  <si>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</si>
  <si>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</si>
  <si>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</si>
  <si>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</si>
  <si>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</si>
  <si>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</si>
  <si>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</si>
  <si>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</si>
  <si>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</si>
  <si>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</si>
  <si>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</si>
  <si>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</si>
  <si>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</si>
  <si>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</si>
  <si>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</si>
  <si>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</si>
  <si>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</si>
  <si>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</si>
  <si>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</si>
  <si>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</si>
  <si>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</si>
  <si>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</si>
  <si>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</si>
  <si>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</si>
  <si>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</si>
  <si>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</si>
  <si>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</si>
  <si>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</si>
  <si>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</si>
  <si>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</si>
  <si>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</si>
  <si>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</si>
  <si>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</si>
  <si>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</si>
  <si>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</si>
  <si>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</si>
  <si>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</si>
  <si>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</si>
  <si>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</si>
  <si>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</si>
  <si>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</si>
  <si>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</si>
  <si>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</si>
  <si>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</si>
  <si>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</si>
  <si>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</si>
  <si>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</si>
  <si>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</si>
  <si>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</si>
  <si>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</si>
  <si>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</si>
  <si>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</si>
  <si>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</si>
  <si>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</si>
  <si>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</si>
  <si>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</si>
  <si>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</si>
  <si>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</si>
  <si>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</si>
  <si>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</si>
  <si>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</si>
  <si>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</si>
  <si>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</si>
  <si>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</si>
  <si>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</si>
  <si>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</si>
  <si>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</si>
  <si>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</si>
  <si>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</si>
  <si>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</si>
  <si>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</si>
  <si>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</si>
  <si>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</si>
  <si>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</si>
  <si>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</si>
  <si>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</si>
  <si>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</si>
  <si>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</si>
  <si>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</si>
  <si>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</si>
  <si>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</si>
  <si>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</si>
  <si>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</si>
  <si>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</si>
  <si>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</si>
  <si>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</si>
  <si>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</si>
  <si>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</si>
  <si>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</si>
  <si>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</si>
  <si>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</si>
  <si>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</si>
  <si>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</si>
  <si>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</si>
  <si>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</si>
  <si>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</si>
  <si>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</si>
  <si>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</si>
  <si>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</si>
  <si>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</si>
  <si>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</si>
  <si>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</si>
  <si>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</si>
  <si>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</si>
  <si>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</si>
  <si>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</si>
  <si>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</si>
  <si>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</si>
  <si>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</si>
  <si>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</si>
  <si>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</si>
  <si>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</si>
  <si>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</si>
  <si>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</si>
  <si>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</si>
  <si>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</si>
  <si>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</si>
  <si>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</si>
  <si>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</si>
  <si>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</si>
  <si>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</si>
  <si>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</si>
  <si>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</si>
  <si>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</si>
  <si>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</si>
  <si>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</si>
  <si>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</si>
  <si>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</si>
  <si>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</si>
  <si>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</si>
  <si>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</si>
  <si>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</si>
  <si>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</si>
  <si>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</si>
  <si>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</si>
  <si>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</si>
  <si>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</si>
  <si>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</si>
  <si>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</si>
  <si>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</si>
  <si>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</si>
  <si>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</si>
  <si>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</si>
  <si>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</si>
  <si>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</si>
  <si>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</si>
  <si>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</si>
  <si>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</si>
  <si>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</si>
  <si>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</si>
  <si>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</si>
  <si>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</si>
  <si>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</si>
  <si>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ფლორინ ლილა</t>
  </si>
  <si>
    <t>ირაკლი ელაშვილი</t>
  </si>
  <si>
    <t>www.finca.ge</t>
  </si>
  <si>
    <t>არადამოუკიდებელი თავმჯდომარე</t>
  </si>
  <si>
    <t>ფოლკერ რენერი</t>
  </si>
  <si>
    <t>არადამოუკიდებელ წევრი</t>
  </si>
  <si>
    <t>სრინივასან სრიდჰარ</t>
  </si>
  <si>
    <t>დამოუკიდებელი წევრი</t>
  </si>
  <si>
    <t>ჩიკაკო კუნო</t>
  </si>
  <si>
    <t>აღმასრულებელი დირექტორი</t>
  </si>
  <si>
    <t>დავით ზარანდია</t>
  </si>
  <si>
    <t>მთავარი იურიდიული მრჩეველი და კორპორაციული მდივანი</t>
  </si>
  <si>
    <t>თენგიზ თავაძე</t>
  </si>
  <si>
    <t>ფინანსური დირექტორის მოვალეობის შემსრულებელი</t>
  </si>
  <si>
    <t>ქეთევან ნადირაშვილი</t>
  </si>
  <si>
    <t>რისკების დირექტორის მოვალეობის შემსრულებელი</t>
  </si>
  <si>
    <t>თინათინ გობეჯიშვილი</t>
  </si>
  <si>
    <t>კომერციული დირექტორი</t>
  </si>
  <si>
    <t>FINCA Microfinance Coöperatief U.A. (Netherlands)</t>
  </si>
  <si>
    <t>FINCA Microfinance Holding Company LLC (Delaware, USA)</t>
  </si>
  <si>
    <t>99 Voting right of FINCA Microfinance Coöperatief U.A.</t>
  </si>
  <si>
    <t>FINCA International, Inc (New York, USA)</t>
  </si>
  <si>
    <t>65.89%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</si>
  <si>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</si>
  <si>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</si>
  <si>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</si>
  <si>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</si>
  <si>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</si>
  <si>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</si>
  <si>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r>
      <rPr>
        <b/>
        <sz val="10"/>
        <rFont val="Sylfaen"/>
        <family val="1"/>
      </rPr>
      <t>ოქრო/ოქროს ნაკეთობებით უზრუნველყოფილი ვალდებულების საბაზრო ღირებულება</t>
    </r>
  </si>
  <si>
    <t>სს "ფინკა ბანკი საქართველო"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</si>
</sst>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color theme="1"/>
      <name val="Sylfaen"/>
      <family val="1"/>
    </font>
    <font>
      <sz val="8"/>
      <color theme="1"/>
      <name val="Sylfaen"/>
      <family val="1"/>
    </font>
    <font>
      <sz val="8"/>
      <color rgb="FFFF0000"/>
      <name val="Sylfaen"/>
      <family val="1"/>
    </font>
    <font>
      <b/>
      <sz val="8"/>
      <color theme="1"/>
      <name val="Sylfaen"/>
      <family val="1"/>
    </font>
    <font>
      <u/>
      <sz val="8"/>
      <color theme="1"/>
      <name val="Sylfaen"/>
      <family val="1"/>
    </font>
    <font>
      <b/>
      <sz val="11"/>
      <color theme="1"/>
      <name val="Sylfaen"/>
      <family val="1"/>
    </font>
    <font>
      <i/>
      <sz val="11"/>
      <color theme="1"/>
      <name val="Sylfaen"/>
      <family val="1"/>
    </font>
    <font>
      <sz val="10"/>
      <color rgb="FFFF0000"/>
      <name val="Sylfaen"/>
      <family val="1"/>
    </font>
    <font>
      <b/>
      <u/>
      <sz val="10"/>
      <name val="Sylfaen"/>
      <family val="1"/>
    </font>
    <font>
      <b/>
      <u/>
      <sz val="10"/>
      <color theme="1"/>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18" fillId="0" borderId="0"/>
    <xf numFmtId="168" fontId="19" fillId="37" borderId="0"/>
    <xf numFmtId="169" fontId="19" fillId="37" borderId="0"/>
    <xf numFmtId="168" fontId="19" fillId="37" borderId="0"/>
    <xf numFmtId="0" fontId="20" fillId="38" borderId="0" applyNumberFormat="0" applyBorder="0" applyAlignment="0" applyProtection="0"/>
    <xf numFmtId="0" fontId="3" fillId="13"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2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3" fillId="17" borderId="0" applyNumberFormat="0" applyBorder="0" applyAlignment="0" applyProtection="0"/>
    <xf numFmtId="168" fontId="21" fillId="39" borderId="0" applyNumberFormat="0" applyBorder="0" applyAlignment="0" applyProtection="0"/>
    <xf numFmtId="168" fontId="21" fillId="39" borderId="0" applyNumberFormat="0" applyBorder="0" applyAlignment="0" applyProtection="0"/>
    <xf numFmtId="169" fontId="21" fillId="39" borderId="0" applyNumberFormat="0" applyBorder="0" applyAlignment="0" applyProtection="0"/>
    <xf numFmtId="0" fontId="2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1" fillId="39" borderId="0" applyNumberFormat="0" applyBorder="0" applyAlignment="0" applyProtection="0"/>
    <xf numFmtId="169" fontId="21" fillId="39" borderId="0" applyNumberFormat="0" applyBorder="0" applyAlignment="0" applyProtection="0"/>
    <xf numFmtId="168" fontId="21" fillId="39" borderId="0" applyNumberFormat="0" applyBorder="0" applyAlignment="0" applyProtection="0"/>
    <xf numFmtId="168" fontId="21" fillId="39" borderId="0" applyNumberFormat="0" applyBorder="0" applyAlignment="0" applyProtection="0"/>
    <xf numFmtId="169" fontId="21" fillId="39" borderId="0" applyNumberFormat="0" applyBorder="0" applyAlignment="0" applyProtection="0"/>
    <xf numFmtId="168" fontId="21" fillId="39" borderId="0" applyNumberFormat="0" applyBorder="0" applyAlignment="0" applyProtection="0"/>
    <xf numFmtId="168" fontId="21" fillId="39" borderId="0" applyNumberFormat="0" applyBorder="0" applyAlignment="0" applyProtection="0"/>
    <xf numFmtId="169" fontId="21" fillId="39" borderId="0" applyNumberFormat="0" applyBorder="0" applyAlignment="0" applyProtection="0"/>
    <xf numFmtId="168" fontId="21" fillId="39" borderId="0" applyNumberFormat="0" applyBorder="0" applyAlignment="0" applyProtection="0"/>
    <xf numFmtId="168" fontId="21" fillId="39" borderId="0" applyNumberFormat="0" applyBorder="0" applyAlignment="0" applyProtection="0"/>
    <xf numFmtId="169" fontId="21" fillId="39" borderId="0" applyNumberFormat="0" applyBorder="0" applyAlignment="0" applyProtection="0"/>
    <xf numFmtId="168" fontId="21" fillId="39"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3" fillId="21" borderId="0" applyNumberFormat="0" applyBorder="0" applyAlignment="0" applyProtection="0"/>
    <xf numFmtId="168" fontId="21" fillId="40" borderId="0" applyNumberFormat="0" applyBorder="0" applyAlignment="0" applyProtection="0"/>
    <xf numFmtId="168" fontId="21" fillId="40" borderId="0" applyNumberFormat="0" applyBorder="0" applyAlignment="0" applyProtection="0"/>
    <xf numFmtId="169" fontId="21" fillId="40" borderId="0" applyNumberFormat="0" applyBorder="0" applyAlignment="0" applyProtection="0"/>
    <xf numFmtId="0" fontId="2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1" fillId="40" borderId="0" applyNumberFormat="0" applyBorder="0" applyAlignment="0" applyProtection="0"/>
    <xf numFmtId="169" fontId="21" fillId="40" borderId="0" applyNumberFormat="0" applyBorder="0" applyAlignment="0" applyProtection="0"/>
    <xf numFmtId="168" fontId="21" fillId="40" borderId="0" applyNumberFormat="0" applyBorder="0" applyAlignment="0" applyProtection="0"/>
    <xf numFmtId="168" fontId="21" fillId="40" borderId="0" applyNumberFormat="0" applyBorder="0" applyAlignment="0" applyProtection="0"/>
    <xf numFmtId="169" fontId="21" fillId="40" borderId="0" applyNumberFormat="0" applyBorder="0" applyAlignment="0" applyProtection="0"/>
    <xf numFmtId="168" fontId="21" fillId="40" borderId="0" applyNumberFormat="0" applyBorder="0" applyAlignment="0" applyProtection="0"/>
    <xf numFmtId="168" fontId="21" fillId="40" borderId="0" applyNumberFormat="0" applyBorder="0" applyAlignment="0" applyProtection="0"/>
    <xf numFmtId="169" fontId="21" fillId="40" borderId="0" applyNumberFormat="0" applyBorder="0" applyAlignment="0" applyProtection="0"/>
    <xf numFmtId="168" fontId="21" fillId="40" borderId="0" applyNumberFormat="0" applyBorder="0" applyAlignment="0" applyProtection="0"/>
    <xf numFmtId="168" fontId="21" fillId="40" borderId="0" applyNumberFormat="0" applyBorder="0" applyAlignment="0" applyProtection="0"/>
    <xf numFmtId="169" fontId="21" fillId="40" borderId="0" applyNumberFormat="0" applyBorder="0" applyAlignment="0" applyProtection="0"/>
    <xf numFmtId="168" fontId="21" fillId="40"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3" fillId="25"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0" fontId="2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3" fillId="29" borderId="0" applyNumberFormat="0" applyBorder="0" applyAlignment="0" applyProtection="0"/>
    <xf numFmtId="168" fontId="21" fillId="42" borderId="0" applyNumberFormat="0" applyBorder="0" applyAlignment="0" applyProtection="0"/>
    <xf numFmtId="168" fontId="21" fillId="42" borderId="0" applyNumberFormat="0" applyBorder="0" applyAlignment="0" applyProtection="0"/>
    <xf numFmtId="169" fontId="21" fillId="42" borderId="0" applyNumberFormat="0" applyBorder="0" applyAlignment="0" applyProtection="0"/>
    <xf numFmtId="0" fontId="2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1" fillId="42" borderId="0" applyNumberFormat="0" applyBorder="0" applyAlignment="0" applyProtection="0"/>
    <xf numFmtId="169" fontId="21" fillId="42" borderId="0" applyNumberFormat="0" applyBorder="0" applyAlignment="0" applyProtection="0"/>
    <xf numFmtId="168" fontId="21" fillId="42" borderId="0" applyNumberFormat="0" applyBorder="0" applyAlignment="0" applyProtection="0"/>
    <xf numFmtId="168" fontId="21" fillId="42" borderId="0" applyNumberFormat="0" applyBorder="0" applyAlignment="0" applyProtection="0"/>
    <xf numFmtId="169" fontId="21" fillId="42" borderId="0" applyNumberFormat="0" applyBorder="0" applyAlignment="0" applyProtection="0"/>
    <xf numFmtId="168" fontId="21" fillId="42" borderId="0" applyNumberFormat="0" applyBorder="0" applyAlignment="0" applyProtection="0"/>
    <xf numFmtId="168" fontId="21" fillId="42" borderId="0" applyNumberFormat="0" applyBorder="0" applyAlignment="0" applyProtection="0"/>
    <xf numFmtId="169" fontId="21" fillId="42" borderId="0" applyNumberFormat="0" applyBorder="0" applyAlignment="0" applyProtection="0"/>
    <xf numFmtId="168" fontId="21" fillId="42" borderId="0" applyNumberFormat="0" applyBorder="0" applyAlignment="0" applyProtection="0"/>
    <xf numFmtId="168" fontId="21" fillId="42" borderId="0" applyNumberFormat="0" applyBorder="0" applyAlignment="0" applyProtection="0"/>
    <xf numFmtId="169" fontId="21" fillId="42" borderId="0" applyNumberFormat="0" applyBorder="0" applyAlignment="0" applyProtection="0"/>
    <xf numFmtId="168" fontId="21"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3" fillId="33" borderId="0" applyNumberFormat="0" applyBorder="0" applyAlignment="0" applyProtection="0"/>
    <xf numFmtId="168" fontId="21" fillId="43" borderId="0" applyNumberFormat="0" applyBorder="0" applyAlignment="0" applyProtection="0"/>
    <xf numFmtId="168" fontId="21" fillId="43" borderId="0" applyNumberFormat="0" applyBorder="0" applyAlignment="0" applyProtection="0"/>
    <xf numFmtId="169" fontId="21" fillId="43" borderId="0" applyNumberFormat="0" applyBorder="0" applyAlignment="0" applyProtection="0"/>
    <xf numFmtId="0" fontId="2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1" fillId="43" borderId="0" applyNumberFormat="0" applyBorder="0" applyAlignment="0" applyProtection="0"/>
    <xf numFmtId="169" fontId="21" fillId="43" borderId="0" applyNumberFormat="0" applyBorder="0" applyAlignment="0" applyProtection="0"/>
    <xf numFmtId="168" fontId="21" fillId="43" borderId="0" applyNumberFormat="0" applyBorder="0" applyAlignment="0" applyProtection="0"/>
    <xf numFmtId="168" fontId="21" fillId="43" borderId="0" applyNumberFormat="0" applyBorder="0" applyAlignment="0" applyProtection="0"/>
    <xf numFmtId="169" fontId="21" fillId="43" borderId="0" applyNumberFormat="0" applyBorder="0" applyAlignment="0" applyProtection="0"/>
    <xf numFmtId="168" fontId="21" fillId="43" borderId="0" applyNumberFormat="0" applyBorder="0" applyAlignment="0" applyProtection="0"/>
    <xf numFmtId="168" fontId="21" fillId="43" borderId="0" applyNumberFormat="0" applyBorder="0" applyAlignment="0" applyProtection="0"/>
    <xf numFmtId="169" fontId="21" fillId="43" borderId="0" applyNumberFormat="0" applyBorder="0" applyAlignment="0" applyProtection="0"/>
    <xf numFmtId="168" fontId="21" fillId="43" borderId="0" applyNumberFormat="0" applyBorder="0" applyAlignment="0" applyProtection="0"/>
    <xf numFmtId="168" fontId="21" fillId="43" borderId="0" applyNumberFormat="0" applyBorder="0" applyAlignment="0" applyProtection="0"/>
    <xf numFmtId="169" fontId="21" fillId="43" borderId="0" applyNumberFormat="0" applyBorder="0" applyAlignment="0" applyProtection="0"/>
    <xf numFmtId="168" fontId="21"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3" fillId="1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0" fontId="2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3" fillId="18" borderId="0" applyNumberFormat="0" applyBorder="0" applyAlignment="0" applyProtection="0"/>
    <xf numFmtId="168" fontId="21" fillId="45" borderId="0" applyNumberFormat="0" applyBorder="0" applyAlignment="0" applyProtection="0"/>
    <xf numFmtId="168" fontId="21" fillId="45" borderId="0" applyNumberFormat="0" applyBorder="0" applyAlignment="0" applyProtection="0"/>
    <xf numFmtId="169" fontId="21" fillId="45" borderId="0" applyNumberFormat="0" applyBorder="0" applyAlignment="0" applyProtection="0"/>
    <xf numFmtId="0" fontId="2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1" fillId="45" borderId="0" applyNumberFormat="0" applyBorder="0" applyAlignment="0" applyProtection="0"/>
    <xf numFmtId="169" fontId="21" fillId="45" borderId="0" applyNumberFormat="0" applyBorder="0" applyAlignment="0" applyProtection="0"/>
    <xf numFmtId="168" fontId="21" fillId="45" borderId="0" applyNumberFormat="0" applyBorder="0" applyAlignment="0" applyProtection="0"/>
    <xf numFmtId="168" fontId="21" fillId="45" borderId="0" applyNumberFormat="0" applyBorder="0" applyAlignment="0" applyProtection="0"/>
    <xf numFmtId="169" fontId="21" fillId="45" borderId="0" applyNumberFormat="0" applyBorder="0" applyAlignment="0" applyProtection="0"/>
    <xf numFmtId="168" fontId="21" fillId="45" borderId="0" applyNumberFormat="0" applyBorder="0" applyAlignment="0" applyProtection="0"/>
    <xf numFmtId="168" fontId="21" fillId="45" borderId="0" applyNumberFormat="0" applyBorder="0" applyAlignment="0" applyProtection="0"/>
    <xf numFmtId="169" fontId="21" fillId="45" borderId="0" applyNumberFormat="0" applyBorder="0" applyAlignment="0" applyProtection="0"/>
    <xf numFmtId="168" fontId="21" fillId="45" borderId="0" applyNumberFormat="0" applyBorder="0" applyAlignment="0" applyProtection="0"/>
    <xf numFmtId="168" fontId="21" fillId="45" borderId="0" applyNumberFormat="0" applyBorder="0" applyAlignment="0" applyProtection="0"/>
    <xf numFmtId="169" fontId="21" fillId="45" borderId="0" applyNumberFormat="0" applyBorder="0" applyAlignment="0" applyProtection="0"/>
    <xf numFmtId="168" fontId="21" fillId="4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3" fillId="22" borderId="0" applyNumberFormat="0" applyBorder="0" applyAlignment="0" applyProtection="0"/>
    <xf numFmtId="168" fontId="21" fillId="46" borderId="0" applyNumberFormat="0" applyBorder="0" applyAlignment="0" applyProtection="0"/>
    <xf numFmtId="168" fontId="21" fillId="46" borderId="0" applyNumberFormat="0" applyBorder="0" applyAlignment="0" applyProtection="0"/>
    <xf numFmtId="169" fontId="21" fillId="46" borderId="0" applyNumberFormat="0" applyBorder="0" applyAlignment="0" applyProtection="0"/>
    <xf numFmtId="0" fontId="2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1" fillId="46" borderId="0" applyNumberFormat="0" applyBorder="0" applyAlignment="0" applyProtection="0"/>
    <xf numFmtId="169" fontId="21" fillId="46" borderId="0" applyNumberFormat="0" applyBorder="0" applyAlignment="0" applyProtection="0"/>
    <xf numFmtId="168" fontId="21" fillId="46" borderId="0" applyNumberFormat="0" applyBorder="0" applyAlignment="0" applyProtection="0"/>
    <xf numFmtId="168" fontId="21" fillId="46" borderId="0" applyNumberFormat="0" applyBorder="0" applyAlignment="0" applyProtection="0"/>
    <xf numFmtId="169" fontId="21" fillId="46" borderId="0" applyNumberFormat="0" applyBorder="0" applyAlignment="0" applyProtection="0"/>
    <xf numFmtId="168" fontId="21" fillId="46" borderId="0" applyNumberFormat="0" applyBorder="0" applyAlignment="0" applyProtection="0"/>
    <xf numFmtId="168" fontId="21" fillId="46" borderId="0" applyNumberFormat="0" applyBorder="0" applyAlignment="0" applyProtection="0"/>
    <xf numFmtId="169" fontId="21" fillId="46" borderId="0" applyNumberFormat="0" applyBorder="0" applyAlignment="0" applyProtection="0"/>
    <xf numFmtId="168" fontId="21" fillId="46" borderId="0" applyNumberFormat="0" applyBorder="0" applyAlignment="0" applyProtection="0"/>
    <xf numFmtId="168" fontId="21" fillId="46" borderId="0" applyNumberFormat="0" applyBorder="0" applyAlignment="0" applyProtection="0"/>
    <xf numFmtId="169" fontId="21" fillId="46" borderId="0" applyNumberFormat="0" applyBorder="0" applyAlignment="0" applyProtection="0"/>
    <xf numFmtId="168" fontId="21" fillId="46" borderId="0" applyNumberFormat="0" applyBorder="0" applyAlignment="0" applyProtection="0"/>
    <xf numFmtId="0" fontId="20" fillId="46" borderId="0" applyNumberFormat="0" applyBorder="0" applyAlignment="0" applyProtection="0"/>
    <xf numFmtId="0" fontId="20" fillId="41" borderId="0" applyNumberFormat="0" applyBorder="0" applyAlignment="0" applyProtection="0"/>
    <xf numFmtId="0" fontId="3" fillId="26"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0" fontId="2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168" fontId="21" fillId="41" borderId="0" applyNumberFormat="0" applyBorder="0" applyAlignment="0" applyProtection="0"/>
    <xf numFmtId="169" fontId="21" fillId="41" borderId="0" applyNumberFormat="0" applyBorder="0" applyAlignment="0" applyProtection="0"/>
    <xf numFmtId="168" fontId="21" fillId="41"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3" fillId="30"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0" fontId="2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168" fontId="21" fillId="44" borderId="0" applyNumberFormat="0" applyBorder="0" applyAlignment="0" applyProtection="0"/>
    <xf numFmtId="169" fontId="21" fillId="44" borderId="0" applyNumberFormat="0" applyBorder="0" applyAlignment="0" applyProtection="0"/>
    <xf numFmtId="168" fontId="21" fillId="44"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3" fillId="34" borderId="0" applyNumberFormat="0" applyBorder="0" applyAlignment="0" applyProtection="0"/>
    <xf numFmtId="168" fontId="21" fillId="47" borderId="0" applyNumberFormat="0" applyBorder="0" applyAlignment="0" applyProtection="0"/>
    <xf numFmtId="168" fontId="21" fillId="47" borderId="0" applyNumberFormat="0" applyBorder="0" applyAlignment="0" applyProtection="0"/>
    <xf numFmtId="169" fontId="21" fillId="47" borderId="0" applyNumberFormat="0" applyBorder="0" applyAlignment="0" applyProtection="0"/>
    <xf numFmtId="0" fontId="2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1" fillId="47" borderId="0" applyNumberFormat="0" applyBorder="0" applyAlignment="0" applyProtection="0"/>
    <xf numFmtId="169" fontId="21" fillId="47" borderId="0" applyNumberFormat="0" applyBorder="0" applyAlignment="0" applyProtection="0"/>
    <xf numFmtId="168" fontId="21" fillId="47" borderId="0" applyNumberFormat="0" applyBorder="0" applyAlignment="0" applyProtection="0"/>
    <xf numFmtId="168" fontId="21" fillId="47" borderId="0" applyNumberFormat="0" applyBorder="0" applyAlignment="0" applyProtection="0"/>
    <xf numFmtId="169" fontId="21" fillId="47" borderId="0" applyNumberFormat="0" applyBorder="0" applyAlignment="0" applyProtection="0"/>
    <xf numFmtId="168" fontId="21" fillId="47" borderId="0" applyNumberFormat="0" applyBorder="0" applyAlignment="0" applyProtection="0"/>
    <xf numFmtId="168" fontId="21" fillId="47" borderId="0" applyNumberFormat="0" applyBorder="0" applyAlignment="0" applyProtection="0"/>
    <xf numFmtId="169" fontId="21" fillId="47" borderId="0" applyNumberFormat="0" applyBorder="0" applyAlignment="0" applyProtection="0"/>
    <xf numFmtId="168" fontId="21" fillId="47" borderId="0" applyNumberFormat="0" applyBorder="0" applyAlignment="0" applyProtection="0"/>
    <xf numFmtId="168" fontId="21" fillId="47" borderId="0" applyNumberFormat="0" applyBorder="0" applyAlignment="0" applyProtection="0"/>
    <xf numFmtId="169" fontId="21" fillId="47" borderId="0" applyNumberFormat="0" applyBorder="0" applyAlignment="0" applyProtection="0"/>
    <xf numFmtId="168" fontId="21" fillId="47" borderId="0" applyNumberFormat="0" applyBorder="0" applyAlignment="0" applyProtection="0"/>
    <xf numFmtId="0" fontId="20" fillId="47" borderId="0" applyNumberFormat="0" applyBorder="0" applyAlignment="0" applyProtection="0"/>
    <xf numFmtId="0" fontId="22" fillId="48" borderId="0" applyNumberFormat="0" applyBorder="0" applyAlignment="0" applyProtection="0"/>
    <xf numFmtId="0" fontId="23" fillId="15" borderId="0" applyNumberFormat="0" applyBorder="0" applyAlignment="0" applyProtection="0"/>
    <xf numFmtId="168" fontId="24" fillId="48" borderId="0" applyNumberFormat="0" applyBorder="0" applyAlignment="0" applyProtection="0"/>
    <xf numFmtId="168" fontId="24" fillId="48" borderId="0" applyNumberFormat="0" applyBorder="0" applyAlignment="0" applyProtection="0"/>
    <xf numFmtId="169" fontId="24" fillId="48" borderId="0" applyNumberFormat="0" applyBorder="0" applyAlignment="0" applyProtection="0"/>
    <xf numFmtId="0" fontId="22" fillId="48"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68" fontId="24" fillId="48" borderId="0" applyNumberFormat="0" applyBorder="0" applyAlignment="0" applyProtection="0"/>
    <xf numFmtId="169" fontId="24" fillId="48" borderId="0" applyNumberFormat="0" applyBorder="0" applyAlignment="0" applyProtection="0"/>
    <xf numFmtId="168" fontId="24" fillId="48" borderId="0" applyNumberFormat="0" applyBorder="0" applyAlignment="0" applyProtection="0"/>
    <xf numFmtId="168" fontId="24" fillId="48" borderId="0" applyNumberFormat="0" applyBorder="0" applyAlignment="0" applyProtection="0"/>
    <xf numFmtId="169" fontId="24" fillId="48" borderId="0" applyNumberFormat="0" applyBorder="0" applyAlignment="0" applyProtection="0"/>
    <xf numFmtId="168" fontId="24" fillId="48" borderId="0" applyNumberFormat="0" applyBorder="0" applyAlignment="0" applyProtection="0"/>
    <xf numFmtId="168" fontId="24" fillId="48" borderId="0" applyNumberFormat="0" applyBorder="0" applyAlignment="0" applyProtection="0"/>
    <xf numFmtId="169" fontId="24" fillId="48" borderId="0" applyNumberFormat="0" applyBorder="0" applyAlignment="0" applyProtection="0"/>
    <xf numFmtId="168" fontId="24" fillId="48" borderId="0" applyNumberFormat="0" applyBorder="0" applyAlignment="0" applyProtection="0"/>
    <xf numFmtId="168" fontId="24" fillId="48" borderId="0" applyNumberFormat="0" applyBorder="0" applyAlignment="0" applyProtection="0"/>
    <xf numFmtId="169" fontId="24" fillId="48" borderId="0" applyNumberFormat="0" applyBorder="0" applyAlignment="0" applyProtection="0"/>
    <xf numFmtId="168" fontId="24" fillId="48" borderId="0" applyNumberFormat="0" applyBorder="0" applyAlignment="0" applyProtection="0"/>
    <xf numFmtId="0" fontId="22" fillId="48" borderId="0" applyNumberFormat="0" applyBorder="0" applyAlignment="0" applyProtection="0"/>
    <xf numFmtId="0" fontId="22" fillId="45" borderId="0" applyNumberFormat="0" applyBorder="0" applyAlignment="0" applyProtection="0"/>
    <xf numFmtId="0" fontId="23" fillId="19"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0" fontId="22" fillId="4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3" fillId="23"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0" fontId="22" fillId="4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3" fillId="27"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0" fontId="22" fillId="4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3" fillId="31"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0" fontId="22" fillId="5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3" fillId="35" borderId="0" applyNumberFormat="0" applyBorder="0" applyAlignment="0" applyProtection="0"/>
    <xf numFmtId="168" fontId="24" fillId="51" borderId="0" applyNumberFormat="0" applyBorder="0" applyAlignment="0" applyProtection="0"/>
    <xf numFmtId="168" fontId="24" fillId="51" borderId="0" applyNumberFormat="0" applyBorder="0" applyAlignment="0" applyProtection="0"/>
    <xf numFmtId="169" fontId="24" fillId="51" borderId="0" applyNumberFormat="0" applyBorder="0" applyAlignment="0" applyProtection="0"/>
    <xf numFmtId="0" fontId="22" fillId="5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8" fontId="24" fillId="51" borderId="0" applyNumberFormat="0" applyBorder="0" applyAlignment="0" applyProtection="0"/>
    <xf numFmtId="169" fontId="24" fillId="51" borderId="0" applyNumberFormat="0" applyBorder="0" applyAlignment="0" applyProtection="0"/>
    <xf numFmtId="168" fontId="24" fillId="51" borderId="0" applyNumberFormat="0" applyBorder="0" applyAlignment="0" applyProtection="0"/>
    <xf numFmtId="168" fontId="24" fillId="51" borderId="0" applyNumberFormat="0" applyBorder="0" applyAlignment="0" applyProtection="0"/>
    <xf numFmtId="169" fontId="24" fillId="51" borderId="0" applyNumberFormat="0" applyBorder="0" applyAlignment="0" applyProtection="0"/>
    <xf numFmtId="168" fontId="24" fillId="51" borderId="0" applyNumberFormat="0" applyBorder="0" applyAlignment="0" applyProtection="0"/>
    <xf numFmtId="168" fontId="24" fillId="51" borderId="0" applyNumberFormat="0" applyBorder="0" applyAlignment="0" applyProtection="0"/>
    <xf numFmtId="169" fontId="24" fillId="51" borderId="0" applyNumberFormat="0" applyBorder="0" applyAlignment="0" applyProtection="0"/>
    <xf numFmtId="168" fontId="24" fillId="51" borderId="0" applyNumberFormat="0" applyBorder="0" applyAlignment="0" applyProtection="0"/>
    <xf numFmtId="168" fontId="24" fillId="51" borderId="0" applyNumberFormat="0" applyBorder="0" applyAlignment="0" applyProtection="0"/>
    <xf numFmtId="169" fontId="24" fillId="51" borderId="0" applyNumberFormat="0" applyBorder="0" applyAlignment="0" applyProtection="0"/>
    <xf numFmtId="168" fontId="24" fillId="51" borderId="0" applyNumberFormat="0" applyBorder="0" applyAlignment="0" applyProtection="0"/>
    <xf numFmtId="0" fontId="22"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3" fillId="12" borderId="0" applyNumberFormat="0" applyBorder="0" applyAlignment="0" applyProtection="0"/>
    <xf numFmtId="168" fontId="24" fillId="54" borderId="0" applyNumberFormat="0" applyBorder="0" applyAlignment="0" applyProtection="0"/>
    <xf numFmtId="168" fontId="24" fillId="54" borderId="0" applyNumberFormat="0" applyBorder="0" applyAlignment="0" applyProtection="0"/>
    <xf numFmtId="169" fontId="24" fillId="54" borderId="0" applyNumberFormat="0" applyBorder="0" applyAlignment="0" applyProtection="0"/>
    <xf numFmtId="0" fontId="22" fillId="54"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68" fontId="24" fillId="54" borderId="0" applyNumberFormat="0" applyBorder="0" applyAlignment="0" applyProtection="0"/>
    <xf numFmtId="169" fontId="24" fillId="54" borderId="0" applyNumberFormat="0" applyBorder="0" applyAlignment="0" applyProtection="0"/>
    <xf numFmtId="168" fontId="24" fillId="54" borderId="0" applyNumberFormat="0" applyBorder="0" applyAlignment="0" applyProtection="0"/>
    <xf numFmtId="168" fontId="24" fillId="54" borderId="0" applyNumberFormat="0" applyBorder="0" applyAlignment="0" applyProtection="0"/>
    <xf numFmtId="169" fontId="24" fillId="54" borderId="0" applyNumberFormat="0" applyBorder="0" applyAlignment="0" applyProtection="0"/>
    <xf numFmtId="168" fontId="24" fillId="54" borderId="0" applyNumberFormat="0" applyBorder="0" applyAlignment="0" applyProtection="0"/>
    <xf numFmtId="168" fontId="24" fillId="54" borderId="0" applyNumberFormat="0" applyBorder="0" applyAlignment="0" applyProtection="0"/>
    <xf numFmtId="169" fontId="24" fillId="54" borderId="0" applyNumberFormat="0" applyBorder="0" applyAlignment="0" applyProtection="0"/>
    <xf numFmtId="168" fontId="24" fillId="54" borderId="0" applyNumberFormat="0" applyBorder="0" applyAlignment="0" applyProtection="0"/>
    <xf numFmtId="168" fontId="24" fillId="54" borderId="0" applyNumberFormat="0" applyBorder="0" applyAlignment="0" applyProtection="0"/>
    <xf numFmtId="169" fontId="24" fillId="54" borderId="0" applyNumberFormat="0" applyBorder="0" applyAlignment="0" applyProtection="0"/>
    <xf numFmtId="168" fontId="24"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3" fillId="16" borderId="0" applyNumberFormat="0" applyBorder="0" applyAlignment="0" applyProtection="0"/>
    <xf numFmtId="168" fontId="24" fillId="58" borderId="0" applyNumberFormat="0" applyBorder="0" applyAlignment="0" applyProtection="0"/>
    <xf numFmtId="168" fontId="24" fillId="58" borderId="0" applyNumberFormat="0" applyBorder="0" applyAlignment="0" applyProtection="0"/>
    <xf numFmtId="169" fontId="24" fillId="58" borderId="0" applyNumberFormat="0" applyBorder="0" applyAlignment="0" applyProtection="0"/>
    <xf numFmtId="0" fontId="22" fillId="58"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68" fontId="24" fillId="58" borderId="0" applyNumberFormat="0" applyBorder="0" applyAlignment="0" applyProtection="0"/>
    <xf numFmtId="169" fontId="24" fillId="58" borderId="0" applyNumberFormat="0" applyBorder="0" applyAlignment="0" applyProtection="0"/>
    <xf numFmtId="168" fontId="24" fillId="58" borderId="0" applyNumberFormat="0" applyBorder="0" applyAlignment="0" applyProtection="0"/>
    <xf numFmtId="168" fontId="24" fillId="58" borderId="0" applyNumberFormat="0" applyBorder="0" applyAlignment="0" applyProtection="0"/>
    <xf numFmtId="169" fontId="24" fillId="58" borderId="0" applyNumberFormat="0" applyBorder="0" applyAlignment="0" applyProtection="0"/>
    <xf numFmtId="168" fontId="24" fillId="58" borderId="0" applyNumberFormat="0" applyBorder="0" applyAlignment="0" applyProtection="0"/>
    <xf numFmtId="168" fontId="24" fillId="58" borderId="0" applyNumberFormat="0" applyBorder="0" applyAlignment="0" applyProtection="0"/>
    <xf numFmtId="169" fontId="24" fillId="58" borderId="0" applyNumberFormat="0" applyBorder="0" applyAlignment="0" applyProtection="0"/>
    <xf numFmtId="168" fontId="24" fillId="58" borderId="0" applyNumberFormat="0" applyBorder="0" applyAlignment="0" applyProtection="0"/>
    <xf numFmtId="168" fontId="24" fillId="58" borderId="0" applyNumberFormat="0" applyBorder="0" applyAlignment="0" applyProtection="0"/>
    <xf numFmtId="169" fontId="24" fillId="58" borderId="0" applyNumberFormat="0" applyBorder="0" applyAlignment="0" applyProtection="0"/>
    <xf numFmtId="168" fontId="24"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0" fillId="55" borderId="0" applyNumberFormat="0" applyBorder="0" applyAlignment="0" applyProtection="0"/>
    <xf numFmtId="0" fontId="20" fillId="59" borderId="0" applyNumberFormat="0" applyBorder="0" applyAlignment="0" applyProtection="0"/>
    <xf numFmtId="0" fontId="22" fillId="56" borderId="0" applyNumberFormat="0" applyBorder="0" applyAlignment="0" applyProtection="0"/>
    <xf numFmtId="0" fontId="22" fillId="60" borderId="0" applyNumberFormat="0" applyBorder="0" applyAlignment="0" applyProtection="0"/>
    <xf numFmtId="0" fontId="23" fillId="20" borderId="0" applyNumberFormat="0" applyBorder="0" applyAlignment="0" applyProtection="0"/>
    <xf numFmtId="168" fontId="24" fillId="60" borderId="0" applyNumberFormat="0" applyBorder="0" applyAlignment="0" applyProtection="0"/>
    <xf numFmtId="168" fontId="24" fillId="60" borderId="0" applyNumberFormat="0" applyBorder="0" applyAlignment="0" applyProtection="0"/>
    <xf numFmtId="169" fontId="24" fillId="60" borderId="0" applyNumberFormat="0" applyBorder="0" applyAlignment="0" applyProtection="0"/>
    <xf numFmtId="0" fontId="22" fillId="6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168" fontId="24" fillId="60" borderId="0" applyNumberFormat="0" applyBorder="0" applyAlignment="0" applyProtection="0"/>
    <xf numFmtId="169" fontId="24" fillId="60" borderId="0" applyNumberFormat="0" applyBorder="0" applyAlignment="0" applyProtection="0"/>
    <xf numFmtId="168" fontId="24" fillId="60" borderId="0" applyNumberFormat="0" applyBorder="0" applyAlignment="0" applyProtection="0"/>
    <xf numFmtId="168" fontId="24" fillId="60" borderId="0" applyNumberFormat="0" applyBorder="0" applyAlignment="0" applyProtection="0"/>
    <xf numFmtId="169" fontId="24" fillId="60" borderId="0" applyNumberFormat="0" applyBorder="0" applyAlignment="0" applyProtection="0"/>
    <xf numFmtId="168" fontId="24" fillId="60" borderId="0" applyNumberFormat="0" applyBorder="0" applyAlignment="0" applyProtection="0"/>
    <xf numFmtId="168" fontId="24" fillId="60" borderId="0" applyNumberFormat="0" applyBorder="0" applyAlignment="0" applyProtection="0"/>
    <xf numFmtId="169" fontId="24" fillId="60" borderId="0" applyNumberFormat="0" applyBorder="0" applyAlignment="0" applyProtection="0"/>
    <xf numFmtId="168" fontId="24" fillId="60" borderId="0" applyNumberFormat="0" applyBorder="0" applyAlignment="0" applyProtection="0"/>
    <xf numFmtId="168" fontId="24" fillId="60" borderId="0" applyNumberFormat="0" applyBorder="0" applyAlignment="0" applyProtection="0"/>
    <xf numFmtId="169" fontId="24" fillId="60" borderId="0" applyNumberFormat="0" applyBorder="0" applyAlignment="0" applyProtection="0"/>
    <xf numFmtId="168" fontId="24"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0" fillId="52"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3" fillId="24"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0" fontId="22" fillId="49"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169" fontId="24" fillId="49" borderId="0" applyNumberFormat="0" applyBorder="0" applyAlignment="0" applyProtection="0"/>
    <xf numFmtId="168" fontId="24"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0" fillId="61" borderId="0" applyNumberFormat="0" applyBorder="0" applyAlignment="0" applyProtection="0"/>
    <xf numFmtId="0" fontId="20" fillId="52" borderId="0" applyNumberFormat="0" applyBorder="0" applyAlignment="0" applyProtection="0"/>
    <xf numFmtId="0" fontId="22" fillId="53" borderId="0" applyNumberFormat="0" applyBorder="0" applyAlignment="0" applyProtection="0"/>
    <xf numFmtId="0" fontId="22" fillId="50" borderId="0" applyNumberFormat="0" applyBorder="0" applyAlignment="0" applyProtection="0"/>
    <xf numFmtId="0" fontId="23" fillId="28"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0" fontId="22" fillId="5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169" fontId="24" fillId="50" borderId="0" applyNumberFormat="0" applyBorder="0" applyAlignment="0" applyProtection="0"/>
    <xf numFmtId="168" fontId="24"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0" fillId="55" borderId="0" applyNumberFormat="0" applyBorder="0" applyAlignment="0" applyProtection="0"/>
    <xf numFmtId="0" fontId="20" fillId="62" borderId="0" applyNumberFormat="0" applyBorder="0" applyAlignment="0" applyProtection="0"/>
    <xf numFmtId="0" fontId="22" fillId="62" borderId="0" applyNumberFormat="0" applyBorder="0" applyAlignment="0" applyProtection="0"/>
    <xf numFmtId="0" fontId="22" fillId="63" borderId="0" applyNumberFormat="0" applyBorder="0" applyAlignment="0" applyProtection="0"/>
    <xf numFmtId="0" fontId="23" fillId="32" borderId="0" applyNumberFormat="0" applyBorder="0" applyAlignment="0" applyProtection="0"/>
    <xf numFmtId="168" fontId="24" fillId="63" borderId="0" applyNumberFormat="0" applyBorder="0" applyAlignment="0" applyProtection="0"/>
    <xf numFmtId="168" fontId="24" fillId="63" borderId="0" applyNumberFormat="0" applyBorder="0" applyAlignment="0" applyProtection="0"/>
    <xf numFmtId="169" fontId="24" fillId="63" borderId="0" applyNumberFormat="0" applyBorder="0" applyAlignment="0" applyProtection="0"/>
    <xf numFmtId="0" fontId="22" fillId="6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168" fontId="24" fillId="63" borderId="0" applyNumberFormat="0" applyBorder="0" applyAlignment="0" applyProtection="0"/>
    <xf numFmtId="169" fontId="24" fillId="63" borderId="0" applyNumberFormat="0" applyBorder="0" applyAlignment="0" applyProtection="0"/>
    <xf numFmtId="168" fontId="24" fillId="63" borderId="0" applyNumberFormat="0" applyBorder="0" applyAlignment="0" applyProtection="0"/>
    <xf numFmtId="168" fontId="24" fillId="63" borderId="0" applyNumberFormat="0" applyBorder="0" applyAlignment="0" applyProtection="0"/>
    <xf numFmtId="169" fontId="24" fillId="63" borderId="0" applyNumberFormat="0" applyBorder="0" applyAlignment="0" applyProtection="0"/>
    <xf numFmtId="168" fontId="24" fillId="63" borderId="0" applyNumberFormat="0" applyBorder="0" applyAlignment="0" applyProtection="0"/>
    <xf numFmtId="168" fontId="24" fillId="63" borderId="0" applyNumberFormat="0" applyBorder="0" applyAlignment="0" applyProtection="0"/>
    <xf numFmtId="169" fontId="24" fillId="63" borderId="0" applyNumberFormat="0" applyBorder="0" applyAlignment="0" applyProtection="0"/>
    <xf numFmtId="168" fontId="24" fillId="63" borderId="0" applyNumberFormat="0" applyBorder="0" applyAlignment="0" applyProtection="0"/>
    <xf numFmtId="168" fontId="24" fillId="63" borderId="0" applyNumberFormat="0" applyBorder="0" applyAlignment="0" applyProtection="0"/>
    <xf numFmtId="169" fontId="24" fillId="63" borderId="0" applyNumberFormat="0" applyBorder="0" applyAlignment="0" applyProtection="0"/>
    <xf numFmtId="168" fontId="24"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5" fillId="39" borderId="0" applyNumberFormat="0" applyBorder="0" applyAlignment="0" applyProtection="0"/>
    <xf numFmtId="0" fontId="26" fillId="6"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5" fillId="39"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5" fillId="39" borderId="0" applyNumberFormat="0" applyBorder="0" applyAlignment="0" applyProtection="0"/>
    <xf numFmtId="170" fontId="28" fillId="0" borderId="0" applyFill="0" applyBorder="0" applyAlignment="0"/>
    <xf numFmtId="170" fontId="29" fillId="0" borderId="0" applyFill="0" applyBorder="0" applyAlignment="0"/>
    <xf numFmtId="170" fontId="29" fillId="0" borderId="0" applyFill="0" applyBorder="0" applyAlignment="0"/>
    <xf numFmtId="170" fontId="29" fillId="0" borderId="0" applyFill="0" applyBorder="0" applyAlignment="0"/>
    <xf numFmtId="171" fontId="30" fillId="0" borderId="0" applyFill="0" applyBorder="0" applyAlignment="0"/>
    <xf numFmtId="171" fontId="30" fillId="0" borderId="0" applyFill="0" applyBorder="0" applyAlignment="0"/>
    <xf numFmtId="170" fontId="29" fillId="0" borderId="0" applyFill="0" applyBorder="0" applyAlignment="0"/>
    <xf numFmtId="170" fontId="29" fillId="0" borderId="0" applyFill="0" applyBorder="0" applyAlignment="0"/>
    <xf numFmtId="170" fontId="29" fillId="0" borderId="0" applyFill="0" applyBorder="0" applyAlignment="0"/>
    <xf numFmtId="170" fontId="29" fillId="0" borderId="0" applyFill="0" applyBorder="0" applyAlignment="0"/>
    <xf numFmtId="170" fontId="29" fillId="0" borderId="0" applyFill="0" applyBorder="0" applyAlignment="0"/>
    <xf numFmtId="170" fontId="29" fillId="0" borderId="0" applyFill="0" applyBorder="0" applyAlignment="0"/>
    <xf numFmtId="172" fontId="30" fillId="0" borderId="0" applyFill="0" applyBorder="0" applyAlignment="0"/>
    <xf numFmtId="173" fontId="30" fillId="0" borderId="0" applyFill="0" applyBorder="0" applyAlignment="0"/>
    <xf numFmtId="174" fontId="30" fillId="0" borderId="0" applyFill="0" applyBorder="0" applyAlignment="0"/>
    <xf numFmtId="175" fontId="30" fillId="0" borderId="0" applyFill="0" applyBorder="0" applyAlignment="0"/>
    <xf numFmtId="171" fontId="30" fillId="0" borderId="0" applyFill="0" applyBorder="0" applyAlignment="0"/>
    <xf numFmtId="176" fontId="30" fillId="0" borderId="0" applyFill="0" applyBorder="0" applyAlignment="0"/>
    <xf numFmtId="172" fontId="30" fillId="0" borderId="0" applyFill="0" applyBorder="0" applyAlignment="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168" fontId="33"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168" fontId="33"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169" fontId="33"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2" fillId="9" borderId="37"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0" fontId="31" fillId="64" borderId="44" applyNumberFormat="0" applyAlignment="0" applyProtection="0"/>
    <xf numFmtId="168" fontId="33" fillId="64" borderId="44" applyNumberFormat="0" applyAlignment="0" applyProtection="0"/>
    <xf numFmtId="169" fontId="33" fillId="64" borderId="44" applyNumberFormat="0" applyAlignment="0" applyProtection="0"/>
    <xf numFmtId="168" fontId="33" fillId="64" borderId="44" applyNumberFormat="0" applyAlignment="0" applyProtection="0"/>
    <xf numFmtId="168" fontId="33" fillId="64" borderId="44" applyNumberFormat="0" applyAlignment="0" applyProtection="0"/>
    <xf numFmtId="169" fontId="33" fillId="64" borderId="44" applyNumberFormat="0" applyAlignment="0" applyProtection="0"/>
    <xf numFmtId="168" fontId="33" fillId="64" borderId="44" applyNumberFormat="0" applyAlignment="0" applyProtection="0"/>
    <xf numFmtId="168" fontId="33" fillId="64" borderId="44" applyNumberFormat="0" applyAlignment="0" applyProtection="0"/>
    <xf numFmtId="169" fontId="33" fillId="64" borderId="44" applyNumberFormat="0" applyAlignment="0" applyProtection="0"/>
    <xf numFmtId="168" fontId="33" fillId="64" borderId="44" applyNumberFormat="0" applyAlignment="0" applyProtection="0"/>
    <xf numFmtId="168" fontId="33" fillId="64" borderId="44" applyNumberFormat="0" applyAlignment="0" applyProtection="0"/>
    <xf numFmtId="169" fontId="33" fillId="64" borderId="44" applyNumberFormat="0" applyAlignment="0" applyProtection="0"/>
    <xf numFmtId="168" fontId="33" fillId="64" borderId="44" applyNumberFormat="0" applyAlignment="0" applyProtection="0"/>
    <xf numFmtId="0" fontId="31" fillId="64" borderId="44" applyNumberFormat="0" applyAlignment="0" applyProtection="0"/>
    <xf numFmtId="0" fontId="34" fillId="65" borderId="45" applyNumberFormat="0" applyAlignment="0" applyProtection="0"/>
    <xf numFmtId="0" fontId="35" fillId="10" borderId="40" applyNumberFormat="0" applyAlignment="0" applyProtection="0"/>
    <xf numFmtId="168"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0" fontId="34"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0" fontId="35" fillId="10" borderId="40"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169" fontId="36" fillId="65" borderId="45" applyNumberFormat="0" applyAlignment="0" applyProtection="0"/>
    <xf numFmtId="168" fontId="36" fillId="65" borderId="45" applyNumberFormat="0" applyAlignment="0" applyProtection="0"/>
    <xf numFmtId="0" fontId="3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quotePrefix="1">
      <protection locked="0"/>
    </xf>
    <xf numFmtId="43" fontId="20" fillId="0" borderId="0" applyFont="0" applyFill="0" applyBorder="0" applyAlignment="0" applyProtection="0"/>
    <xf numFmtId="43" fontId="2" fillId="0" borderId="0" quotePrefix="1">
      <protection locked="0"/>
    </xf>
    <xf numFmtId="43" fontId="2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0" fillId="0" borderId="0" applyFont="0" applyFill="0" applyBorder="0" applyAlignment="0" applyProtection="0"/>
    <xf numFmtId="44" fontId="6" fillId="0" borderId="0" applyFont="0" applyFill="0" applyBorder="0" applyAlignment="0" applyProtection="0"/>
    <xf numFmtId="43" fontId="20" fillId="0" borderId="0" applyFont="0" applyFill="0" applyBorder="0" applyAlignment="0" applyProtection="0"/>
    <xf numFmtId="44" fontId="6" fillId="0" borderId="0" applyFont="0" applyFill="0" applyBorder="0" applyAlignment="0" applyProtection="0"/>
    <xf numFmtId="178" fontId="20"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0" fillId="0" borderId="0" applyFont="0" applyFill="0" applyBorder="0" applyAlignment="0" applyProtection="0"/>
    <xf numFmtId="44" fontId="6" fillId="0" borderId="0" applyFont="0" applyFill="0" applyBorder="0" applyAlignment="0" applyProtection="0"/>
    <xf numFmtId="178" fontId="20"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 fillId="0" borderId="0"/>
    <xf numFmtId="172" fontId="30"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0" borderId="0"/>
    <xf numFmtId="14" fontId="39" fillId="0" borderId="0" applyFill="0" applyBorder="0" applyAlignment="0"/>
    <xf numFmtId="38" fontId="19" fillId="0" borderId="46">
      <alignment vertical="center"/>
    </xf>
    <xf numFmtId="38" fontId="19" fillId="0" borderId="46">
      <alignment vertical="center"/>
    </xf>
    <xf numFmtId="38" fontId="19" fillId="0" borderId="46">
      <alignment vertical="center"/>
    </xf>
    <xf numFmtId="38" fontId="19" fillId="0" borderId="46">
      <alignment vertical="center"/>
    </xf>
    <xf numFmtId="38" fontId="19" fillId="0" borderId="46">
      <alignment vertical="center"/>
    </xf>
    <xf numFmtId="38" fontId="19" fillId="0" borderId="46">
      <alignment vertical="center"/>
    </xf>
    <xf numFmtId="38" fontId="19" fillId="0" borderId="46">
      <alignment vertical="center"/>
    </xf>
    <xf numFmtId="38" fontId="19" fillId="0" borderId="0" applyFont="0" applyFill="0" applyBorder="0" applyAlignment="0" applyProtection="0"/>
    <xf numFmtId="180" fontId="2" fillId="0" borderId="0" applyFont="0" applyFill="0" applyBorder="0" applyAlignment="0" applyProtection="0"/>
    <xf numFmtId="0" fontId="40" fillId="66" borderId="0" applyNumberFormat="0" applyBorder="0" applyAlignment="0" applyProtection="0"/>
    <xf numFmtId="0" fontId="40" fillId="67" borderId="0" applyNumberFormat="0" applyBorder="0" applyAlignment="0" applyProtection="0"/>
    <xf numFmtId="0" fontId="40" fillId="68" borderId="0" applyNumberFormat="0" applyBorder="0" applyAlignment="0" applyProtection="0"/>
    <xf numFmtId="171" fontId="30" fillId="0" borderId="0" applyFill="0" applyBorder="0" applyAlignment="0"/>
    <xf numFmtId="172" fontId="30" fillId="0" borderId="0" applyFill="0" applyBorder="0" applyAlignment="0"/>
    <xf numFmtId="171" fontId="30" fillId="0" borderId="0" applyFill="0" applyBorder="0" applyAlignment="0"/>
    <xf numFmtId="176" fontId="30" fillId="0" borderId="0" applyFill="0" applyBorder="0" applyAlignment="0"/>
    <xf numFmtId="172" fontId="3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1" fillId="0" borderId="0" applyNumberFormat="0" applyFill="0" applyBorder="0" applyAlignment="0" applyProtection="0"/>
    <xf numFmtId="168" fontId="2" fillId="0" borderId="0"/>
    <xf numFmtId="0" fontId="2" fillId="0" borderId="0"/>
    <xf numFmtId="168" fontId="2" fillId="0" borderId="0"/>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29" fillId="0" borderId="3" applyNumberFormat="0" applyAlignment="0">
      <alignment horizontal="right"/>
      <protection locked="0"/>
    </xf>
    <xf numFmtId="0" fontId="44" fillId="40" borderId="0" applyNumberFormat="0" applyBorder="0" applyAlignment="0" applyProtection="0"/>
    <xf numFmtId="0" fontId="45" fillId="5" borderId="0" applyNumberFormat="0" applyBorder="0" applyAlignment="0" applyProtection="0"/>
    <xf numFmtId="168" fontId="46" fillId="40" borderId="0" applyNumberFormat="0" applyBorder="0" applyAlignment="0" applyProtection="0"/>
    <xf numFmtId="168" fontId="46" fillId="40" borderId="0" applyNumberFormat="0" applyBorder="0" applyAlignment="0" applyProtection="0"/>
    <xf numFmtId="169" fontId="46" fillId="40" borderId="0" applyNumberFormat="0" applyBorder="0" applyAlignment="0" applyProtection="0"/>
    <xf numFmtId="0" fontId="44" fillId="4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168" fontId="46" fillId="40" borderId="0" applyNumberFormat="0" applyBorder="0" applyAlignment="0" applyProtection="0"/>
    <xf numFmtId="169" fontId="46" fillId="40" borderId="0" applyNumberFormat="0" applyBorder="0" applyAlignment="0" applyProtection="0"/>
    <xf numFmtId="168" fontId="46" fillId="40" borderId="0" applyNumberFormat="0" applyBorder="0" applyAlignment="0" applyProtection="0"/>
    <xf numFmtId="168" fontId="46" fillId="40" borderId="0" applyNumberFormat="0" applyBorder="0" applyAlignment="0" applyProtection="0"/>
    <xf numFmtId="169" fontId="46" fillId="40" borderId="0" applyNumberFormat="0" applyBorder="0" applyAlignment="0" applyProtection="0"/>
    <xf numFmtId="168" fontId="46" fillId="40" borderId="0" applyNumberFormat="0" applyBorder="0" applyAlignment="0" applyProtection="0"/>
    <xf numFmtId="168" fontId="46" fillId="40" borderId="0" applyNumberFormat="0" applyBorder="0" applyAlignment="0" applyProtection="0"/>
    <xf numFmtId="169" fontId="46" fillId="40" borderId="0" applyNumberFormat="0" applyBorder="0" applyAlignment="0" applyProtection="0"/>
    <xf numFmtId="168" fontId="46" fillId="40" borderId="0" applyNumberFormat="0" applyBorder="0" applyAlignment="0" applyProtection="0"/>
    <xf numFmtId="168" fontId="46" fillId="40" borderId="0" applyNumberFormat="0" applyBorder="0" applyAlignment="0" applyProtection="0"/>
    <xf numFmtId="169" fontId="46" fillId="40" borderId="0" applyNumberFormat="0" applyBorder="0" applyAlignment="0" applyProtection="0"/>
    <xf numFmtId="168" fontId="46" fillId="40" borderId="0" applyNumberFormat="0" applyBorder="0" applyAlignment="0" applyProtection="0"/>
    <xf numFmtId="0" fontId="44" fillId="40" borderId="0" applyNumberFormat="0" applyBorder="0" applyAlignment="0" applyProtection="0"/>
    <xf numFmtId="0" fontId="2" fillId="69" borderId="3" applyNumberFormat="0" applyFont="0" applyBorder="0" applyProtection="0">
      <alignment horizontal="center" vertical="center"/>
    </xf>
    <xf numFmtId="0" fontId="47" fillId="0" borderId="34" applyNumberFormat="0" applyAlignment="0" applyProtection="0">
      <alignment horizontal="left" vertical="center"/>
    </xf>
    <xf numFmtId="0" fontId="47" fillId="0" borderId="34" applyNumberFormat="0" applyAlignment="0" applyProtection="0">
      <alignment horizontal="left" vertical="center"/>
    </xf>
    <xf numFmtId="168" fontId="47" fillId="0" borderId="34" applyNumberFormat="0" applyAlignment="0" applyProtection="0">
      <alignment horizontal="left" vertical="center"/>
    </xf>
    <xf numFmtId="0" fontId="47" fillId="0" borderId="9">
      <alignment horizontal="left" vertical="center"/>
    </xf>
    <xf numFmtId="0" fontId="47" fillId="0" borderId="9">
      <alignment horizontal="left" vertical="center"/>
    </xf>
    <xf numFmtId="168" fontId="47" fillId="0" borderId="9">
      <alignment horizontal="left" vertical="center"/>
    </xf>
    <xf numFmtId="0" fontId="48" fillId="0" borderId="47" applyNumberFormat="0" applyFill="0" applyAlignment="0" applyProtection="0"/>
    <xf numFmtId="169" fontId="48" fillId="0" borderId="47" applyNumberFormat="0" applyFill="0" applyAlignment="0" applyProtection="0"/>
    <xf numFmtId="0" fontId="48" fillId="0" borderId="47" applyNumberFormat="0" applyFill="0" applyAlignment="0" applyProtection="0"/>
    <xf numFmtId="168" fontId="48" fillId="0" borderId="47" applyNumberFormat="0" applyFill="0" applyAlignment="0" applyProtection="0"/>
    <xf numFmtId="168" fontId="48" fillId="0" borderId="47" applyNumberFormat="0" applyFill="0" applyAlignment="0" applyProtection="0"/>
    <xf numFmtId="168" fontId="48" fillId="0" borderId="47" applyNumberFormat="0" applyFill="0" applyAlignment="0" applyProtection="0"/>
    <xf numFmtId="169" fontId="48" fillId="0" borderId="47" applyNumberFormat="0" applyFill="0" applyAlignment="0" applyProtection="0"/>
    <xf numFmtId="168" fontId="48" fillId="0" borderId="47" applyNumberFormat="0" applyFill="0" applyAlignment="0" applyProtection="0"/>
    <xf numFmtId="168" fontId="48" fillId="0" borderId="47" applyNumberFormat="0" applyFill="0" applyAlignment="0" applyProtection="0"/>
    <xf numFmtId="169" fontId="48" fillId="0" borderId="47" applyNumberFormat="0" applyFill="0" applyAlignment="0" applyProtection="0"/>
    <xf numFmtId="168" fontId="48" fillId="0" borderId="47" applyNumberFormat="0" applyFill="0" applyAlignment="0" applyProtection="0"/>
    <xf numFmtId="168" fontId="48" fillId="0" borderId="47" applyNumberFormat="0" applyFill="0" applyAlignment="0" applyProtection="0"/>
    <xf numFmtId="169" fontId="48" fillId="0" borderId="47" applyNumberFormat="0" applyFill="0" applyAlignment="0" applyProtection="0"/>
    <xf numFmtId="168" fontId="48" fillId="0" borderId="47" applyNumberFormat="0" applyFill="0" applyAlignment="0" applyProtection="0"/>
    <xf numFmtId="168" fontId="48" fillId="0" borderId="47" applyNumberFormat="0" applyFill="0" applyAlignment="0" applyProtection="0"/>
    <xf numFmtId="169" fontId="48" fillId="0" borderId="47" applyNumberFormat="0" applyFill="0" applyAlignment="0" applyProtection="0"/>
    <xf numFmtId="168" fontId="48" fillId="0" borderId="47" applyNumberFormat="0" applyFill="0" applyAlignment="0" applyProtection="0"/>
    <xf numFmtId="0" fontId="48" fillId="0" borderId="47" applyNumberFormat="0" applyFill="0" applyAlignment="0" applyProtection="0"/>
    <xf numFmtId="0" fontId="49" fillId="0" borderId="48" applyNumberFormat="0" applyFill="0" applyAlignment="0" applyProtection="0"/>
    <xf numFmtId="169" fontId="49" fillId="0" borderId="48" applyNumberFormat="0" applyFill="0" applyAlignment="0" applyProtection="0"/>
    <xf numFmtId="0" fontId="49" fillId="0" borderId="48" applyNumberFormat="0" applyFill="0" applyAlignment="0" applyProtection="0"/>
    <xf numFmtId="168" fontId="49" fillId="0" borderId="48" applyNumberFormat="0" applyFill="0" applyAlignment="0" applyProtection="0"/>
    <xf numFmtId="168" fontId="49" fillId="0" borderId="48" applyNumberFormat="0" applyFill="0" applyAlignment="0" applyProtection="0"/>
    <xf numFmtId="168" fontId="49" fillId="0" borderId="48" applyNumberFormat="0" applyFill="0" applyAlignment="0" applyProtection="0"/>
    <xf numFmtId="169" fontId="49" fillId="0" borderId="48" applyNumberFormat="0" applyFill="0" applyAlignment="0" applyProtection="0"/>
    <xf numFmtId="168" fontId="49" fillId="0" borderId="48" applyNumberFormat="0" applyFill="0" applyAlignment="0" applyProtection="0"/>
    <xf numFmtId="168" fontId="49" fillId="0" borderId="48" applyNumberFormat="0" applyFill="0" applyAlignment="0" applyProtection="0"/>
    <xf numFmtId="169" fontId="49" fillId="0" borderId="48" applyNumberFormat="0" applyFill="0" applyAlignment="0" applyProtection="0"/>
    <xf numFmtId="168" fontId="49" fillId="0" borderId="48" applyNumberFormat="0" applyFill="0" applyAlignment="0" applyProtection="0"/>
    <xf numFmtId="168" fontId="49" fillId="0" borderId="48" applyNumberFormat="0" applyFill="0" applyAlignment="0" applyProtection="0"/>
    <xf numFmtId="169" fontId="49" fillId="0" borderId="48" applyNumberFormat="0" applyFill="0" applyAlignment="0" applyProtection="0"/>
    <xf numFmtId="168" fontId="49" fillId="0" borderId="48" applyNumberFormat="0" applyFill="0" applyAlignment="0" applyProtection="0"/>
    <xf numFmtId="168" fontId="49" fillId="0" borderId="48" applyNumberFormat="0" applyFill="0" applyAlignment="0" applyProtection="0"/>
    <xf numFmtId="169" fontId="49" fillId="0" borderId="48" applyNumberFormat="0" applyFill="0" applyAlignment="0" applyProtection="0"/>
    <xf numFmtId="168" fontId="49" fillId="0" borderId="48" applyNumberFormat="0" applyFill="0" applyAlignment="0" applyProtection="0"/>
    <xf numFmtId="0" fontId="49" fillId="0" borderId="48" applyNumberFormat="0" applyFill="0" applyAlignment="0" applyProtection="0"/>
    <xf numFmtId="0" fontId="50" fillId="0" borderId="49" applyNumberFormat="0" applyFill="0" applyAlignment="0" applyProtection="0"/>
    <xf numFmtId="169" fontId="50" fillId="0" borderId="49" applyNumberFormat="0" applyFill="0" applyAlignment="0" applyProtection="0"/>
    <xf numFmtId="0" fontId="50" fillId="0" borderId="49" applyNumberFormat="0" applyFill="0" applyAlignment="0" applyProtection="0"/>
    <xf numFmtId="168" fontId="50" fillId="0" borderId="49" applyNumberFormat="0" applyFill="0" applyAlignment="0" applyProtection="0"/>
    <xf numFmtId="0" fontId="50" fillId="0" borderId="49" applyNumberFormat="0" applyFill="0" applyAlignment="0" applyProtection="0"/>
    <xf numFmtId="168"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50" fillId="0" borderId="49" applyNumberFormat="0" applyFill="0" applyAlignment="0" applyProtection="0"/>
    <xf numFmtId="169" fontId="50" fillId="0" borderId="49" applyNumberFormat="0" applyFill="0" applyAlignment="0" applyProtection="0"/>
    <xf numFmtId="168" fontId="50" fillId="0" borderId="49" applyNumberFormat="0" applyFill="0" applyAlignment="0" applyProtection="0"/>
    <xf numFmtId="168" fontId="50" fillId="0" borderId="49" applyNumberFormat="0" applyFill="0" applyAlignment="0" applyProtection="0"/>
    <xf numFmtId="169" fontId="50" fillId="0" borderId="49" applyNumberFormat="0" applyFill="0" applyAlignment="0" applyProtection="0"/>
    <xf numFmtId="168" fontId="50" fillId="0" borderId="49" applyNumberFormat="0" applyFill="0" applyAlignment="0" applyProtection="0"/>
    <xf numFmtId="168" fontId="50" fillId="0" borderId="49" applyNumberFormat="0" applyFill="0" applyAlignment="0" applyProtection="0"/>
    <xf numFmtId="169" fontId="50" fillId="0" borderId="49" applyNumberFormat="0" applyFill="0" applyAlignment="0" applyProtection="0"/>
    <xf numFmtId="168" fontId="50" fillId="0" borderId="49" applyNumberFormat="0" applyFill="0" applyAlignment="0" applyProtection="0"/>
    <xf numFmtId="168" fontId="50" fillId="0" borderId="49" applyNumberFormat="0" applyFill="0" applyAlignment="0" applyProtection="0"/>
    <xf numFmtId="169" fontId="50" fillId="0" borderId="49" applyNumberFormat="0" applyFill="0" applyAlignment="0" applyProtection="0"/>
    <xf numFmtId="168" fontId="50" fillId="0" borderId="49" applyNumberFormat="0" applyFill="0" applyAlignment="0" applyProtection="0"/>
    <xf numFmtId="0" fontId="50" fillId="0" borderId="49" applyNumberFormat="0" applyFill="0" applyAlignment="0" applyProtection="0"/>
    <xf numFmtId="0" fontId="50" fillId="0" borderId="0" applyNumberFormat="0" applyFill="0" applyBorder="0" applyAlignment="0" applyProtection="0"/>
    <xf numFmtId="169" fontId="50" fillId="0" borderId="0" applyNumberFormat="0" applyFill="0" applyBorder="0" applyAlignment="0" applyProtection="0"/>
    <xf numFmtId="0"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50" fillId="0" borderId="0" applyNumberFormat="0" applyFill="0" applyBorder="0" applyAlignment="0" applyProtection="0"/>
    <xf numFmtId="37" fontId="51" fillId="0" borderId="0"/>
    <xf numFmtId="168" fontId="52" fillId="0" borderId="0"/>
    <xf numFmtId="0" fontId="52" fillId="0" borderId="0"/>
    <xf numFmtId="168" fontId="52" fillId="0" borderId="0"/>
    <xf numFmtId="168" fontId="47" fillId="0" borderId="0"/>
    <xf numFmtId="0" fontId="47" fillId="0" borderId="0"/>
    <xf numFmtId="168" fontId="47" fillId="0" borderId="0"/>
    <xf numFmtId="168" fontId="53" fillId="0" borderId="0"/>
    <xf numFmtId="0" fontId="53" fillId="0" borderId="0"/>
    <xf numFmtId="168" fontId="53" fillId="0" borderId="0"/>
    <xf numFmtId="168" fontId="54" fillId="0" borderId="0"/>
    <xf numFmtId="0" fontId="54" fillId="0" borderId="0"/>
    <xf numFmtId="168" fontId="54" fillId="0" borderId="0"/>
    <xf numFmtId="168" fontId="55" fillId="0" borderId="0"/>
    <xf numFmtId="0" fontId="55" fillId="0" borderId="0"/>
    <xf numFmtId="168" fontId="55" fillId="0" borderId="0"/>
    <xf numFmtId="168" fontId="56" fillId="0" borderId="0"/>
    <xf numFmtId="0" fontId="56" fillId="0" borderId="0"/>
    <xf numFmtId="168" fontId="56" fillId="0" borderId="0"/>
    <xf numFmtId="0" fontId="5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7" fillId="0" borderId="0" applyNumberFormat="0" applyFill="0" applyBorder="0" applyAlignment="0" applyProtection="0">
      <alignment vertical="top"/>
      <protection locked="0"/>
    </xf>
    <xf numFmtId="169" fontId="57" fillId="0" borderId="0" applyNumberFormat="0" applyFill="0" applyBorder="0" applyAlignment="0" applyProtection="0">
      <alignment vertical="top"/>
      <protection locked="0"/>
    </xf>
    <xf numFmtId="168" fontId="57" fillId="0" borderId="0" applyNumberFormat="0" applyFill="0" applyBorder="0" applyAlignment="0" applyProtection="0">
      <alignment vertical="top"/>
      <protection locked="0"/>
    </xf>
    <xf numFmtId="168" fontId="58" fillId="0" borderId="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168" fontId="61"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168" fontId="61"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169" fontId="61"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60" fillId="8" borderId="37"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0" fontId="59" fillId="43" borderId="44" applyNumberFormat="0" applyAlignment="0" applyProtection="0"/>
    <xf numFmtId="168" fontId="61" fillId="43" borderId="44" applyNumberFormat="0" applyAlignment="0" applyProtection="0"/>
    <xf numFmtId="169" fontId="61" fillId="43" borderId="44" applyNumberFormat="0" applyAlignment="0" applyProtection="0"/>
    <xf numFmtId="168" fontId="61" fillId="43" borderId="44" applyNumberFormat="0" applyAlignment="0" applyProtection="0"/>
    <xf numFmtId="168" fontId="61" fillId="43" borderId="44" applyNumberFormat="0" applyAlignment="0" applyProtection="0"/>
    <xf numFmtId="169" fontId="61" fillId="43" borderId="44" applyNumberFormat="0" applyAlignment="0" applyProtection="0"/>
    <xf numFmtId="168" fontId="61" fillId="43" borderId="44" applyNumberFormat="0" applyAlignment="0" applyProtection="0"/>
    <xf numFmtId="168" fontId="61" fillId="43" borderId="44" applyNumberFormat="0" applyAlignment="0" applyProtection="0"/>
    <xf numFmtId="169" fontId="61" fillId="43" borderId="44" applyNumberFormat="0" applyAlignment="0" applyProtection="0"/>
    <xf numFmtId="168" fontId="61" fillId="43" borderId="44" applyNumberFormat="0" applyAlignment="0" applyProtection="0"/>
    <xf numFmtId="168" fontId="61" fillId="43" borderId="44" applyNumberFormat="0" applyAlignment="0" applyProtection="0"/>
    <xf numFmtId="169" fontId="61" fillId="43" borderId="44" applyNumberFormat="0" applyAlignment="0" applyProtection="0"/>
    <xf numFmtId="168" fontId="61" fillId="43" borderId="44" applyNumberFormat="0" applyAlignment="0" applyProtection="0"/>
    <xf numFmtId="0" fontId="59" fillId="43" borderId="44" applyNumberFormat="0" applyAlignment="0" applyProtection="0"/>
    <xf numFmtId="3" fontId="2" fillId="72" borderId="3" applyFont="0">
      <alignment horizontal="right" vertical="center"/>
      <protection locked="0"/>
    </xf>
    <xf numFmtId="171" fontId="30" fillId="0" borderId="0" applyFill="0" applyBorder="0" applyAlignment="0"/>
    <xf numFmtId="172" fontId="30" fillId="0" borderId="0" applyFill="0" applyBorder="0" applyAlignment="0"/>
    <xf numFmtId="171" fontId="30" fillId="0" borderId="0" applyFill="0" applyBorder="0" applyAlignment="0"/>
    <xf numFmtId="176" fontId="30" fillId="0" borderId="0" applyFill="0" applyBorder="0" applyAlignment="0"/>
    <xf numFmtId="172" fontId="30" fillId="0" borderId="0" applyFill="0" applyBorder="0" applyAlignment="0"/>
    <xf numFmtId="0" fontId="62" fillId="0" borderId="50" applyNumberFormat="0" applyFill="0" applyAlignment="0" applyProtection="0"/>
    <xf numFmtId="0" fontId="63" fillId="0" borderId="39" applyNumberFormat="0" applyFill="0" applyAlignment="0" applyProtection="0"/>
    <xf numFmtId="168" fontId="64" fillId="0" borderId="50" applyNumberFormat="0" applyFill="0" applyAlignment="0" applyProtection="0"/>
    <xf numFmtId="168" fontId="64" fillId="0" borderId="50" applyNumberFormat="0" applyFill="0" applyAlignment="0" applyProtection="0"/>
    <xf numFmtId="169" fontId="64" fillId="0" borderId="50" applyNumberFormat="0" applyFill="0" applyAlignment="0" applyProtection="0"/>
    <xf numFmtId="0" fontId="62" fillId="0" borderId="50"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168" fontId="64" fillId="0" borderId="50" applyNumberFormat="0" applyFill="0" applyAlignment="0" applyProtection="0"/>
    <xf numFmtId="169" fontId="64" fillId="0" borderId="50" applyNumberFormat="0" applyFill="0" applyAlignment="0" applyProtection="0"/>
    <xf numFmtId="168" fontId="64" fillId="0" borderId="50" applyNumberFormat="0" applyFill="0" applyAlignment="0" applyProtection="0"/>
    <xf numFmtId="168" fontId="64" fillId="0" borderId="50" applyNumberFormat="0" applyFill="0" applyAlignment="0" applyProtection="0"/>
    <xf numFmtId="169" fontId="64" fillId="0" borderId="50" applyNumberFormat="0" applyFill="0" applyAlignment="0" applyProtection="0"/>
    <xf numFmtId="168" fontId="64" fillId="0" borderId="50" applyNumberFormat="0" applyFill="0" applyAlignment="0" applyProtection="0"/>
    <xf numFmtId="168" fontId="64" fillId="0" borderId="50" applyNumberFormat="0" applyFill="0" applyAlignment="0" applyProtection="0"/>
    <xf numFmtId="169" fontId="64" fillId="0" borderId="50" applyNumberFormat="0" applyFill="0" applyAlignment="0" applyProtection="0"/>
    <xf numFmtId="168" fontId="64" fillId="0" borderId="50" applyNumberFormat="0" applyFill="0" applyAlignment="0" applyProtection="0"/>
    <xf numFmtId="168" fontId="64" fillId="0" borderId="50" applyNumberFormat="0" applyFill="0" applyAlignment="0" applyProtection="0"/>
    <xf numFmtId="169" fontId="64" fillId="0" borderId="50" applyNumberFormat="0" applyFill="0" applyAlignment="0" applyProtection="0"/>
    <xf numFmtId="168" fontId="64" fillId="0" borderId="50" applyNumberFormat="0" applyFill="0" applyAlignment="0" applyProtection="0"/>
    <xf numFmtId="0" fontId="6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5" fillId="73" borderId="0" applyNumberFormat="0" applyBorder="0" applyAlignment="0" applyProtection="0"/>
    <xf numFmtId="0" fontId="66" fillId="7" borderId="0" applyNumberFormat="0" applyBorder="0" applyAlignment="0" applyProtection="0"/>
    <xf numFmtId="168" fontId="67" fillId="73" borderId="0" applyNumberFormat="0" applyBorder="0" applyAlignment="0" applyProtection="0"/>
    <xf numFmtId="168" fontId="67" fillId="73" borderId="0" applyNumberFormat="0" applyBorder="0" applyAlignment="0" applyProtection="0"/>
    <xf numFmtId="169" fontId="67" fillId="73" borderId="0" applyNumberFormat="0" applyBorder="0" applyAlignment="0" applyProtection="0"/>
    <xf numFmtId="0" fontId="65" fillId="73"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168" fontId="67" fillId="73" borderId="0" applyNumberFormat="0" applyBorder="0" applyAlignment="0" applyProtection="0"/>
    <xf numFmtId="169" fontId="67" fillId="73" borderId="0" applyNumberFormat="0" applyBorder="0" applyAlignment="0" applyProtection="0"/>
    <xf numFmtId="168" fontId="67" fillId="73" borderId="0" applyNumberFormat="0" applyBorder="0" applyAlignment="0" applyProtection="0"/>
    <xf numFmtId="168" fontId="67" fillId="73" borderId="0" applyNumberFormat="0" applyBorder="0" applyAlignment="0" applyProtection="0"/>
    <xf numFmtId="169" fontId="67" fillId="73" borderId="0" applyNumberFormat="0" applyBorder="0" applyAlignment="0" applyProtection="0"/>
    <xf numFmtId="168" fontId="67" fillId="73" borderId="0" applyNumberFormat="0" applyBorder="0" applyAlignment="0" applyProtection="0"/>
    <xf numFmtId="168" fontId="67" fillId="73" borderId="0" applyNumberFormat="0" applyBorder="0" applyAlignment="0" applyProtection="0"/>
    <xf numFmtId="169" fontId="67" fillId="73" borderId="0" applyNumberFormat="0" applyBorder="0" applyAlignment="0" applyProtection="0"/>
    <xf numFmtId="168" fontId="67" fillId="73" borderId="0" applyNumberFormat="0" applyBorder="0" applyAlignment="0" applyProtection="0"/>
    <xf numFmtId="168" fontId="67" fillId="73" borderId="0" applyNumberFormat="0" applyBorder="0" applyAlignment="0" applyProtection="0"/>
    <xf numFmtId="169" fontId="67" fillId="73" borderId="0" applyNumberFormat="0" applyBorder="0" applyAlignment="0" applyProtection="0"/>
    <xf numFmtId="168" fontId="67" fillId="73" borderId="0" applyNumberFormat="0" applyBorder="0" applyAlignment="0" applyProtection="0"/>
    <xf numFmtId="0" fontId="65" fillId="73" borderId="0" applyNumberFormat="0" applyBorder="0" applyAlignment="0" applyProtection="0"/>
    <xf numFmtId="1" fontId="68" fillId="0" borderId="0" applyProtection="0"/>
    <xf numFmtId="168" fontId="19" fillId="0" borderId="51"/>
    <xf numFmtId="169" fontId="19" fillId="0" borderId="51"/>
    <xf numFmtId="168" fontId="1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9" fillId="0" borderId="0"/>
    <xf numFmtId="181" fontId="2" fillId="0" borderId="0"/>
    <xf numFmtId="179" fontId="21" fillId="0" borderId="0"/>
    <xf numFmtId="0" fontId="6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0" fillId="0" borderId="0"/>
    <xf numFmtId="0" fontId="70" fillId="0" borderId="0"/>
    <xf numFmtId="0" fontId="69" fillId="0" borderId="0"/>
    <xf numFmtId="179" fontId="21" fillId="0" borderId="0"/>
    <xf numFmtId="179" fontId="2" fillId="0" borderId="0"/>
    <xf numFmtId="179" fontId="2" fillId="0" borderId="0"/>
    <xf numFmtId="0" fontId="2" fillId="0" borderId="0"/>
    <xf numFmtId="0" fontId="2"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1" fillId="0" borderId="0"/>
    <xf numFmtId="0" fontId="21" fillId="0" borderId="0"/>
    <xf numFmtId="168" fontId="21" fillId="0" borderId="0"/>
    <xf numFmtId="0" fontId="2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1" fillId="0" borderId="0"/>
    <xf numFmtId="168" fontId="21" fillId="0" borderId="0"/>
    <xf numFmtId="0" fontId="21" fillId="0" borderId="0"/>
    <xf numFmtId="0" fontId="21" fillId="0" borderId="0"/>
    <xf numFmtId="0" fontId="2" fillId="0" borderId="0"/>
    <xf numFmtId="179"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0" fillId="0" borderId="0"/>
    <xf numFmtId="179" fontId="21" fillId="0" borderId="0"/>
    <xf numFmtId="179" fontId="2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1" fillId="0" borderId="0"/>
    <xf numFmtId="179" fontId="21" fillId="0" borderId="0"/>
    <xf numFmtId="179" fontId="21" fillId="0" borderId="0"/>
    <xf numFmtId="179" fontId="21" fillId="0" borderId="0"/>
    <xf numFmtId="179"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1" fillId="0" borderId="0"/>
    <xf numFmtId="179"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21" fillId="0" borderId="0"/>
    <xf numFmtId="0" fontId="2" fillId="0" borderId="0"/>
    <xf numFmtId="0" fontId="20" fillId="0" borderId="0"/>
    <xf numFmtId="168" fontId="18" fillId="0" borderId="0"/>
    <xf numFmtId="0" fontId="2"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1" fillId="0" borderId="0"/>
    <xf numFmtId="0" fontId="21" fillId="0" borderId="0"/>
    <xf numFmtId="168" fontId="18" fillId="0" borderId="0"/>
    <xf numFmtId="0" fontId="58" fillId="0" borderId="0"/>
    <xf numFmtId="0" fontId="2" fillId="0" borderId="0"/>
    <xf numFmtId="168" fontId="18" fillId="0" borderId="0"/>
    <xf numFmtId="0" fontId="1" fillId="0" borderId="0"/>
    <xf numFmtId="179"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168" fontId="18" fillId="0" borderId="0"/>
    <xf numFmtId="168" fontId="18" fillId="0" borderId="0"/>
    <xf numFmtId="0" fontId="1" fillId="0" borderId="0"/>
    <xf numFmtId="179" fontId="21" fillId="0" borderId="0"/>
    <xf numFmtId="179" fontId="21" fillId="0" borderId="0"/>
    <xf numFmtId="179" fontId="2" fillId="0" borderId="0"/>
    <xf numFmtId="0" fontId="2" fillId="0" borderId="0"/>
    <xf numFmtId="179" fontId="2" fillId="0" borderId="0"/>
    <xf numFmtId="0" fontId="2" fillId="0" borderId="0"/>
    <xf numFmtId="179"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1" fillId="0" borderId="0"/>
    <xf numFmtId="168" fontId="18" fillId="0" borderId="0"/>
    <xf numFmtId="168" fontId="18" fillId="0" borderId="0"/>
    <xf numFmtId="0" fontId="1" fillId="0" borderId="0"/>
    <xf numFmtId="179" fontId="21" fillId="0" borderId="0"/>
    <xf numFmtId="179" fontId="21"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179" fontId="21"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179" fontId="21" fillId="0" borderId="0"/>
    <xf numFmtId="0" fontId="6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9" fillId="0" borderId="0"/>
    <xf numFmtId="179" fontId="2"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9" fillId="0" borderId="0"/>
    <xf numFmtId="0" fontId="6"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179" fontId="6" fillId="0" borderId="0"/>
    <xf numFmtId="0" fontId="19" fillId="0" borderId="0"/>
    <xf numFmtId="179" fontId="19" fillId="0" borderId="0"/>
    <xf numFmtId="0" fontId="19" fillId="0" borderId="0"/>
    <xf numFmtId="0" fontId="2" fillId="0" borderId="0"/>
    <xf numFmtId="0" fontId="1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9" fillId="0" borderId="0"/>
    <xf numFmtId="179" fontId="6" fillId="0" borderId="0"/>
    <xf numFmtId="179" fontId="19" fillId="0" borderId="0"/>
    <xf numFmtId="179" fontId="19" fillId="0" borderId="0"/>
    <xf numFmtId="179" fontId="19" fillId="0" borderId="0"/>
    <xf numFmtId="179" fontId="19" fillId="0" borderId="0"/>
    <xf numFmtId="179" fontId="19" fillId="0" borderId="0"/>
    <xf numFmtId="179" fontId="19" fillId="0" borderId="0"/>
    <xf numFmtId="179" fontId="19" fillId="0" borderId="0"/>
    <xf numFmtId="179" fontId="19"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9" fillId="0" borderId="0"/>
    <xf numFmtId="0" fontId="19" fillId="0" borderId="0"/>
    <xf numFmtId="168" fontId="19" fillId="0" borderId="0"/>
    <xf numFmtId="0" fontId="69"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9" fillId="0" borderId="0"/>
    <xf numFmtId="0" fontId="6" fillId="0" borderId="0"/>
    <xf numFmtId="0" fontId="69" fillId="0" borderId="0"/>
    <xf numFmtId="168" fontId="6" fillId="0" borderId="0"/>
    <xf numFmtId="0" fontId="69" fillId="0" borderId="0"/>
    <xf numFmtId="168" fontId="6"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179" fontId="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69" fillId="0" borderId="0"/>
    <xf numFmtId="179" fontId="1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69" fillId="0" borderId="0"/>
    <xf numFmtId="0" fontId="69" fillId="0" borderId="0"/>
    <xf numFmtId="0" fontId="69" fillId="0" borderId="0"/>
    <xf numFmtId="0" fontId="69" fillId="0" borderId="0"/>
    <xf numFmtId="0"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9"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179" fontId="19" fillId="0" borderId="0"/>
    <xf numFmtId="179" fontId="19" fillId="0" borderId="0"/>
    <xf numFmtId="17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7" fillId="0" borderId="0"/>
    <xf numFmtId="0" fontId="2" fillId="0" borderId="0"/>
    <xf numFmtId="0" fontId="69" fillId="0" borderId="0"/>
    <xf numFmtId="168" fontId="3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9" fillId="0" borderId="0"/>
    <xf numFmtId="0" fontId="2" fillId="0" borderId="0"/>
    <xf numFmtId="0" fontId="6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79" fontId="2" fillId="0" borderId="0"/>
    <xf numFmtId="0" fontId="69"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xf numFmtId="169"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2" fillId="0" borderId="0"/>
    <xf numFmtId="0" fontId="69" fillId="0" borderId="0"/>
    <xf numFmtId="0" fontId="69" fillId="0" borderId="0"/>
    <xf numFmtId="0" fontId="69" fillId="0" borderId="0"/>
    <xf numFmtId="0" fontId="69" fillId="0" borderId="0"/>
    <xf numFmtId="0"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168" fontId="2"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2" fillId="0" borderId="0"/>
    <xf numFmtId="0" fontId="69" fillId="0" borderId="0"/>
    <xf numFmtId="0" fontId="69" fillId="0" borderId="0"/>
    <xf numFmtId="0" fontId="69" fillId="0" borderId="0"/>
    <xf numFmtId="0" fontId="69" fillId="0" borderId="0"/>
    <xf numFmtId="0"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3" fillId="0" borderId="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168" fontId="2" fillId="0" borderId="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 fillId="74" borderId="52" applyNumberFormat="0" applyFont="0" applyAlignment="0" applyProtection="0"/>
    <xf numFmtId="0" fontId="20" fillId="74" borderId="52" applyNumberFormat="0" applyFont="0" applyAlignment="0" applyProtection="0"/>
    <xf numFmtId="168" fontId="2" fillId="0" borderId="0"/>
    <xf numFmtId="0" fontId="20" fillId="74" borderId="52" applyNumberFormat="0" applyFont="0" applyAlignment="0" applyProtection="0"/>
    <xf numFmtId="0" fontId="2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0" fillId="74" borderId="52" applyNumberFormat="0" applyFont="0" applyAlignment="0" applyProtection="0"/>
    <xf numFmtId="0" fontId="2"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169" fontId="2" fillId="0" borderId="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 fillId="74" borderId="52" applyNumberFormat="0" applyFont="0" applyAlignment="0" applyProtection="0"/>
    <xf numFmtId="0" fontId="2" fillId="0" borderId="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1" fillId="11" borderId="41"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5" fillId="0" borderId="0"/>
    <xf numFmtId="0" fontId="75" fillId="0" borderId="0"/>
    <xf numFmtId="168" fontId="75" fillId="0" borderId="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168" fontId="78"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168" fontId="78"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169" fontId="78"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7" fillId="9" borderId="38"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0" fontId="76" fillId="64" borderId="53" applyNumberFormat="0" applyAlignment="0" applyProtection="0"/>
    <xf numFmtId="168" fontId="78" fillId="64" borderId="53" applyNumberFormat="0" applyAlignment="0" applyProtection="0"/>
    <xf numFmtId="169" fontId="78" fillId="64" borderId="53" applyNumberFormat="0" applyAlignment="0" applyProtection="0"/>
    <xf numFmtId="168" fontId="78" fillId="64" borderId="53" applyNumberFormat="0" applyAlignment="0" applyProtection="0"/>
    <xf numFmtId="168" fontId="78" fillId="64" borderId="53" applyNumberFormat="0" applyAlignment="0" applyProtection="0"/>
    <xf numFmtId="169" fontId="78" fillId="64" borderId="53" applyNumberFormat="0" applyAlignment="0" applyProtection="0"/>
    <xf numFmtId="168" fontId="78" fillId="64" borderId="53" applyNumberFormat="0" applyAlignment="0" applyProtection="0"/>
    <xf numFmtId="168" fontId="78" fillId="64" borderId="53" applyNumberFormat="0" applyAlignment="0" applyProtection="0"/>
    <xf numFmtId="169" fontId="78" fillId="64" borderId="53" applyNumberFormat="0" applyAlignment="0" applyProtection="0"/>
    <xf numFmtId="168" fontId="78" fillId="64" borderId="53" applyNumberFormat="0" applyAlignment="0" applyProtection="0"/>
    <xf numFmtId="168" fontId="78" fillId="64" borderId="53" applyNumberFormat="0" applyAlignment="0" applyProtection="0"/>
    <xf numFmtId="169" fontId="78" fillId="64" borderId="53" applyNumberFormat="0" applyAlignment="0" applyProtection="0"/>
    <xf numFmtId="168" fontId="78" fillId="64" borderId="53" applyNumberFormat="0" applyAlignment="0" applyProtection="0"/>
    <xf numFmtId="0" fontId="76" fillId="64" borderId="53" applyNumberFormat="0" applyAlignment="0" applyProtection="0"/>
    <xf numFmtId="0" fontId="18" fillId="0" borderId="0"/>
    <xf numFmtId="175" fontId="30" fillId="0" borderId="0" applyFont="0" applyFill="0" applyBorder="0" applyAlignment="0" applyProtection="0"/>
    <xf numFmtId="186" fontId="3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79"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0" fillId="0" borderId="0" applyFill="0" applyBorder="0" applyAlignment="0"/>
    <xf numFmtId="172" fontId="30" fillId="0" borderId="0" applyFill="0" applyBorder="0" applyAlignment="0"/>
    <xf numFmtId="171" fontId="30" fillId="0" borderId="0" applyFill="0" applyBorder="0" applyAlignment="0"/>
    <xf numFmtId="176" fontId="30" fillId="0" borderId="0" applyFill="0" applyBorder="0" applyAlignment="0"/>
    <xf numFmtId="172" fontId="30" fillId="0" borderId="0" applyFill="0" applyBorder="0" applyAlignment="0"/>
    <xf numFmtId="168" fontId="2" fillId="0" borderId="0"/>
    <xf numFmtId="0" fontId="2" fillId="0" borderId="0"/>
    <xf numFmtId="168" fontId="2" fillId="0" borderId="0"/>
    <xf numFmtId="187" fontId="58" fillId="0" borderId="3" applyNumberFormat="0">
      <alignment horizontal="center" vertical="top" wrapText="1"/>
    </xf>
    <xf numFmtId="0" fontId="8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1" fillId="0" borderId="0"/>
    <xf numFmtId="0" fontId="18" fillId="0" borderId="0"/>
    <xf numFmtId="0" fontId="82" fillId="0" borderId="0"/>
    <xf numFmtId="0" fontId="82" fillId="0" borderId="0"/>
    <xf numFmtId="168" fontId="18" fillId="0" borderId="0"/>
    <xf numFmtId="168" fontId="18" fillId="0" borderId="0"/>
    <xf numFmtId="0" fontId="83" fillId="0" borderId="0"/>
    <xf numFmtId="0" fontId="84" fillId="0" borderId="0"/>
    <xf numFmtId="0" fontId="83" fillId="0" borderId="0"/>
    <xf numFmtId="0" fontId="83" fillId="0" borderId="0"/>
    <xf numFmtId="0" fontId="83" fillId="0" borderId="0"/>
    <xf numFmtId="0" fontId="83" fillId="0" borderId="0"/>
    <xf numFmtId="0" fontId="83" fillId="0" borderId="0"/>
    <xf numFmtId="49" fontId="39" fillId="0" borderId="0" applyFill="0" applyBorder="0" applyAlignment="0"/>
    <xf numFmtId="189" fontId="30" fillId="0" borderId="0" applyFill="0" applyBorder="0" applyAlignment="0"/>
    <xf numFmtId="190" fontId="30" fillId="0" borderId="0" applyFill="0" applyBorder="0" applyAlignment="0"/>
    <xf numFmtId="0" fontId="85" fillId="0" borderId="0">
      <alignment horizontal="center" vertical="top"/>
    </xf>
    <xf numFmtId="0" fontId="86" fillId="0" borderId="0" applyNumberFormat="0" applyFill="0" applyBorder="0" applyAlignment="0" applyProtection="0"/>
    <xf numFmtId="169" fontId="86" fillId="0" borderId="0" applyNumberFormat="0" applyFill="0" applyBorder="0" applyAlignment="0" applyProtection="0"/>
    <xf numFmtId="0" fontId="86" fillId="0" borderId="0" applyNumberFormat="0" applyFill="0" applyBorder="0" applyAlignment="0" applyProtection="0"/>
    <xf numFmtId="168" fontId="86" fillId="0" borderId="0" applyNumberFormat="0" applyFill="0" applyBorder="0" applyAlignment="0" applyProtection="0"/>
    <xf numFmtId="168" fontId="86" fillId="0" borderId="0" applyNumberFormat="0" applyFill="0" applyBorder="0" applyAlignment="0" applyProtection="0"/>
    <xf numFmtId="168" fontId="86" fillId="0" borderId="0" applyNumberFormat="0" applyFill="0" applyBorder="0" applyAlignment="0" applyProtection="0"/>
    <xf numFmtId="169" fontId="86" fillId="0" borderId="0" applyNumberFormat="0" applyFill="0" applyBorder="0" applyAlignment="0" applyProtection="0"/>
    <xf numFmtId="168" fontId="86" fillId="0" borderId="0" applyNumberFormat="0" applyFill="0" applyBorder="0" applyAlignment="0" applyProtection="0"/>
    <xf numFmtId="168" fontId="86" fillId="0" borderId="0" applyNumberFormat="0" applyFill="0" applyBorder="0" applyAlignment="0" applyProtection="0"/>
    <xf numFmtId="169" fontId="86" fillId="0" borderId="0" applyNumberFormat="0" applyFill="0" applyBorder="0" applyAlignment="0" applyProtection="0"/>
    <xf numFmtId="168" fontId="86" fillId="0" borderId="0" applyNumberFormat="0" applyFill="0" applyBorder="0" applyAlignment="0" applyProtection="0"/>
    <xf numFmtId="168" fontId="86" fillId="0" borderId="0" applyNumberFormat="0" applyFill="0" applyBorder="0" applyAlignment="0" applyProtection="0"/>
    <xf numFmtId="169" fontId="86" fillId="0" borderId="0" applyNumberFormat="0" applyFill="0" applyBorder="0" applyAlignment="0" applyProtection="0"/>
    <xf numFmtId="168" fontId="86" fillId="0" borderId="0" applyNumberFormat="0" applyFill="0" applyBorder="0" applyAlignment="0" applyProtection="0"/>
    <xf numFmtId="168" fontId="86" fillId="0" borderId="0" applyNumberFormat="0" applyFill="0" applyBorder="0" applyAlignment="0" applyProtection="0"/>
    <xf numFmtId="169" fontId="86" fillId="0" borderId="0" applyNumberFormat="0" applyFill="0" applyBorder="0" applyAlignment="0" applyProtection="0"/>
    <xf numFmtId="168" fontId="86" fillId="0" borderId="0" applyNumberFormat="0" applyFill="0" applyBorder="0" applyAlignment="0" applyProtection="0"/>
    <xf numFmtId="0" fontId="86" fillId="0" borderId="0" applyNumberFormat="0" applyFill="0" applyBorder="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168" fontId="87"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168" fontId="87"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169" fontId="87"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 fillId="0" borderId="42"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168" fontId="87" fillId="0" borderId="54" applyNumberFormat="0" applyFill="0" applyAlignment="0" applyProtection="0"/>
    <xf numFmtId="169" fontId="87" fillId="0" borderId="54" applyNumberFormat="0" applyFill="0" applyAlignment="0" applyProtection="0"/>
    <xf numFmtId="168" fontId="87" fillId="0" borderId="54" applyNumberFormat="0" applyFill="0" applyAlignment="0" applyProtection="0"/>
    <xf numFmtId="168" fontId="87" fillId="0" borderId="54" applyNumberFormat="0" applyFill="0" applyAlignment="0" applyProtection="0"/>
    <xf numFmtId="169" fontId="87" fillId="0" borderId="54" applyNumberFormat="0" applyFill="0" applyAlignment="0" applyProtection="0"/>
    <xf numFmtId="168" fontId="87" fillId="0" borderId="54" applyNumberFormat="0" applyFill="0" applyAlignment="0" applyProtection="0"/>
    <xf numFmtId="168" fontId="87" fillId="0" borderId="54" applyNumberFormat="0" applyFill="0" applyAlignment="0" applyProtection="0"/>
    <xf numFmtId="169" fontId="87" fillId="0" borderId="54" applyNumberFormat="0" applyFill="0" applyAlignment="0" applyProtection="0"/>
    <xf numFmtId="168" fontId="87" fillId="0" borderId="54" applyNumberFormat="0" applyFill="0" applyAlignment="0" applyProtection="0"/>
    <xf numFmtId="168" fontId="87" fillId="0" borderId="54" applyNumberFormat="0" applyFill="0" applyAlignment="0" applyProtection="0"/>
    <xf numFmtId="169" fontId="87" fillId="0" borderId="54" applyNumberFormat="0" applyFill="0" applyAlignment="0" applyProtection="0"/>
    <xf numFmtId="168" fontId="87" fillId="0" borderId="54" applyNumberFormat="0" applyFill="0" applyAlignment="0" applyProtection="0"/>
    <xf numFmtId="0" fontId="40" fillId="0" borderId="54" applyNumberFormat="0" applyFill="0" applyAlignment="0" applyProtection="0"/>
    <xf numFmtId="0" fontId="18" fillId="0" borderId="55"/>
    <xf numFmtId="185" fontId="7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9" fillId="0" borderId="0" applyFont="0" applyFill="0" applyBorder="0" applyAlignment="0" applyProtection="0"/>
    <xf numFmtId="192" fontId="2" fillId="0" borderId="0" applyFont="0" applyFill="0" applyBorder="0" applyAlignment="0" applyProtection="0"/>
    <xf numFmtId="0" fontId="88" fillId="0" borderId="0" applyNumberFormat="0" applyFill="0" applyBorder="0" applyAlignment="0" applyProtection="0"/>
    <xf numFmtId="0" fontId="17"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0" fontId="8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0" fontId="88" fillId="0" borderId="0" applyNumberFormat="0" applyFill="0" applyBorder="0" applyAlignment="0" applyProtection="0"/>
    <xf numFmtId="1" fontId="90" fillId="0" borderId="0" applyFill="0" applyProtection="0">
      <alignment horizontal="right"/>
    </xf>
    <xf numFmtId="42" fontId="91" fillId="0" borderId="0" applyFont="0" applyFill="0" applyBorder="0" applyAlignment="0" applyProtection="0"/>
    <xf numFmtId="44" fontId="91" fillId="0" borderId="0" applyFont="0" applyFill="0" applyBorder="0" applyAlignment="0" applyProtection="0"/>
    <xf numFmtId="0" fontId="92" fillId="0" borderId="0"/>
    <xf numFmtId="0" fontId="93" fillId="0" borderId="0"/>
    <xf numFmtId="38" fontId="19" fillId="0" borderId="0" applyFont="0" applyFill="0" applyBorder="0" applyAlignment="0" applyProtection="0"/>
    <xf numFmtId="40" fontId="19" fillId="0" borderId="0" applyFont="0" applyFill="0" applyBorder="0" applyAlignment="0" applyProtection="0"/>
    <xf numFmtId="41" fontId="91" fillId="0" borderId="0" applyFont="0" applyFill="0" applyBorder="0" applyAlignment="0" applyProtection="0"/>
    <xf numFmtId="43" fontId="91" fillId="0" borderId="0" applyFont="0" applyFill="0" applyBorder="0" applyAlignment="0" applyProtection="0"/>
    <xf numFmtId="0" fontId="2" fillId="0" borderId="0"/>
    <xf numFmtId="9" fontId="1" fillId="0" borderId="0" applyFont="0" applyFill="0" applyBorder="0" applyAlignment="0" applyProtection="0"/>
    <xf numFmtId="0" fontId="40" fillId="0" borderId="114" applyNumberFormat="0" applyFill="0" applyAlignment="0" applyProtection="0"/>
    <xf numFmtId="168" fontId="87" fillId="0" borderId="114" applyNumberFormat="0" applyFill="0" applyAlignment="0" applyProtection="0"/>
    <xf numFmtId="169" fontId="87" fillId="0" borderId="114" applyNumberFormat="0" applyFill="0" applyAlignment="0" applyProtection="0"/>
    <xf numFmtId="168" fontId="87" fillId="0" borderId="114" applyNumberFormat="0" applyFill="0" applyAlignment="0" applyProtection="0"/>
    <xf numFmtId="168" fontId="87" fillId="0" borderId="114" applyNumberFormat="0" applyFill="0" applyAlignment="0" applyProtection="0"/>
    <xf numFmtId="169" fontId="87" fillId="0" borderId="114" applyNumberFormat="0" applyFill="0" applyAlignment="0" applyProtection="0"/>
    <xf numFmtId="168" fontId="87" fillId="0" borderId="114" applyNumberFormat="0" applyFill="0" applyAlignment="0" applyProtection="0"/>
    <xf numFmtId="168" fontId="87" fillId="0" borderId="114" applyNumberFormat="0" applyFill="0" applyAlignment="0" applyProtection="0"/>
    <xf numFmtId="169" fontId="87" fillId="0" borderId="114" applyNumberFormat="0" applyFill="0" applyAlignment="0" applyProtection="0"/>
    <xf numFmtId="168" fontId="87" fillId="0" borderId="114" applyNumberFormat="0" applyFill="0" applyAlignment="0" applyProtection="0"/>
    <xf numFmtId="168" fontId="87" fillId="0" borderId="114" applyNumberFormat="0" applyFill="0" applyAlignment="0" applyProtection="0"/>
    <xf numFmtId="169" fontId="87" fillId="0" borderId="114" applyNumberFormat="0" applyFill="0" applyAlignment="0" applyProtection="0"/>
    <xf numFmtId="168" fontId="87"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169" fontId="87"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168" fontId="87"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168" fontId="87"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0" fontId="40"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76" fillId="64" borderId="113" applyNumberFormat="0" applyAlignment="0" applyProtection="0"/>
    <xf numFmtId="168" fontId="78" fillId="64" borderId="113" applyNumberFormat="0" applyAlignment="0" applyProtection="0"/>
    <xf numFmtId="169" fontId="78" fillId="64" borderId="113" applyNumberFormat="0" applyAlignment="0" applyProtection="0"/>
    <xf numFmtId="168" fontId="78" fillId="64" borderId="113" applyNumberFormat="0" applyAlignment="0" applyProtection="0"/>
    <xf numFmtId="168" fontId="78" fillId="64" borderId="113" applyNumberFormat="0" applyAlignment="0" applyProtection="0"/>
    <xf numFmtId="169" fontId="78" fillId="64" borderId="113" applyNumberFormat="0" applyAlignment="0" applyProtection="0"/>
    <xf numFmtId="168" fontId="78" fillId="64" borderId="113" applyNumberFormat="0" applyAlignment="0" applyProtection="0"/>
    <xf numFmtId="168" fontId="78" fillId="64" borderId="113" applyNumberFormat="0" applyAlignment="0" applyProtection="0"/>
    <xf numFmtId="169" fontId="78" fillId="64" borderId="113" applyNumberFormat="0" applyAlignment="0" applyProtection="0"/>
    <xf numFmtId="168" fontId="78" fillId="64" borderId="113" applyNumberFormat="0" applyAlignment="0" applyProtection="0"/>
    <xf numFmtId="168" fontId="78" fillId="64" borderId="113" applyNumberFormat="0" applyAlignment="0" applyProtection="0"/>
    <xf numFmtId="169" fontId="78" fillId="64" borderId="113" applyNumberFormat="0" applyAlignment="0" applyProtection="0"/>
    <xf numFmtId="168" fontId="78"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169" fontId="78"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168" fontId="78"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168" fontId="78"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0" fontId="76"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 fillId="74" borderId="112" applyNumberFormat="0" applyFont="0" applyAlignment="0" applyProtection="0"/>
    <xf numFmtId="0" fontId="20"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0" fontId="20" fillId="74" borderId="112" applyNumberFormat="0" applyFont="0" applyAlignment="0" applyProtection="0"/>
    <xf numFmtId="3" fontId="2" fillId="72" borderId="108" applyFont="0">
      <alignment horizontal="right" vertical="center"/>
      <protection locked="0"/>
    </xf>
    <xf numFmtId="0" fontId="59" fillId="43" borderId="111" applyNumberFormat="0" applyAlignment="0" applyProtection="0"/>
    <xf numFmtId="168" fontId="61" fillId="43" borderId="111" applyNumberFormat="0" applyAlignment="0" applyProtection="0"/>
    <xf numFmtId="169" fontId="61" fillId="43" borderId="111" applyNumberFormat="0" applyAlignment="0" applyProtection="0"/>
    <xf numFmtId="168" fontId="61" fillId="43" borderId="111" applyNumberFormat="0" applyAlignment="0" applyProtection="0"/>
    <xf numFmtId="168" fontId="61" fillId="43" borderId="111" applyNumberFormat="0" applyAlignment="0" applyProtection="0"/>
    <xf numFmtId="169" fontId="61" fillId="43" borderId="111" applyNumberFormat="0" applyAlignment="0" applyProtection="0"/>
    <xf numFmtId="168" fontId="61" fillId="43" borderId="111" applyNumberFormat="0" applyAlignment="0" applyProtection="0"/>
    <xf numFmtId="168" fontId="61" fillId="43" borderId="111" applyNumberFormat="0" applyAlignment="0" applyProtection="0"/>
    <xf numFmtId="169" fontId="61" fillId="43" borderId="111" applyNumberFormat="0" applyAlignment="0" applyProtection="0"/>
    <xf numFmtId="168" fontId="61" fillId="43" borderId="111" applyNumberFormat="0" applyAlignment="0" applyProtection="0"/>
    <xf numFmtId="168" fontId="61" fillId="43" borderId="111" applyNumberFormat="0" applyAlignment="0" applyProtection="0"/>
    <xf numFmtId="169" fontId="61" fillId="43" borderId="111" applyNumberFormat="0" applyAlignment="0" applyProtection="0"/>
    <xf numFmtId="168" fontId="61"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169" fontId="61"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168" fontId="61"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168" fontId="61"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55" fillId="70" borderId="109" applyFont="0" applyBorder="0">
      <alignment horizontal="center" wrapText="1"/>
    </xf>
    <xf numFmtId="168" fontId="47" fillId="0" borderId="106">
      <alignment horizontal="left" vertical="center"/>
    </xf>
    <xf numFmtId="0" fontId="47" fillId="0" borderId="106">
      <alignment horizontal="left" vertical="center"/>
    </xf>
    <xf numFmtId="0" fontId="47" fillId="0" borderId="106">
      <alignment horizontal="left" vertical="center"/>
    </xf>
    <xf numFmtId="0" fontId="2" fillId="69" borderId="108" applyNumberFormat="0" applyFont="0" applyBorder="0" applyProtection="0">
      <alignment horizontal="center" vertical="center"/>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29" fillId="0" borderId="108" applyNumberFormat="0" applyAlignment="0">
      <alignment horizontal="right"/>
      <protection locked="0"/>
    </xf>
    <xf numFmtId="0" fontId="31" fillId="64" borderId="111" applyNumberFormat="0" applyAlignment="0" applyProtection="0"/>
    <xf numFmtId="168" fontId="33" fillId="64" borderId="111" applyNumberFormat="0" applyAlignment="0" applyProtection="0"/>
    <xf numFmtId="169" fontId="33" fillId="64" borderId="111" applyNumberFormat="0" applyAlignment="0" applyProtection="0"/>
    <xf numFmtId="168" fontId="33" fillId="64" borderId="111" applyNumberFormat="0" applyAlignment="0" applyProtection="0"/>
    <xf numFmtId="168" fontId="33" fillId="64" borderId="111" applyNumberFormat="0" applyAlignment="0" applyProtection="0"/>
    <xf numFmtId="169" fontId="33" fillId="64" borderId="111" applyNumberFormat="0" applyAlignment="0" applyProtection="0"/>
    <xf numFmtId="168" fontId="33" fillId="64" borderId="111" applyNumberFormat="0" applyAlignment="0" applyProtection="0"/>
    <xf numFmtId="168" fontId="33" fillId="64" borderId="111" applyNumberFormat="0" applyAlignment="0" applyProtection="0"/>
    <xf numFmtId="169" fontId="33" fillId="64" borderId="111" applyNumberFormat="0" applyAlignment="0" applyProtection="0"/>
    <xf numFmtId="168" fontId="33" fillId="64" borderId="111" applyNumberFormat="0" applyAlignment="0" applyProtection="0"/>
    <xf numFmtId="168" fontId="33" fillId="64" borderId="111" applyNumberFormat="0" applyAlignment="0" applyProtection="0"/>
    <xf numFmtId="169" fontId="33" fillId="64" borderId="111" applyNumberFormat="0" applyAlignment="0" applyProtection="0"/>
    <xf numFmtId="168" fontId="33"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169" fontId="33"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168" fontId="33"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168" fontId="33"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31" fillId="64" borderId="111" applyNumberFormat="0" applyAlignment="0" applyProtection="0"/>
    <xf numFmtId="0" fontId="1" fillId="0" borderId="0"/>
    <xf numFmtId="169" fontId="19" fillId="37" borderId="0"/>
    <xf numFmtId="0" fontId="2" fillId="0" borderId="0">
      <alignment vertical="center"/>
    </xf>
    <xf numFmtId="166" fontId="1" fillId="0" borderId="0" applyFont="0" applyFill="0" applyBorder="0" applyAlignment="0" applyProtection="0"/>
  </cellStyleXfs>
  <cellXfs count="858">
    <xf numFmtId="0" fontId="0" fillId="0" borderId="0" xfId="0"/>
    <xf numFmtId="0" fontId="3" fillId="0" borderId="0" xfId="0" applyFont="1"/>
    <xf numFmtId="0" fontId="3" fillId="0" borderId="3" xfId="0" applyFont="1" applyBorder="1"/>
    <xf numFmtId="0" fontId="7" fillId="0" borderId="19" xfId="0" applyFont="1" applyBorder="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0" xfId="0" applyFont="1" applyAlignment="1">
      <alignment wrapText="1"/>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3"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4" fillId="0" borderId="0" xfId="0" applyFont="1" applyAlignment="1">
      <alignment vertical="center"/>
    </xf>
    <xf numFmtId="0" fontId="7" fillId="0" borderId="0" xfId="0" applyFont="1" applyFill="1" applyBorder="1"/>
    <xf numFmtId="0" fontId="13" fillId="0" borderId="0" xfId="0" applyFont="1" applyFill="1"/>
    <xf numFmtId="0" fontId="8" fillId="0" borderId="0" xfId="0" applyFont="1" applyFill="1" applyBorder="1" applyAlignment="1">
      <alignment horizontal="center" wrapText="1"/>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16" fillId="0" borderId="36" xfId="0" applyFont="1" applyBorder="1" applyAlignment="1">
      <alignment wrapText="1"/>
    </xf>
    <xf numFmtId="0" fontId="16" fillId="0" borderId="12" xfId="0" applyFont="1" applyBorder="1" applyAlignment="1">
      <alignment wrapText="1"/>
    </xf>
    <xf numFmtId="0" fontId="14" fillId="0" borderId="12" xfId="0" applyFont="1" applyBorder="1" applyAlignment="1">
      <alignment wrapText="1"/>
    </xf>
    <xf numFmtId="0" fontId="14" fillId="0" borderId="12" xfId="0" applyFont="1" applyBorder="1" applyAlignment="1">
      <alignment horizontal="right" wrapText="1"/>
    </xf>
    <xf numFmtId="0" fontId="16" fillId="0" borderId="13" xfId="0" applyFont="1" applyBorder="1" applyAlignment="1">
      <alignment wrapText="1"/>
    </xf>
    <xf numFmtId="0" fontId="14" fillId="0" borderId="13" xfId="0" applyFont="1" applyBorder="1" applyAlignment="1">
      <alignment horizontal="right" wrapText="1"/>
    </xf>
    <xf numFmtId="0" fontId="15" fillId="36" borderId="16" xfId="0" applyFont="1" applyFill="1" applyBorder="1" applyAlignment="1">
      <alignment wrapText="1"/>
    </xf>
    <xf numFmtId="0" fontId="16" fillId="0" borderId="3" xfId="0" applyFont="1" applyBorder="1"/>
    <xf numFmtId="0" fontId="15" fillId="0" borderId="0" xfId="0" applyFont="1"/>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7" fillId="2" borderId="25" xfId="0" applyFont="1" applyFill="1" applyBorder="1" applyAlignment="1">
      <alignment horizontal="right" vertical="center"/>
    </xf>
    <xf numFmtId="0" fontId="16" fillId="0" borderId="22" xfId="0" applyFont="1" applyBorder="1" applyAlignment="1">
      <alignment horizontal="center"/>
    </xf>
    <xf numFmtId="167" fontId="16" fillId="0" borderId="69" xfId="0" applyNumberFormat="1" applyFont="1" applyBorder="1" applyAlignment="1">
      <alignment horizontal="center"/>
    </xf>
    <xf numFmtId="167" fontId="16" fillId="0" borderId="67" xfId="0" applyNumberFormat="1" applyFont="1" applyBorder="1" applyAlignment="1">
      <alignment horizontal="center"/>
    </xf>
    <xf numFmtId="167" fontId="14" fillId="0" borderId="67" xfId="0" applyNumberFormat="1" applyFont="1" applyBorder="1" applyAlignment="1">
      <alignment horizontal="center"/>
    </xf>
    <xf numFmtId="167" fontId="16" fillId="0" borderId="70" xfId="0" applyNumberFormat="1" applyFont="1" applyBorder="1" applyAlignment="1">
      <alignment horizontal="center"/>
    </xf>
    <xf numFmtId="167" fontId="15" fillId="36" borderId="62" xfId="0" applyNumberFormat="1" applyFont="1" applyFill="1" applyBorder="1" applyAlignment="1">
      <alignment horizontal="center"/>
    </xf>
    <xf numFmtId="167" fontId="16" fillId="0" borderId="66" xfId="0" applyNumberFormat="1" applyFont="1" applyBorder="1" applyAlignment="1">
      <alignment horizontal="center"/>
    </xf>
    <xf numFmtId="167" fontId="16" fillId="0" borderId="71" xfId="0" applyNumberFormat="1" applyFont="1" applyBorder="1" applyAlignment="1">
      <alignment horizontal="center"/>
    </xf>
    <xf numFmtId="0" fontId="16" fillId="0" borderId="25" xfId="0" applyFont="1" applyBorder="1" applyAlignment="1">
      <alignment horizontal="center"/>
    </xf>
    <xf numFmtId="0" fontId="15" fillId="36" borderId="63" xfId="0" applyFont="1" applyFill="1" applyBorder="1" applyAlignment="1">
      <alignment wrapText="1"/>
    </xf>
    <xf numFmtId="167" fontId="15" fillId="36" borderId="65" xfId="0" applyNumberFormat="1" applyFont="1" applyFill="1" applyBorder="1" applyAlignment="1">
      <alignment horizontal="center"/>
    </xf>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94" fillId="0" borderId="3" xfId="0" applyFont="1" applyBorder="1"/>
    <xf numFmtId="0" fontId="0" fillId="0" borderId="0" xfId="0" applyAlignment="1"/>
    <xf numFmtId="0" fontId="1" fillId="0" borderId="0" xfId="0" applyFont="1"/>
    <xf numFmtId="0" fontId="7" fillId="0" borderId="3" xfId="20960" applyFont="1" applyFill="1" applyBorder="1" applyAlignment="1" applyProtection="1">
      <alignment horizontal="left" wrapText="1" indent="1"/>
    </xf>
    <xf numFmtId="0" fontId="95" fillId="0" borderId="3" xfId="20960" applyFont="1" applyFill="1" applyBorder="1" applyAlignment="1" applyProtection="1">
      <alignment horizontal="center" vertical="center"/>
    </xf>
    <xf numFmtId="0" fontId="96" fillId="0" borderId="0" xfId="0" applyFont="1" applyBorder="1" applyAlignment="1">
      <alignment wrapText="1"/>
    </xf>
    <xf numFmtId="0" fontId="7" fillId="0" borderId="2" xfId="20960" applyFont="1" applyFill="1" applyBorder="1" applyAlignment="1" applyProtection="1">
      <alignment horizontal="left" wrapText="1" indent="1"/>
    </xf>
    <xf numFmtId="0" fontId="7" fillId="0" borderId="0" xfId="11" applyFont="1" applyFill="1" applyBorder="1" applyAlignment="1" applyProtection="1">
      <alignment horizontal="left"/>
    </xf>
    <xf numFmtId="0" fontId="13" fillId="0" borderId="0" xfId="11" applyFont="1" applyFill="1" applyBorder="1" applyAlignment="1" applyProtection="1">
      <alignment horizontal="right"/>
    </xf>
    <xf numFmtId="0" fontId="8" fillId="0" borderId="0" xfId="11" applyFont="1" applyFill="1" applyBorder="1" applyAlignment="1" applyProtection="1">
      <alignment horizontal="center"/>
    </xf>
    <xf numFmtId="0" fontId="13" fillId="0" borderId="0" xfId="0" applyFont="1" applyFill="1" applyBorder="1" applyAlignment="1" applyProtection="1">
      <alignment horizontal="right"/>
      <protection locked="0"/>
    </xf>
    <xf numFmtId="0" fontId="8" fillId="0" borderId="1" xfId="0" applyFont="1" applyBorder="1" applyAlignment="1">
      <alignment horizontal="center"/>
    </xf>
    <xf numFmtId="0" fontId="10" fillId="0" borderId="1" xfId="0" applyFont="1" applyBorder="1" applyAlignment="1">
      <alignment horizontal="center" vertical="center"/>
    </xf>
    <xf numFmtId="0" fontId="4" fillId="0" borderId="1" xfId="0" applyFont="1" applyBorder="1" applyAlignment="1">
      <alignment horizontal="center" vertical="center"/>
    </xf>
    <xf numFmtId="0" fontId="13"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3" fillId="0" borderId="0" xfId="0" applyFont="1" applyFill="1" applyAlignment="1">
      <alignment horizontal="center"/>
    </xf>
    <xf numFmtId="0" fontId="13" fillId="0" borderId="10" xfId="0" applyFont="1" applyFill="1" applyBorder="1" applyAlignment="1" applyProtection="1">
      <alignment horizontal="left" vertical="center" indent="1"/>
      <protection locked="0"/>
    </xf>
    <xf numFmtId="0" fontId="13" fillId="0" borderId="10" xfId="0" applyFont="1" applyFill="1" applyBorder="1" applyAlignment="1" applyProtection="1">
      <alignment horizontal="left" vertical="center"/>
      <protection locked="0"/>
    </xf>
    <xf numFmtId="0" fontId="98" fillId="0" borderId="0" xfId="0" applyFont="1" applyFill="1" applyBorder="1" applyAlignment="1"/>
    <xf numFmtId="49" fontId="98" fillId="0" borderId="7" xfId="0" applyNumberFormat="1" applyFont="1" applyFill="1" applyBorder="1" applyAlignment="1">
      <alignment horizontal="right" vertical="center"/>
    </xf>
    <xf numFmtId="49" fontId="98" fillId="0" borderId="85" xfId="0" applyNumberFormat="1" applyFont="1" applyFill="1" applyBorder="1" applyAlignment="1">
      <alignment horizontal="right" vertical="center"/>
    </xf>
    <xf numFmtId="49" fontId="98" fillId="0" borderId="88" xfId="0" applyNumberFormat="1" applyFont="1" applyFill="1" applyBorder="1" applyAlignment="1">
      <alignment horizontal="right" vertical="center"/>
    </xf>
    <xf numFmtId="49" fontId="98" fillId="0" borderId="93" xfId="0" applyNumberFormat="1" applyFont="1" applyFill="1" applyBorder="1" applyAlignment="1">
      <alignment horizontal="right" vertical="center"/>
    </xf>
    <xf numFmtId="0" fontId="98" fillId="0" borderId="0" xfId="0" applyFont="1" applyFill="1" applyBorder="1" applyAlignment="1">
      <alignment horizontal="left"/>
    </xf>
    <xf numFmtId="0" fontId="98" fillId="0" borderId="93" xfId="0" applyNumberFormat="1" applyFont="1" applyFill="1" applyBorder="1" applyAlignment="1">
      <alignment horizontal="right" vertical="center"/>
    </xf>
    <xf numFmtId="49" fontId="98" fillId="0" borderId="0" xfId="0" applyNumberFormat="1" applyFont="1" applyFill="1" applyBorder="1" applyAlignment="1">
      <alignment horizontal="right" vertical="center"/>
    </xf>
    <xf numFmtId="0" fontId="98" fillId="0" borderId="0" xfId="0" applyFont="1" applyFill="1" applyBorder="1" applyAlignment="1">
      <alignment vertical="center" wrapText="1"/>
    </xf>
    <xf numFmtId="0" fontId="98"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67" fontId="13" fillId="77" borderId="67" xfId="0" applyNumberFormat="1" applyFont="1" applyFill="1" applyBorder="1" applyAlignment="1">
      <alignment horizontal="center"/>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7" fillId="36" borderId="23" xfId="7" applyNumberFormat="1" applyFont="1" applyFill="1" applyBorder="1" applyAlignment="1" applyProtection="1">
      <alignment horizontal="right"/>
    </xf>
    <xf numFmtId="193" fontId="7" fillId="0" borderId="23" xfId="7" applyNumberFormat="1" applyFont="1" applyFill="1" applyBorder="1" applyAlignment="1" applyProtection="1">
      <alignment horizontal="right"/>
    </xf>
    <xf numFmtId="193" fontId="7" fillId="36" borderId="3" xfId="7" applyNumberFormat="1" applyFont="1" applyFill="1" applyBorder="1" applyAlignment="1" applyProtection="1"/>
    <xf numFmtId="193" fontId="7" fillId="36" borderId="23" xfId="7" applyNumberFormat="1" applyFont="1" applyFill="1" applyBorder="1" applyAlignment="1" applyProtection="1"/>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193" fontId="16" fillId="0" borderId="35" xfId="0" applyNumberFormat="1" applyFont="1" applyBorder="1" applyAlignment="1">
      <alignment vertical="center"/>
    </xf>
    <xf numFmtId="193" fontId="16" fillId="0" borderId="14" xfId="0" applyNumberFormat="1" applyFont="1" applyBorder="1" applyAlignment="1">
      <alignment vertical="center"/>
    </xf>
    <xf numFmtId="193" fontId="14" fillId="0" borderId="14" xfId="0" applyNumberFormat="1" applyFont="1" applyBorder="1" applyAlignment="1">
      <alignment vertical="center"/>
    </xf>
    <xf numFmtId="193" fontId="16" fillId="0" borderId="15" xfId="0" applyNumberFormat="1" applyFont="1" applyBorder="1" applyAlignment="1">
      <alignment vertical="center"/>
    </xf>
    <xf numFmtId="193" fontId="15" fillId="36" borderId="17" xfId="0" applyNumberFormat="1" applyFont="1" applyFill="1" applyBorder="1" applyAlignment="1">
      <alignment vertical="center"/>
    </xf>
    <xf numFmtId="193" fontId="16" fillId="0" borderId="18" xfId="0" applyNumberFormat="1" applyFont="1" applyBorder="1" applyAlignment="1">
      <alignment vertical="center"/>
    </xf>
    <xf numFmtId="193" fontId="14" fillId="0" borderId="15" xfId="0" applyNumberFormat="1" applyFont="1" applyBorder="1" applyAlignment="1">
      <alignment vertical="center"/>
    </xf>
    <xf numFmtId="193" fontId="15" fillId="36" borderId="64" xfId="0" applyNumberFormat="1" applyFont="1" applyFill="1" applyBorder="1" applyAlignment="1">
      <alignment vertical="center"/>
    </xf>
    <xf numFmtId="193" fontId="16" fillId="36" borderId="14" xfId="0" applyNumberFormat="1" applyFont="1" applyFill="1" applyBorder="1" applyAlignment="1">
      <alignment vertical="center"/>
    </xf>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16" fillId="0" borderId="0" xfId="0" applyNumberFormat="1" applyFont="1"/>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3" fillId="0" borderId="0" xfId="0" applyFont="1"/>
    <xf numFmtId="0" fontId="3" fillId="0" borderId="0" xfId="0" applyFont="1" applyFill="1"/>
    <xf numFmtId="0" fontId="98" fillId="0" borderId="95" xfId="0" applyFont="1" applyFill="1" applyBorder="1" applyAlignment="1">
      <alignment horizontal="right" vertical="center"/>
    </xf>
    <xf numFmtId="0" fontId="5" fillId="0" borderId="0" xfId="0" applyFont="1" applyFill="1" applyAlignment="1">
      <alignment wrapText="1"/>
    </xf>
    <xf numFmtId="0" fontId="9" fillId="0" borderId="108" xfId="17" applyFill="1" applyBorder="1" applyAlignment="1" applyProtection="1"/>
    <xf numFmtId="0" fontId="5" fillId="3" borderId="108" xfId="20960" applyFont="1" applyFill="1" applyBorder="1" applyAlignment="1" applyProtection="1"/>
    <xf numFmtId="0" fontId="95" fillId="0" borderId="108" xfId="20960" applyFont="1" applyFill="1" applyBorder="1" applyAlignment="1" applyProtection="1">
      <alignment horizontal="center" vertical="center"/>
    </xf>
    <xf numFmtId="0" fontId="3" fillId="0" borderId="108" xfId="0" applyFont="1" applyBorder="1"/>
    <xf numFmtId="0" fontId="9" fillId="0" borderId="108" xfId="17" applyFill="1" applyBorder="1" applyAlignment="1" applyProtection="1">
      <alignment horizontal="left" vertical="center" wrapText="1"/>
    </xf>
    <xf numFmtId="49" fontId="100" fillId="0" borderId="108" xfId="0" applyNumberFormat="1" applyFont="1" applyFill="1" applyBorder="1" applyAlignment="1">
      <alignment horizontal="right" vertical="center" wrapText="1"/>
    </xf>
    <xf numFmtId="0" fontId="9" fillId="0" borderId="108" xfId="17" applyFill="1" applyBorder="1" applyAlignment="1" applyProtection="1">
      <alignment horizontal="left" vertical="center"/>
    </xf>
    <xf numFmtId="0" fontId="9" fillId="0" borderId="108" xfId="17" applyBorder="1" applyAlignment="1" applyProtection="1"/>
    <xf numFmtId="0" fontId="3" fillId="0" borderId="108" xfId="0" applyFont="1" applyFill="1" applyBorder="1"/>
    <xf numFmtId="0" fontId="8" fillId="0" borderId="30" xfId="0" applyFont="1" applyBorder="1" applyAlignment="1">
      <alignment horizontal="center" wrapText="1"/>
    </xf>
    <xf numFmtId="0" fontId="7" fillId="0" borderId="125" xfId="0" applyFont="1" applyBorder="1" applyAlignment="1">
      <alignment horizontal="right" vertical="center" wrapText="1"/>
    </xf>
    <xf numFmtId="0" fontId="7" fillId="0" borderId="125" xfId="0" applyFont="1" applyFill="1" applyBorder="1" applyAlignment="1">
      <alignment horizontal="right" vertical="center" wrapText="1"/>
    </xf>
    <xf numFmtId="0" fontId="5" fillId="0" borderId="108" xfId="0" applyFont="1" applyFill="1" applyBorder="1" applyAlignment="1">
      <alignment vertical="center" wrapText="1"/>
    </xf>
    <xf numFmtId="0" fontId="7" fillId="0" borderId="123" xfId="0" applyFont="1" applyBorder="1" applyAlignment="1"/>
    <xf numFmtId="0" fontId="8" fillId="0" borderId="21" xfId="0" applyFont="1" applyBorder="1" applyAlignment="1">
      <alignment horizontal="center"/>
    </xf>
    <xf numFmtId="0" fontId="8" fillId="0" borderId="123" xfId="0" applyFont="1" applyBorder="1" applyAlignment="1">
      <alignment horizontal="center" vertical="center" wrapText="1"/>
    </xf>
    <xf numFmtId="0" fontId="7" fillId="0" borderId="125"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1" fillId="0" borderId="108" xfId="0" applyFont="1" applyFill="1" applyBorder="1" applyAlignment="1">
      <alignment horizontal="left" vertical="center" wrapText="1"/>
    </xf>
    <xf numFmtId="193" fontId="5" fillId="0" borderId="108" xfId="0" applyNumberFormat="1" applyFont="1" applyFill="1" applyBorder="1" applyAlignment="1" applyProtection="1">
      <alignment vertical="center" wrapText="1"/>
      <protection locked="0"/>
    </xf>
    <xf numFmtId="193" fontId="3" fillId="0" borderId="108" xfId="0" applyNumberFormat="1" applyFont="1" applyFill="1" applyBorder="1" applyAlignment="1" applyProtection="1">
      <alignment vertical="center" wrapText="1"/>
      <protection locked="0"/>
    </xf>
    <xf numFmtId="193" fontId="3" fillId="0" borderId="123" xfId="0" applyNumberFormat="1" applyFont="1" applyFill="1" applyBorder="1" applyAlignment="1" applyProtection="1">
      <alignment vertical="center" wrapText="1"/>
      <protection locked="0"/>
    </xf>
    <xf numFmtId="193" fontId="5" fillId="0" borderId="108" xfId="0" applyNumberFormat="1" applyFont="1" applyFill="1" applyBorder="1" applyAlignment="1" applyProtection="1">
      <alignment horizontal="right" vertical="center" wrapText="1"/>
      <protection locked="0"/>
    </xf>
    <xf numFmtId="0" fontId="5" fillId="0" borderId="108" xfId="0" applyFont="1" applyBorder="1" applyAlignment="1">
      <alignment vertical="center" wrapText="1"/>
    </xf>
    <xf numFmtId="0" fontId="7" fillId="2" borderId="125" xfId="0" applyFont="1" applyFill="1" applyBorder="1" applyAlignment="1">
      <alignment horizontal="right" vertical="center"/>
    </xf>
    <xf numFmtId="0" fontId="7" fillId="2" borderId="108" xfId="0" applyFont="1" applyFill="1" applyBorder="1" applyAlignment="1">
      <alignment vertical="center"/>
    </xf>
    <xf numFmtId="193" fontId="7" fillId="2" borderId="108" xfId="0" applyNumberFormat="1" applyFont="1" applyFill="1" applyBorder="1" applyAlignment="1" applyProtection="1">
      <alignment vertical="center"/>
      <protection locked="0"/>
    </xf>
    <xf numFmtId="193" fontId="12" fillId="2" borderId="108" xfId="0" applyNumberFormat="1" applyFont="1" applyFill="1" applyBorder="1" applyAlignment="1" applyProtection="1">
      <alignment vertical="center"/>
      <protection locked="0"/>
    </xf>
    <xf numFmtId="193" fontId="12" fillId="2" borderId="123" xfId="0" applyNumberFormat="1" applyFont="1" applyFill="1" applyBorder="1" applyAlignment="1" applyProtection="1">
      <alignment vertical="center"/>
      <protection locked="0"/>
    </xf>
    <xf numFmtId="193" fontId="7" fillId="2" borderId="123" xfId="0" applyNumberFormat="1" applyFont="1" applyFill="1" applyBorder="1" applyAlignment="1" applyProtection="1">
      <alignment vertical="center"/>
      <protection locked="0"/>
    </xf>
    <xf numFmtId="0" fontId="10" fillId="0" borderId="125" xfId="0" applyFont="1" applyFill="1" applyBorder="1" applyAlignment="1">
      <alignment horizontal="center" vertical="center" wrapText="1"/>
    </xf>
    <xf numFmtId="10" fontId="3" fillId="0" borderId="108" xfId="20961" applyNumberFormat="1" applyFont="1" applyFill="1" applyBorder="1" applyAlignment="1" applyProtection="1">
      <alignment horizontal="right" vertical="center" wrapText="1"/>
      <protection locked="0"/>
    </xf>
    <xf numFmtId="10" fontId="3" fillId="0" borderId="108" xfId="20961" applyNumberFormat="1" applyFont="1" applyBorder="1" applyAlignment="1" applyProtection="1">
      <alignment vertical="center" wrapText="1"/>
      <protection locked="0"/>
    </xf>
    <xf numFmtId="10" fontId="3" fillId="0" borderId="123" xfId="20961" applyNumberFormat="1" applyFont="1" applyBorder="1" applyAlignment="1" applyProtection="1">
      <alignment vertical="center" wrapText="1"/>
      <protection locked="0"/>
    </xf>
    <xf numFmtId="0" fontId="7" fillId="2" borderId="116" xfId="0" applyFont="1" applyFill="1" applyBorder="1" applyAlignment="1">
      <alignment horizontal="right" vertical="center"/>
    </xf>
    <xf numFmtId="0" fontId="7" fillId="2" borderId="103" xfId="0" applyFont="1" applyFill="1" applyBorder="1" applyAlignment="1">
      <alignment vertical="center"/>
    </xf>
    <xf numFmtId="193" fontId="7" fillId="2" borderId="103" xfId="0" applyNumberFormat="1" applyFont="1" applyFill="1" applyBorder="1" applyAlignment="1" applyProtection="1">
      <alignment vertical="center"/>
      <protection locked="0"/>
    </xf>
    <xf numFmtId="193" fontId="12" fillId="2" borderId="103" xfId="0" applyNumberFormat="1" applyFont="1" applyFill="1" applyBorder="1" applyAlignment="1" applyProtection="1">
      <alignment vertical="center"/>
      <protection locked="0"/>
    </xf>
    <xf numFmtId="193" fontId="12" fillId="2" borderId="117" xfId="0" applyNumberFormat="1" applyFont="1" applyFill="1" applyBorder="1" applyAlignment="1" applyProtection="1">
      <alignment vertical="center"/>
      <protection locked="0"/>
    </xf>
    <xf numFmtId="0" fontId="7" fillId="0" borderId="108" xfId="0" applyFont="1" applyFill="1" applyBorder="1" applyAlignment="1">
      <alignment horizontal="left" vertical="center" wrapText="1"/>
    </xf>
    <xf numFmtId="0" fontId="98" fillId="0" borderId="95" xfId="0" applyFont="1" applyFill="1" applyBorder="1" applyAlignment="1">
      <alignment horizontal="left" vertical="center"/>
    </xf>
    <xf numFmtId="0" fontId="98" fillId="0" borderId="93" xfId="0" applyFont="1" applyFill="1" applyBorder="1" applyAlignment="1">
      <alignment vertical="center" wrapText="1"/>
    </xf>
    <xf numFmtId="0" fontId="98" fillId="0" borderId="93" xfId="0" applyFont="1" applyFill="1" applyBorder="1" applyAlignment="1">
      <alignment horizontal="left" vertical="center" wrapText="1"/>
    </xf>
    <xf numFmtId="49" fontId="98" fillId="0" borderId="108" xfId="0" applyNumberFormat="1" applyFont="1" applyFill="1" applyBorder="1" applyAlignment="1">
      <alignment horizontal="right" vertical="center"/>
    </xf>
    <xf numFmtId="0" fontId="98" fillId="3" borderId="108" xfId="5" applyNumberFormat="1" applyFont="1" applyFill="1" applyBorder="1" applyAlignment="1" applyProtection="1">
      <alignment horizontal="right" vertical="center"/>
      <protection locked="0"/>
    </xf>
    <xf numFmtId="0" fontId="98" fillId="0" borderId="108" xfId="0" applyNumberFormat="1" applyFont="1" applyFill="1" applyBorder="1" applyAlignment="1">
      <alignment vertical="center" wrapText="1"/>
    </xf>
    <xf numFmtId="0" fontId="98" fillId="81" borderId="108" xfId="0" applyNumberFormat="1" applyFont="1" applyFill="1" applyBorder="1" applyAlignment="1">
      <alignment horizontal="left" vertical="center" wrapText="1"/>
    </xf>
    <xf numFmtId="0" fontId="102" fillId="0" borderId="108" xfId="0" applyNumberFormat="1" applyFont="1" applyFill="1" applyBorder="1" applyAlignment="1">
      <alignment horizontal="left" vertical="center" wrapText="1"/>
    </xf>
    <xf numFmtId="0" fontId="98" fillId="0" borderId="108" xfId="0" applyNumberFormat="1" applyFont="1" applyFill="1" applyBorder="1" applyAlignment="1">
      <alignment vertical="center"/>
    </xf>
    <xf numFmtId="0" fontId="102" fillId="0" borderId="108" xfId="0" applyNumberFormat="1" applyFont="1" applyFill="1" applyBorder="1" applyAlignment="1">
      <alignment vertical="center" wrapText="1"/>
    </xf>
    <xf numFmtId="2" fontId="98" fillId="3" borderId="108" xfId="5" applyNumberFormat="1" applyFont="1" applyFill="1" applyBorder="1" applyAlignment="1" applyProtection="1">
      <alignment horizontal="right" vertical="center"/>
      <protection locked="0"/>
    </xf>
    <xf numFmtId="0" fontId="98" fillId="0" borderId="108" xfId="0" applyNumberFormat="1" applyFont="1" applyFill="1" applyBorder="1" applyAlignment="1">
      <alignment horizontal="left" vertical="center" wrapText="1"/>
    </xf>
    <xf numFmtId="0" fontId="98" fillId="0" borderId="108" xfId="0" applyNumberFormat="1" applyFont="1" applyFill="1" applyBorder="1" applyAlignment="1">
      <alignment horizontal="right" vertical="center"/>
    </xf>
    <xf numFmtId="0" fontId="103" fillId="0" borderId="0" xfId="0" applyFont="1" applyFill="1" applyBorder="1" applyAlignment="1"/>
    <xf numFmtId="0" fontId="98" fillId="0" borderId="108" xfId="12672" applyFont="1" applyFill="1" applyBorder="1" applyAlignment="1">
      <alignment horizontal="left" vertical="center" wrapText="1"/>
    </xf>
    <xf numFmtId="0" fontId="98" fillId="0" borderId="103" xfId="0" applyNumberFormat="1" applyFont="1" applyFill="1" applyBorder="1" applyAlignment="1">
      <alignment horizontal="left" vertical="top" wrapText="1"/>
    </xf>
    <xf numFmtId="0" fontId="104" fillId="0" borderId="108" xfId="0" applyFont="1" applyBorder="1"/>
    <xf numFmtId="0" fontId="102" fillId="0" borderId="108" xfId="0" applyFont="1" applyBorder="1" applyAlignment="1">
      <alignment horizontal="left" vertical="top" wrapText="1"/>
    </xf>
    <xf numFmtId="0" fontId="102" fillId="0" borderId="108" xfId="0" applyFont="1" applyBorder="1"/>
    <xf numFmtId="0" fontId="102" fillId="0" borderId="108" xfId="0" applyFont="1" applyBorder="1" applyAlignment="1">
      <alignment horizontal="left" wrapText="1" indent="2"/>
    </xf>
    <xf numFmtId="0" fontId="98" fillId="0" borderId="108" xfId="12672" applyFont="1" applyFill="1" applyBorder="1" applyAlignment="1">
      <alignment horizontal="left" vertical="center" wrapText="1" indent="2"/>
    </xf>
    <xf numFmtId="0" fontId="102" fillId="0" borderId="108" xfId="0" applyFont="1" applyBorder="1" applyAlignment="1">
      <alignment horizontal="left" vertical="top" wrapText="1" indent="2"/>
    </xf>
    <xf numFmtId="0" fontId="104" fillId="0" borderId="7" xfId="0" applyFont="1" applyBorder="1"/>
    <xf numFmtId="0" fontId="102" fillId="0" borderId="108" xfId="0" applyFont="1" applyFill="1" applyBorder="1" applyAlignment="1">
      <alignment horizontal="left" wrapText="1" indent="2"/>
    </xf>
    <xf numFmtId="0" fontId="102" fillId="0" borderId="108" xfId="0" applyFont="1" applyBorder="1" applyAlignment="1">
      <alignment horizontal="left" indent="1"/>
    </xf>
    <xf numFmtId="0" fontId="102" fillId="0" borderId="108" xfId="0" applyFont="1" applyBorder="1" applyAlignment="1">
      <alignment horizontal="left" indent="2"/>
    </xf>
    <xf numFmtId="49" fontId="102" fillId="0" borderId="108" xfId="0" applyNumberFormat="1" applyFont="1" applyFill="1" applyBorder="1" applyAlignment="1">
      <alignment horizontal="left" indent="3"/>
    </xf>
    <xf numFmtId="49" fontId="102" fillId="0" borderId="108" xfId="0" applyNumberFormat="1" applyFont="1" applyFill="1" applyBorder="1" applyAlignment="1">
      <alignment horizontal="left" vertical="center" indent="1"/>
    </xf>
    <xf numFmtId="0" fontId="98" fillId="0" borderId="108" xfId="0" applyFont="1" applyFill="1" applyBorder="1" applyAlignment="1">
      <alignment vertical="center" wrapText="1"/>
    </xf>
    <xf numFmtId="49" fontId="102" fillId="0" borderId="108" xfId="0" applyNumberFormat="1" applyFont="1" applyFill="1" applyBorder="1" applyAlignment="1">
      <alignment horizontal="left" vertical="top" wrapText="1" indent="2"/>
    </xf>
    <xf numFmtId="49" fontId="102" fillId="0" borderId="108" xfId="0" applyNumberFormat="1" applyFont="1" applyFill="1" applyBorder="1" applyAlignment="1">
      <alignment horizontal="left" vertical="top" wrapText="1"/>
    </xf>
    <xf numFmtId="49" fontId="102" fillId="0" borderId="108" xfId="0" applyNumberFormat="1" applyFont="1" applyFill="1" applyBorder="1" applyAlignment="1">
      <alignment horizontal="left" wrapText="1" indent="3"/>
    </xf>
    <xf numFmtId="49" fontId="102" fillId="0" borderId="108" xfId="0" applyNumberFormat="1" applyFont="1" applyFill="1" applyBorder="1" applyAlignment="1">
      <alignment horizontal="left" wrapText="1" indent="2"/>
    </xf>
    <xf numFmtId="49" fontId="102" fillId="0" borderId="108" xfId="0" applyNumberFormat="1" applyFont="1" applyFill="1" applyBorder="1" applyAlignment="1">
      <alignment vertical="top" wrapText="1"/>
    </xf>
    <xf numFmtId="0" fontId="9" fillId="0" borderId="108" xfId="17" applyFill="1" applyBorder="1" applyAlignment="1" applyProtection="1">
      <alignment wrapText="1"/>
    </xf>
    <xf numFmtId="49" fontId="102" fillId="0" borderId="108" xfId="0" applyNumberFormat="1" applyFont="1" applyFill="1" applyBorder="1" applyAlignment="1">
      <alignment horizontal="left" vertical="center" wrapText="1" indent="3"/>
    </xf>
    <xf numFmtId="0" fontId="102" fillId="0" borderId="108" xfId="0" applyFont="1" applyBorder="1" applyAlignment="1">
      <alignment horizontal="left" vertical="center" wrapText="1" indent="2"/>
    </xf>
    <xf numFmtId="0" fontId="98" fillId="0" borderId="108" xfId="0" applyFont="1" applyFill="1" applyBorder="1" applyAlignment="1">
      <alignment horizontal="left" vertical="center" wrapText="1"/>
    </xf>
    <xf numFmtId="0" fontId="101" fillId="0" borderId="0" xfId="0" applyFont="1" applyBorder="1" applyAlignment="1">
      <alignment horizontal="left" indent="1"/>
    </xf>
    <xf numFmtId="0" fontId="101" fillId="0" borderId="0" xfId="0" applyFont="1" applyBorder="1" applyAlignment="1">
      <alignment horizontal="left" indent="2"/>
    </xf>
    <xf numFmtId="49" fontId="101" fillId="0" borderId="0" xfId="0" applyNumberFormat="1" applyFont="1" applyBorder="1" applyAlignment="1">
      <alignment horizontal="left" indent="3"/>
    </xf>
    <xf numFmtId="49" fontId="101" fillId="0" borderId="0" xfId="0" applyNumberFormat="1" applyFont="1" applyBorder="1" applyAlignment="1">
      <alignment horizontal="left" indent="1"/>
    </xf>
    <xf numFmtId="49" fontId="101" fillId="0" borderId="0" xfId="0" applyNumberFormat="1" applyFont="1" applyBorder="1" applyAlignment="1">
      <alignment horizontal="left" wrapText="1" indent="2"/>
    </xf>
    <xf numFmtId="49" fontId="101" fillId="0" borderId="0" xfId="0" applyNumberFormat="1" applyFont="1" applyFill="1" applyBorder="1" applyAlignment="1">
      <alignment horizontal="left" wrapText="1" indent="3"/>
    </xf>
    <xf numFmtId="0" fontId="101" fillId="0" borderId="0" xfId="0" applyNumberFormat="1" applyFont="1" applyFill="1" applyBorder="1" applyAlignment="1">
      <alignment horizontal="left" wrapText="1" indent="1"/>
    </xf>
    <xf numFmtId="0" fontId="98" fillId="81" borderId="108" xfId="0" applyFont="1" applyFill="1" applyBorder="1" applyAlignment="1">
      <alignment horizontal="left" vertical="center" wrapText="1"/>
    </xf>
    <xf numFmtId="49" fontId="97" fillId="0" borderId="108" xfId="0" applyNumberFormat="1" applyFont="1" applyFill="1" applyBorder="1" applyAlignment="1">
      <alignment horizontal="right" vertical="center"/>
    </xf>
    <xf numFmtId="0" fontId="98" fillId="0" borderId="108" xfId="0" applyFont="1" applyFill="1" applyBorder="1" applyAlignment="1">
      <alignment horizontal="left" vertical="center" wrapText="1"/>
    </xf>
    <xf numFmtId="0" fontId="98" fillId="0" borderId="107" xfId="0" applyNumberFormat="1" applyFont="1" applyFill="1" applyBorder="1" applyAlignment="1">
      <alignment horizontal="left" vertical="center" wrapText="1"/>
    </xf>
    <xf numFmtId="0" fontId="8" fillId="0" borderId="8" xfId="0" applyFont="1" applyBorder="1" applyAlignment="1">
      <alignment horizontal="center" vertical="center" wrapText="1"/>
    </xf>
    <xf numFmtId="0" fontId="94" fillId="0" borderId="0" xfId="0" applyFont="1"/>
    <xf numFmtId="14" fontId="15" fillId="0" borderId="0" xfId="0" applyNumberFormat="1" applyFont="1" applyAlignment="1">
      <alignment horizontal="left"/>
    </xf>
    <xf numFmtId="0" fontId="8" fillId="0" borderId="0" xfId="0" applyFont="1"/>
    <xf numFmtId="0" fontId="102" fillId="0" borderId="0" xfId="0" applyFont="1"/>
    <xf numFmtId="0" fontId="7" fillId="0" borderId="0" xfId="0" applyFont="1" applyBorder="1"/>
    <xf numFmtId="0" fontId="16" fillId="0" borderId="0" xfId="0" applyFont="1" applyBorder="1"/>
    <xf numFmtId="0" fontId="7" fillId="0" borderId="19" xfId="0" applyFont="1" applyFill="1" applyBorder="1" applyAlignment="1">
      <alignment horizontal="left" vertical="center" indent="1"/>
    </xf>
    <xf numFmtId="0" fontId="7" fillId="0" borderId="20" xfId="0" applyFont="1" applyFill="1" applyBorder="1" applyAlignment="1">
      <alignment horizontal="left" vertical="center"/>
    </xf>
    <xf numFmtId="0" fontId="7" fillId="0" borderId="22" xfId="0" applyFont="1" applyFill="1" applyBorder="1" applyAlignment="1">
      <alignment horizontal="left" vertical="center" inden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left" indent="1"/>
    </xf>
    <xf numFmtId="0" fontId="8" fillId="0" borderId="3" xfId="0" applyFont="1" applyFill="1" applyBorder="1" applyAlignment="1">
      <alignment horizontal="center"/>
    </xf>
    <xf numFmtId="38" fontId="7" fillId="0" borderId="3" xfId="0" applyNumberFormat="1" applyFont="1" applyFill="1" applyBorder="1" applyAlignment="1" applyProtection="1">
      <alignment horizontal="right"/>
      <protection locked="0"/>
    </xf>
    <xf numFmtId="38" fontId="7" fillId="0" borderId="23" xfId="0" applyNumberFormat="1" applyFont="1" applyFill="1" applyBorder="1" applyAlignment="1" applyProtection="1">
      <alignment horizontal="right"/>
      <protection locked="0"/>
    </xf>
    <xf numFmtId="0" fontId="7" fillId="0" borderId="3" xfId="0" applyFont="1" applyFill="1" applyBorder="1" applyAlignment="1">
      <alignment horizontal="left" wrapText="1" indent="1"/>
    </xf>
    <xf numFmtId="193" fontId="7" fillId="36" borderId="3" xfId="0" applyNumberFormat="1" applyFont="1" applyFill="1" applyBorder="1" applyAlignment="1">
      <alignment horizontal="right"/>
    </xf>
    <xf numFmtId="0" fontId="7" fillId="0" borderId="3" xfId="0" applyFont="1" applyFill="1" applyBorder="1" applyAlignment="1">
      <alignment horizontal="left" wrapText="1" indent="2"/>
    </xf>
    <xf numFmtId="0" fontId="8" fillId="0" borderId="3" xfId="0" applyFont="1" applyFill="1" applyBorder="1" applyAlignment="1"/>
    <xf numFmtId="0" fontId="8" fillId="0" borderId="3" xfId="0" applyFont="1" applyFill="1" applyBorder="1" applyAlignment="1">
      <alignment horizontal="left"/>
    </xf>
    <xf numFmtId="193" fontId="8" fillId="0" borderId="3" xfId="0" applyNumberFormat="1" applyFont="1" applyFill="1" applyBorder="1" applyAlignment="1">
      <alignment horizontal="center"/>
    </xf>
    <xf numFmtId="193" fontId="8" fillId="0" borderId="23" xfId="0" applyNumberFormat="1" applyFont="1" applyFill="1" applyBorder="1" applyAlignment="1">
      <alignment horizontal="center"/>
    </xf>
    <xf numFmtId="0" fontId="7" fillId="0" borderId="3" xfId="0" applyFont="1" applyFill="1" applyBorder="1" applyAlignment="1">
      <alignment horizontal="left" indent="1"/>
    </xf>
    <xf numFmtId="193" fontId="7" fillId="0" borderId="23" xfId="0" applyNumberFormat="1" applyFont="1" applyFill="1" applyBorder="1" applyAlignment="1" applyProtection="1">
      <alignment horizontal="right"/>
      <protection locked="0"/>
    </xf>
    <xf numFmtId="193" fontId="7" fillId="0" borderId="3" xfId="0" applyNumberFormat="1" applyFont="1" applyFill="1" applyBorder="1" applyAlignment="1" applyProtection="1">
      <protection locked="0"/>
    </xf>
    <xf numFmtId="0" fontId="94" fillId="0" borderId="0" xfId="0" applyFont="1" applyAlignment="1">
      <alignment horizontal="left" indent="1"/>
    </xf>
    <xf numFmtId="0" fontId="102" fillId="0" borderId="0" xfId="0" applyFont="1" applyAlignment="1">
      <alignment horizontal="left" indent="1"/>
    </xf>
    <xf numFmtId="0" fontId="8" fillId="0" borderId="3" xfId="0" applyFont="1" applyFill="1" applyBorder="1" applyAlignment="1">
      <alignment horizontal="left" indent="1"/>
    </xf>
    <xf numFmtId="0" fontId="8" fillId="0" borderId="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protection locked="0"/>
    </xf>
    <xf numFmtId="0" fontId="7" fillId="0" borderId="25" xfId="0" applyFont="1" applyFill="1" applyBorder="1" applyAlignment="1">
      <alignment horizontal="left" vertical="center" indent="1"/>
    </xf>
    <xf numFmtId="0" fontId="8" fillId="0" borderId="26" xfId="0" applyFont="1" applyFill="1" applyBorder="1" applyAlignment="1"/>
    <xf numFmtId="193" fontId="7" fillId="36" borderId="26" xfId="0" applyNumberFormat="1" applyFont="1" applyFill="1" applyBorder="1" applyAlignment="1">
      <alignment horizontal="right"/>
    </xf>
    <xf numFmtId="0" fontId="16" fillId="0" borderId="0" xfId="0" applyFont="1" applyAlignment="1">
      <alignment wrapText="1"/>
    </xf>
    <xf numFmtId="14" fontId="16" fillId="0" borderId="0" xfId="0" applyNumberFormat="1" applyFont="1"/>
    <xf numFmtId="0" fontId="16" fillId="3" borderId="3" xfId="20960" applyFont="1" applyFill="1" applyBorder="1" applyAlignment="1" applyProtection="1">
      <alignment horizontal="left" wrapText="1" indent="1"/>
    </xf>
    <xf numFmtId="0" fontId="106" fillId="0" borderId="0" xfId="0" applyFont="1"/>
    <xf numFmtId="0" fontId="16" fillId="0" borderId="22" xfId="0" applyFont="1" applyFill="1" applyBorder="1" applyAlignment="1">
      <alignment horizontal="center" vertical="center"/>
    </xf>
    <xf numFmtId="0" fontId="8" fillId="0" borderId="10" xfId="0" applyNumberFormat="1" applyFont="1" applyFill="1" applyBorder="1" applyAlignment="1">
      <alignment vertical="center" wrapText="1"/>
    </xf>
    <xf numFmtId="0" fontId="94" fillId="0" borderId="0" xfId="0" applyFont="1" applyFill="1"/>
    <xf numFmtId="193" fontId="94" fillId="0" borderId="0" xfId="0" applyNumberFormat="1" applyFont="1" applyFill="1"/>
    <xf numFmtId="0" fontId="7" fillId="0" borderId="10" xfId="0" applyNumberFormat="1" applyFont="1" applyFill="1" applyBorder="1" applyAlignment="1">
      <alignment horizontal="left" vertical="center" wrapText="1"/>
    </xf>
    <xf numFmtId="0" fontId="16" fillId="0" borderId="25" xfId="0" applyFont="1" applyFill="1" applyBorder="1" applyAlignment="1">
      <alignment horizontal="center" vertical="center"/>
    </xf>
    <xf numFmtId="0" fontId="8" fillId="0" borderId="29" xfId="0" applyNumberFormat="1" applyFont="1" applyFill="1" applyBorder="1" applyAlignment="1">
      <alignment vertical="center" wrapText="1"/>
    </xf>
    <xf numFmtId="0" fontId="102" fillId="0" borderId="0" xfId="0" applyFont="1" applyBorder="1"/>
    <xf numFmtId="0" fontId="16" fillId="0" borderId="1" xfId="0" applyFont="1" applyBorder="1"/>
    <xf numFmtId="0" fontId="15" fillId="0" borderId="1" xfId="0" applyFont="1" applyBorder="1" applyAlignment="1">
      <alignment horizontal="center"/>
    </xf>
    <xf numFmtId="0" fontId="16" fillId="0" borderId="78" xfId="0" applyFont="1" applyBorder="1" applyAlignment="1">
      <alignment vertical="center" wrapText="1"/>
    </xf>
    <xf numFmtId="0" fontId="15" fillId="0" borderId="7" xfId="0" applyFont="1" applyBorder="1" applyAlignment="1">
      <alignment vertical="center" wrapText="1"/>
    </xf>
    <xf numFmtId="0" fontId="8" fillId="0" borderId="20" xfId="0" applyNumberFormat="1" applyFont="1" applyFill="1" applyBorder="1" applyAlignment="1">
      <alignment horizontal="left" vertical="center" wrapText="1" indent="1"/>
    </xf>
    <xf numFmtId="0" fontId="16" fillId="0" borderId="125" xfId="0" applyFont="1" applyBorder="1" applyAlignment="1">
      <alignment horizontal="center" vertical="center" wrapText="1"/>
    </xf>
    <xf numFmtId="0" fontId="16" fillId="0" borderId="108" xfId="0" applyFont="1" applyBorder="1" applyAlignment="1">
      <alignment vertical="center" wrapText="1"/>
    </xf>
    <xf numFmtId="3" fontId="16" fillId="36" borderId="108" xfId="0" applyNumberFormat="1" applyFont="1" applyFill="1" applyBorder="1" applyAlignment="1">
      <alignment vertical="center" wrapText="1"/>
    </xf>
    <xf numFmtId="3" fontId="16" fillId="36" borderId="109" xfId="0" applyNumberFormat="1" applyFont="1" applyFill="1" applyBorder="1" applyAlignment="1">
      <alignment vertical="center" wrapText="1"/>
    </xf>
    <xf numFmtId="3" fontId="16" fillId="36" borderId="123" xfId="0" applyNumberFormat="1" applyFont="1" applyFill="1" applyBorder="1" applyAlignment="1">
      <alignment vertical="center" wrapText="1"/>
    </xf>
    <xf numFmtId="3" fontId="16" fillId="36" borderId="24"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16" fillId="0" borderId="108" xfId="0" applyNumberFormat="1" applyFont="1" applyBorder="1" applyAlignment="1">
      <alignment vertical="center" wrapText="1"/>
    </xf>
    <xf numFmtId="3" fontId="16" fillId="0" borderId="109" xfId="0" applyNumberFormat="1" applyFont="1" applyBorder="1" applyAlignment="1">
      <alignment vertical="center" wrapText="1"/>
    </xf>
    <xf numFmtId="3" fontId="16" fillId="0" borderId="24"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0" fontId="16" fillId="0" borderId="108" xfId="0" applyFont="1" applyFill="1" applyBorder="1" applyAlignment="1">
      <alignment horizontal="left" vertical="center" wrapText="1" indent="2"/>
    </xf>
    <xf numFmtId="3" fontId="16" fillId="0" borderId="108" xfId="0" applyNumberFormat="1" applyFont="1" applyFill="1" applyBorder="1" applyAlignment="1">
      <alignment vertical="center" wrapText="1"/>
    </xf>
    <xf numFmtId="3" fontId="16" fillId="0" borderId="24" xfId="0" applyNumberFormat="1" applyFont="1" applyFill="1" applyBorder="1" applyAlignment="1">
      <alignment vertical="center" wrapText="1"/>
    </xf>
    <xf numFmtId="0" fontId="16" fillId="0" borderId="125" xfId="0" applyFont="1" applyFill="1" applyBorder="1" applyAlignment="1">
      <alignment horizontal="center" vertical="center" wrapText="1"/>
    </xf>
    <xf numFmtId="0" fontId="16" fillId="0" borderId="108" xfId="0" applyFont="1" applyFill="1" applyBorder="1" applyAlignment="1">
      <alignment vertical="center" wrapText="1"/>
    </xf>
    <xf numFmtId="0" fontId="16" fillId="0" borderId="25" xfId="0" applyFont="1" applyBorder="1" applyAlignment="1">
      <alignment horizontal="center" vertical="center" wrapText="1"/>
    </xf>
    <xf numFmtId="0" fontId="15" fillId="0" borderId="26" xfId="0" applyFont="1" applyBorder="1" applyAlignment="1">
      <alignment vertical="center" wrapText="1"/>
    </xf>
    <xf numFmtId="3" fontId="16" fillId="36" borderId="26" xfId="0" applyNumberFormat="1" applyFont="1" applyFill="1" applyBorder="1" applyAlignment="1">
      <alignment vertical="center" wrapText="1"/>
    </xf>
    <xf numFmtId="3" fontId="16" fillId="36" borderId="28" xfId="0" applyNumberFormat="1" applyFont="1" applyFill="1" applyBorder="1" applyAlignment="1">
      <alignment vertical="center" wrapText="1"/>
    </xf>
    <xf numFmtId="3" fontId="16" fillId="36" borderId="27" xfId="0" applyNumberFormat="1" applyFont="1" applyFill="1" applyBorder="1" applyAlignment="1">
      <alignment vertical="center" wrapText="1"/>
    </xf>
    <xf numFmtId="3" fontId="16" fillId="36" borderId="43" xfId="0" applyNumberFormat="1" applyFont="1" applyFill="1" applyBorder="1" applyAlignment="1">
      <alignment vertical="center" wrapText="1"/>
    </xf>
    <xf numFmtId="0" fontId="16" fillId="0" borderId="0" xfId="0" applyFont="1" applyFill="1" applyBorder="1" applyAlignment="1">
      <alignment wrapText="1"/>
    </xf>
    <xf numFmtId="0" fontId="16" fillId="0" borderId="123" xfId="0" applyFont="1" applyBorder="1" applyAlignment="1"/>
    <xf numFmtId="0" fontId="7" fillId="0" borderId="109" xfId="0" applyFont="1" applyBorder="1" applyAlignment="1">
      <alignment wrapText="1"/>
    </xf>
    <xf numFmtId="9" fontId="16" fillId="0" borderId="24" xfId="0" applyNumberFormat="1" applyFont="1" applyBorder="1"/>
    <xf numFmtId="0" fontId="16" fillId="0" borderId="24" xfId="0" applyFont="1" applyBorder="1" applyAlignment="1"/>
    <xf numFmtId="0" fontId="7" fillId="0" borderId="28" xfId="0" applyFont="1" applyBorder="1" applyAlignment="1">
      <alignment wrapText="1"/>
    </xf>
    <xf numFmtId="0" fontId="16" fillId="0" borderId="27" xfId="0" applyFont="1" applyBorder="1" applyAlignment="1"/>
    <xf numFmtId="0" fontId="8" fillId="0" borderId="1" xfId="11" applyFont="1" applyFill="1" applyBorder="1" applyAlignment="1" applyProtection="1">
      <alignment horizontal="left" vertical="center"/>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8" fillId="0" borderId="20" xfId="11" applyFont="1" applyFill="1" applyBorder="1" applyAlignment="1" applyProtection="1">
      <alignment horizontal="center" vertical="center"/>
    </xf>
    <xf numFmtId="0" fontId="8" fillId="0" borderId="21" xfId="11" applyFont="1" applyFill="1" applyBorder="1" applyAlignment="1" applyProtection="1">
      <alignment horizontal="center" vertical="center"/>
    </xf>
    <xf numFmtId="0" fontId="7" fillId="0" borderId="0" xfId="11" applyFont="1" applyFill="1" applyBorder="1" applyAlignment="1" applyProtection="1">
      <alignment vertical="center"/>
    </xf>
    <xf numFmtId="0" fontId="94" fillId="0" borderId="125" xfId="0" applyFont="1" applyBorder="1"/>
    <xf numFmtId="0" fontId="16" fillId="0" borderId="7"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94" fillId="0" borderId="125" xfId="0" applyFont="1" applyBorder="1" applyAlignment="1">
      <alignment horizontal="center"/>
    </xf>
    <xf numFmtId="0" fontId="16" fillId="0" borderId="107" xfId="0" applyFont="1" applyBorder="1" applyAlignment="1">
      <alignment vertical="center" wrapText="1"/>
    </xf>
    <xf numFmtId="167" fontId="16" fillId="0" borderId="108" xfId="0" applyNumberFormat="1" applyFont="1" applyBorder="1" applyAlignment="1">
      <alignment horizontal="center" vertical="center"/>
    </xf>
    <xf numFmtId="167" fontId="16" fillId="0" borderId="123" xfId="0" applyNumberFormat="1" applyFont="1" applyBorder="1" applyAlignment="1">
      <alignment horizontal="center" vertical="center"/>
    </xf>
    <xf numFmtId="167" fontId="94" fillId="0" borderId="0" xfId="0" applyNumberFormat="1" applyFont="1"/>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94" fillId="0" borderId="25" xfId="0" applyFont="1" applyBorder="1"/>
    <xf numFmtId="0" fontId="15" fillId="36" borderId="126" xfId="0" applyFont="1" applyFill="1" applyBorder="1" applyAlignment="1">
      <alignment vertical="center" wrapText="1"/>
    </xf>
    <xf numFmtId="167" fontId="15" fillId="36" borderId="26" xfId="0" applyNumberFormat="1" applyFont="1" applyFill="1" applyBorder="1" applyAlignment="1">
      <alignment horizontal="center" vertical="center"/>
    </xf>
    <xf numFmtId="167" fontId="15" fillId="36" borderId="27" xfId="0" applyNumberFormat="1" applyFont="1" applyFill="1" applyBorder="1" applyAlignment="1">
      <alignment horizontal="center" vertical="center"/>
    </xf>
    <xf numFmtId="0" fontId="8" fillId="0" borderId="0" xfId="11" applyFont="1" applyFill="1" applyBorder="1" applyAlignment="1" applyProtection="1">
      <alignment horizontal="center" vertical="center" wrapText="1"/>
    </xf>
    <xf numFmtId="0" fontId="94" fillId="0" borderId="19" xfId="0" applyFont="1" applyBorder="1" applyAlignment="1">
      <alignment horizontal="center" vertical="center"/>
    </xf>
    <xf numFmtId="0" fontId="15" fillId="36" borderId="31" xfId="0" applyFont="1" applyFill="1" applyBorder="1" applyAlignment="1">
      <alignment wrapText="1"/>
    </xf>
    <xf numFmtId="193" fontId="94" fillId="36" borderId="21" xfId="0" applyNumberFormat="1" applyFont="1" applyFill="1" applyBorder="1" applyAlignment="1">
      <alignment horizontal="center" vertical="center"/>
    </xf>
    <xf numFmtId="0" fontId="16" fillId="0" borderId="22" xfId="0" applyFont="1" applyBorder="1" applyAlignment="1">
      <alignment horizontal="center" vertical="center"/>
    </xf>
    <xf numFmtId="0" fontId="16" fillId="0" borderId="9" xfId="0" applyFont="1" applyFill="1" applyBorder="1" applyAlignment="1"/>
    <xf numFmtId="193" fontId="94" fillId="0" borderId="23" xfId="0" applyNumberFormat="1" applyFont="1" applyBorder="1" applyAlignment="1"/>
    <xf numFmtId="0" fontId="94" fillId="0" borderId="0" xfId="0" applyFont="1" applyAlignment="1"/>
    <xf numFmtId="0" fontId="16" fillId="0" borderId="22" xfId="0" applyFont="1" applyBorder="1" applyAlignment="1">
      <alignment horizontal="center" vertical="center" wrapText="1"/>
    </xf>
    <xf numFmtId="0" fontId="16" fillId="0" borderId="9" xfId="0" applyFont="1" applyFill="1" applyBorder="1" applyAlignment="1">
      <alignment vertical="center" wrapText="1"/>
    </xf>
    <xf numFmtId="193" fontId="94" fillId="0" borderId="23" xfId="0" applyNumberFormat="1" applyFont="1" applyBorder="1" applyAlignment="1">
      <alignment wrapText="1"/>
    </xf>
    <xf numFmtId="0" fontId="94" fillId="0" borderId="0" xfId="0" applyFont="1" applyAlignment="1">
      <alignment wrapText="1"/>
    </xf>
    <xf numFmtId="0" fontId="15" fillId="36" borderId="9" xfId="0" applyFont="1" applyFill="1" applyBorder="1" applyAlignment="1">
      <alignment wrapText="1"/>
    </xf>
    <xf numFmtId="193" fontId="94" fillId="36" borderId="23" xfId="0" applyNumberFormat="1" applyFont="1" applyFill="1" applyBorder="1" applyAlignment="1">
      <alignment horizontal="center" vertical="center" wrapText="1"/>
    </xf>
    <xf numFmtId="0" fontId="16" fillId="0" borderId="9" xfId="0" applyFont="1" applyFill="1" applyBorder="1" applyAlignment="1">
      <alignment vertical="center"/>
    </xf>
    <xf numFmtId="0" fontId="16" fillId="0" borderId="9" xfId="0" applyFont="1" applyBorder="1" applyAlignment="1">
      <alignment wrapText="1"/>
    </xf>
    <xf numFmtId="193" fontId="94" fillId="0" borderId="23" xfId="0" applyNumberFormat="1" applyFont="1" applyFill="1" applyBorder="1" applyAlignment="1">
      <alignment wrapText="1"/>
    </xf>
    <xf numFmtId="0" fontId="15" fillId="36" borderId="77" xfId="0" applyFont="1" applyFill="1" applyBorder="1" applyAlignment="1">
      <alignment wrapText="1"/>
    </xf>
    <xf numFmtId="193" fontId="94" fillId="36" borderId="27" xfId="0" applyNumberFormat="1" applyFont="1" applyFill="1" applyBorder="1" applyAlignment="1">
      <alignment horizontal="center" vertical="center" wrapText="1"/>
    </xf>
    <xf numFmtId="0" fontId="16" fillId="0" borderId="0" xfId="0" applyFont="1" applyFill="1"/>
    <xf numFmtId="0" fontId="15" fillId="0" borderId="0" xfId="0" applyFont="1" applyAlignment="1">
      <alignment horizontal="center"/>
    </xf>
    <xf numFmtId="0" fontId="7" fillId="0" borderId="19" xfId="9" applyFont="1" applyFill="1" applyBorder="1" applyAlignment="1" applyProtection="1">
      <alignment horizontal="center" vertical="center"/>
      <protection locked="0"/>
    </xf>
    <xf numFmtId="0" fontId="8"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15" fillId="36" borderId="3" xfId="0" applyFont="1" applyFill="1" applyBorder="1" applyAlignment="1">
      <alignment horizontal="left" vertical="top" wrapText="1"/>
    </xf>
    <xf numFmtId="193" fontId="7" fillId="36" borderId="23" xfId="2" applyNumberFormat="1" applyFont="1" applyFill="1" applyBorder="1" applyAlignment="1" applyProtection="1">
      <alignment vertical="top"/>
    </xf>
    <xf numFmtId="0" fontId="7" fillId="3" borderId="7" xfId="13" applyFont="1" applyFill="1" applyBorder="1" applyAlignment="1" applyProtection="1">
      <alignment vertical="center" wrapText="1"/>
      <protection locked="0"/>
    </xf>
    <xf numFmtId="193" fontId="7" fillId="3" borderId="23" xfId="2" applyNumberFormat="1" applyFont="1" applyFill="1" applyBorder="1" applyAlignment="1" applyProtection="1">
      <alignment vertical="top"/>
      <protection locked="0"/>
    </xf>
    <xf numFmtId="0" fontId="7" fillId="3" borderId="3"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193" fontId="7" fillId="36" borderId="23" xfId="2" applyNumberFormat="1" applyFont="1" applyFill="1" applyBorder="1" applyAlignment="1" applyProtection="1">
      <alignment vertical="top" wrapText="1"/>
    </xf>
    <xf numFmtId="0" fontId="7" fillId="3" borderId="7" xfId="13" applyFont="1" applyFill="1" applyBorder="1" applyAlignment="1" applyProtection="1">
      <alignment horizontal="left" vertical="center" wrapText="1"/>
      <protection locked="0"/>
    </xf>
    <xf numFmtId="193" fontId="7" fillId="3" borderId="23" xfId="2" applyNumberFormat="1" applyFont="1" applyFill="1" applyBorder="1" applyAlignment="1" applyProtection="1">
      <alignment vertical="top"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0" xfId="13" applyFont="1" applyBorder="1" applyAlignment="1" applyProtection="1">
      <alignment wrapText="1"/>
      <protection locked="0"/>
    </xf>
    <xf numFmtId="1" fontId="8" fillId="36" borderId="3" xfId="2" applyNumberFormat="1" applyFont="1" applyFill="1" applyBorder="1" applyAlignment="1" applyProtection="1">
      <alignment horizontal="left" vertical="top" wrapText="1"/>
    </xf>
    <xf numFmtId="0" fontId="7" fillId="0" borderId="22" xfId="9" applyFont="1" applyFill="1" applyBorder="1" applyAlignment="1" applyProtection="1">
      <alignment horizontal="center" vertical="center" wrapText="1"/>
      <protection locked="0"/>
    </xf>
    <xf numFmtId="0" fontId="8" fillId="3" borderId="3" xfId="13" applyFont="1" applyFill="1" applyBorder="1" applyAlignment="1" applyProtection="1">
      <alignment vertical="center" wrapText="1"/>
      <protection locked="0"/>
    </xf>
    <xf numFmtId="193" fontId="7" fillId="36" borderId="23" xfId="2" applyNumberFormat="1" applyFont="1" applyFill="1" applyBorder="1" applyAlignment="1" applyProtection="1">
      <alignment vertical="top" wrapText="1"/>
      <protection locked="0"/>
    </xf>
    <xf numFmtId="0" fontId="7" fillId="3" borderId="3" xfId="13" applyFont="1" applyFill="1" applyBorder="1" applyAlignment="1" applyProtection="1">
      <alignment horizontal="left" vertical="center" wrapText="1" indent="3"/>
      <protection locked="0"/>
    </xf>
    <xf numFmtId="0" fontId="8" fillId="36" borderId="3" xfId="13" applyFont="1" applyFill="1" applyBorder="1" applyAlignment="1" applyProtection="1">
      <alignment vertical="center" wrapText="1"/>
      <protection locked="0"/>
    </xf>
    <xf numFmtId="0" fontId="7" fillId="0" borderId="25" xfId="9" applyFont="1" applyFill="1" applyBorder="1" applyAlignment="1" applyProtection="1">
      <alignment horizontal="center" vertical="center" wrapText="1"/>
      <protection locked="0"/>
    </xf>
    <xf numFmtId="0" fontId="8" fillId="36" borderId="26" xfId="13" applyFont="1" applyFill="1" applyBorder="1" applyAlignment="1" applyProtection="1">
      <alignment vertical="center" wrapText="1"/>
      <protection locked="0"/>
    </xf>
    <xf numFmtId="193" fontId="7" fillId="36" borderId="27" xfId="2" applyNumberFormat="1" applyFont="1" applyFill="1" applyBorder="1" applyAlignment="1" applyProtection="1">
      <alignment vertical="top" wrapText="1"/>
    </xf>
    <xf numFmtId="0" fontId="15" fillId="0" borderId="0" xfId="21410" applyFont="1" applyFill="1" applyAlignment="1" applyProtection="1">
      <alignment horizontal="left" vertical="center"/>
      <protection locked="0"/>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xf numFmtId="0" fontId="16" fillId="0" borderId="0" xfId="0" applyFont="1" applyFill="1" applyAlignment="1">
      <alignment horizontal="center" vertical="center"/>
    </xf>
    <xf numFmtId="0" fontId="15" fillId="36" borderId="125" xfId="0" applyFont="1" applyFill="1" applyBorder="1" applyAlignment="1">
      <alignment horizontal="left" vertical="center" wrapText="1"/>
    </xf>
    <xf numFmtId="0" fontId="15" fillId="36" borderId="108" xfId="0" applyFont="1" applyFill="1" applyBorder="1" applyAlignment="1">
      <alignment horizontal="left" vertical="center" wrapText="1"/>
    </xf>
    <xf numFmtId="0" fontId="15" fillId="36" borderId="123" xfId="0" applyFont="1" applyFill="1" applyBorder="1" applyAlignment="1">
      <alignment horizontal="left" vertical="center" wrapText="1"/>
    </xf>
    <xf numFmtId="0" fontId="16" fillId="0" borderId="0" xfId="0" applyFont="1" applyFill="1" applyAlignment="1">
      <alignment horizontal="left" vertical="center"/>
    </xf>
    <xf numFmtId="0" fontId="16" fillId="0" borderId="125" xfId="0" applyFont="1" applyFill="1" applyBorder="1" applyAlignment="1">
      <alignment horizontal="right" vertical="center" wrapText="1"/>
    </xf>
    <xf numFmtId="0" fontId="16" fillId="0" borderId="108" xfId="0" applyFont="1" applyFill="1" applyBorder="1" applyAlignment="1">
      <alignment horizontal="left" vertical="center" wrapText="1"/>
    </xf>
    <xf numFmtId="10" fontId="7" fillId="0" borderId="108" xfId="20961" applyNumberFormat="1" applyFont="1" applyFill="1" applyBorder="1" applyAlignment="1">
      <alignment horizontal="left" vertical="center" wrapText="1"/>
    </xf>
    <xf numFmtId="164" fontId="16" fillId="0" borderId="123" xfId="7" applyNumberFormat="1" applyFont="1" applyFill="1" applyBorder="1" applyAlignment="1">
      <alignment horizontal="right" vertical="center" wrapText="1"/>
    </xf>
    <xf numFmtId="164" fontId="16" fillId="0" borderId="0" xfId="0" applyNumberFormat="1" applyFont="1" applyFill="1" applyAlignment="1">
      <alignment horizontal="left" vertical="center"/>
    </xf>
    <xf numFmtId="10" fontId="16" fillId="0" borderId="108" xfId="20961" applyNumberFormat="1" applyFont="1" applyFill="1" applyBorder="1" applyAlignment="1">
      <alignment horizontal="left" vertical="center" wrapText="1"/>
    </xf>
    <xf numFmtId="10" fontId="15" fillId="36" borderId="108" xfId="0" applyNumberFormat="1" applyFont="1" applyFill="1" applyBorder="1" applyAlignment="1">
      <alignment horizontal="left" vertical="center" wrapText="1"/>
    </xf>
    <xf numFmtId="164" fontId="15" fillId="36" borderId="123" xfId="7" applyNumberFormat="1" applyFont="1" applyFill="1" applyBorder="1" applyAlignment="1">
      <alignment horizontal="right" vertical="center" wrapText="1"/>
    </xf>
    <xf numFmtId="10" fontId="15" fillId="36" borderId="108" xfId="20961" applyNumberFormat="1" applyFont="1" applyFill="1" applyBorder="1" applyAlignment="1">
      <alignment horizontal="left" vertical="center" wrapText="1"/>
    </xf>
    <xf numFmtId="49" fontId="16" fillId="0" borderId="125" xfId="0" applyNumberFormat="1" applyFont="1" applyFill="1" applyBorder="1" applyAlignment="1">
      <alignment horizontal="right" vertical="center" wrapText="1"/>
    </xf>
    <xf numFmtId="10" fontId="15" fillId="36" borderId="108" xfId="0" applyNumberFormat="1" applyFont="1" applyFill="1" applyBorder="1" applyAlignment="1">
      <alignment horizontal="center" vertical="center" wrapText="1"/>
    </xf>
    <xf numFmtId="164" fontId="15" fillId="36" borderId="123" xfId="7" applyNumberFormat="1" applyFont="1" applyFill="1" applyBorder="1" applyAlignment="1">
      <alignment horizontal="center" vertical="center" wrapText="1"/>
    </xf>
    <xf numFmtId="0" fontId="15" fillId="0" borderId="125" xfId="0" applyFont="1" applyFill="1" applyBorder="1" applyAlignment="1">
      <alignment horizontal="left" vertical="center" wrapText="1"/>
    </xf>
    <xf numFmtId="49" fontId="8" fillId="0" borderId="25" xfId="5" applyNumberFormat="1" applyFont="1" applyFill="1" applyBorder="1" applyAlignment="1" applyProtection="1">
      <alignment horizontal="left" vertical="center"/>
      <protection locked="0"/>
    </xf>
    <xf numFmtId="0" fontId="7" fillId="0" borderId="26" xfId="9" applyFont="1" applyFill="1" applyBorder="1" applyAlignment="1" applyProtection="1">
      <alignment horizontal="left" vertical="center" wrapText="1"/>
      <protection locked="0"/>
    </xf>
    <xf numFmtId="10" fontId="7" fillId="0" borderId="26" xfId="20961" applyNumberFormat="1" applyFont="1" applyFill="1" applyBorder="1" applyAlignment="1" applyProtection="1">
      <alignment horizontal="left" vertical="center"/>
    </xf>
    <xf numFmtId="164" fontId="7" fillId="0" borderId="27" xfId="7" applyNumberFormat="1" applyFont="1" applyFill="1" applyBorder="1" applyAlignment="1" applyProtection="1">
      <alignment horizontal="right"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6" xfId="0" applyFont="1" applyFill="1" applyBorder="1" applyAlignment="1">
      <alignment horizontal="center" vertical="center" wrapText="1"/>
    </xf>
    <xf numFmtId="167" fontId="94" fillId="0" borderId="0" xfId="0" applyNumberFormat="1" applyFont="1" applyBorder="1" applyAlignment="1">
      <alignment horizontal="center"/>
    </xf>
    <xf numFmtId="167" fontId="107" fillId="0" borderId="0" xfId="0" applyNumberFormat="1" applyFont="1" applyBorder="1" applyAlignment="1">
      <alignment horizontal="center"/>
    </xf>
    <xf numFmtId="167" fontId="106" fillId="0" borderId="0" xfId="0" applyNumberFormat="1" applyFont="1" applyFill="1" applyBorder="1" applyAlignment="1">
      <alignment horizontal="center"/>
    </xf>
    <xf numFmtId="0" fontId="15" fillId="0" borderId="0" xfId="0" applyFont="1" applyFill="1" applyBorder="1" applyAlignment="1">
      <alignment horizontal="center" wrapText="1"/>
    </xf>
    <xf numFmtId="0" fontId="16" fillId="0" borderId="60" xfId="0" applyFont="1" applyBorder="1"/>
    <xf numFmtId="0" fontId="16" fillId="0" borderId="61" xfId="0" applyFont="1" applyBorder="1"/>
    <xf numFmtId="0" fontId="16" fillId="0" borderId="20"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72" xfId="0" applyFont="1" applyBorder="1"/>
    <xf numFmtId="9" fontId="101" fillId="0" borderId="3" xfId="0" applyNumberFormat="1" applyFont="1" applyFill="1" applyBorder="1" applyAlignment="1">
      <alignment horizontal="center" vertical="center"/>
    </xf>
    <xf numFmtId="0" fontId="16" fillId="0" borderId="22" xfId="0" applyFont="1" applyBorder="1" applyAlignment="1">
      <alignment vertical="center"/>
    </xf>
    <xf numFmtId="0" fontId="7" fillId="3" borderId="3" xfId="13" applyFont="1" applyFill="1" applyBorder="1" applyAlignment="1" applyProtection="1">
      <alignment horizontal="left" vertical="center"/>
      <protection locked="0"/>
    </xf>
    <xf numFmtId="193" fontId="16" fillId="0" borderId="3" xfId="0" applyNumberFormat="1" applyFont="1" applyBorder="1" applyAlignment="1"/>
    <xf numFmtId="193" fontId="16" fillId="0" borderId="8" xfId="0" applyNumberFormat="1" applyFont="1" applyBorder="1" applyAlignment="1"/>
    <xf numFmtId="167" fontId="16" fillId="0" borderId="23" xfId="0" applyNumberFormat="1" applyFont="1" applyBorder="1" applyAlignment="1"/>
    <xf numFmtId="0" fontId="102" fillId="0" borderId="0" xfId="0" applyFont="1" applyAlignment="1"/>
    <xf numFmtId="0" fontId="7" fillId="3" borderId="25" xfId="9" applyFont="1" applyFill="1" applyBorder="1" applyAlignment="1" applyProtection="1">
      <alignment horizontal="left" vertical="center"/>
      <protection locked="0"/>
    </xf>
    <xf numFmtId="193" fontId="16" fillId="36" borderId="26" xfId="0" applyNumberFormat="1" applyFont="1" applyFill="1" applyBorder="1"/>
    <xf numFmtId="0" fontId="15" fillId="0" borderId="0" xfId="0" applyFont="1" applyFill="1" applyAlignment="1">
      <alignment horizontal="center" wrapText="1"/>
    </xf>
    <xf numFmtId="0" fontId="16" fillId="0" borderId="19" xfId="0" applyFont="1" applyBorder="1"/>
    <xf numFmtId="0" fontId="16" fillId="0" borderId="21" xfId="0" applyFont="1" applyBorder="1"/>
    <xf numFmtId="0" fontId="16" fillId="0" borderId="23" xfId="0" applyFont="1" applyBorder="1" applyAlignment="1">
      <alignment horizontal="center" vertical="center"/>
    </xf>
    <xf numFmtId="164" fontId="7" fillId="3" borderId="22" xfId="1" applyNumberFormat="1" applyFont="1" applyFill="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0" fontId="7" fillId="0" borderId="3" xfId="13" applyFont="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7" fillId="3" borderId="23" xfId="13" applyFont="1" applyFill="1" applyBorder="1" applyAlignment="1" applyProtection="1">
      <alignment horizontal="left" vertical="center"/>
      <protection locked="0"/>
    </xf>
    <xf numFmtId="193" fontId="16" fillId="0" borderId="22" xfId="0" applyNumberFormat="1" applyFont="1" applyBorder="1" applyAlignment="1"/>
    <xf numFmtId="193" fontId="16" fillId="0" borderId="23" xfId="0" applyNumberFormat="1" applyFont="1" applyBorder="1" applyAlignment="1"/>
    <xf numFmtId="193" fontId="16" fillId="0" borderId="24" xfId="0" applyNumberFormat="1" applyFont="1" applyBorder="1" applyAlignment="1">
      <alignment wrapText="1"/>
    </xf>
    <xf numFmtId="193" fontId="16" fillId="0" borderId="24" xfId="0" applyNumberFormat="1" applyFont="1" applyBorder="1" applyAlignment="1"/>
    <xf numFmtId="193" fontId="16" fillId="36" borderId="57" xfId="0" applyNumberFormat="1" applyFont="1" applyFill="1" applyBorder="1" applyAlignment="1"/>
    <xf numFmtId="0" fontId="8" fillId="3" borderId="27" xfId="16" applyFont="1" applyFill="1" applyBorder="1" applyAlignment="1" applyProtection="1">
      <protection locked="0"/>
    </xf>
    <xf numFmtId="193" fontId="16" fillId="36" borderId="25" xfId="0" applyNumberFormat="1" applyFont="1" applyFill="1" applyBorder="1"/>
    <xf numFmtId="193" fontId="16" fillId="36" borderId="27" xfId="0" applyNumberFormat="1" applyFont="1" applyFill="1" applyBorder="1"/>
    <xf numFmtId="193" fontId="16" fillId="36" borderId="58"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vertical="center"/>
    </xf>
    <xf numFmtId="0" fontId="16" fillId="0" borderId="0" xfId="0" applyFont="1" applyBorder="1" applyAlignment="1">
      <alignment vertical="center" wrapText="1"/>
    </xf>
    <xf numFmtId="0" fontId="15" fillId="0" borderId="0" xfId="0" applyFont="1" applyFill="1" applyAlignment="1">
      <alignment horizontal="center"/>
    </xf>
    <xf numFmtId="0" fontId="16" fillId="0" borderId="20" xfId="0" applyFont="1" applyBorder="1"/>
    <xf numFmtId="0" fontId="16" fillId="0" borderId="20" xfId="0" applyFont="1" applyBorder="1" applyAlignment="1">
      <alignment wrapText="1"/>
    </xf>
    <xf numFmtId="0" fontId="16" fillId="0" borderId="30" xfId="0" applyFont="1" applyBorder="1" applyAlignment="1">
      <alignment wrapText="1"/>
    </xf>
    <xf numFmtId="0" fontId="16" fillId="0" borderId="21" xfId="0" applyFont="1" applyBorder="1" applyAlignment="1">
      <alignment wrapText="1"/>
    </xf>
    <xf numFmtId="0" fontId="102" fillId="0" borderId="0" xfId="0" applyFont="1" applyAlignment="1">
      <alignment wrapText="1"/>
    </xf>
    <xf numFmtId="0" fontId="16" fillId="0" borderId="7" xfId="0" applyFont="1" applyBorder="1"/>
    <xf numFmtId="0" fontId="16" fillId="0" borderId="3" xfId="0" applyFont="1" applyFill="1" applyBorder="1" applyAlignment="1">
      <alignment horizontal="center" vertical="center" wrapText="1"/>
    </xf>
    <xf numFmtId="0" fontId="16" fillId="0" borderId="22" xfId="0" applyFont="1" applyBorder="1"/>
    <xf numFmtId="193" fontId="16" fillId="0" borderId="3" xfId="0" applyNumberFormat="1" applyFont="1" applyBorder="1"/>
    <xf numFmtId="193" fontId="16" fillId="0" borderId="3" xfId="0" applyNumberFormat="1" applyFont="1" applyFill="1" applyBorder="1"/>
    <xf numFmtId="193" fontId="16" fillId="0" borderId="8" xfId="0" applyNumberFormat="1" applyFont="1" applyBorder="1"/>
    <xf numFmtId="9" fontId="16" fillId="0" borderId="23" xfId="20961" applyFont="1" applyBorder="1"/>
    <xf numFmtId="193" fontId="16" fillId="0" borderId="8" xfId="0" applyNumberFormat="1" applyFont="1" applyFill="1" applyBorder="1"/>
    <xf numFmtId="0" fontId="16" fillId="0" borderId="25" xfId="0" applyFont="1" applyBorder="1"/>
    <xf numFmtId="0" fontId="15" fillId="0" borderId="26" xfId="0" applyFont="1" applyBorder="1"/>
    <xf numFmtId="9" fontId="16" fillId="36" borderId="27" xfId="20961" applyFont="1" applyFill="1" applyBorder="1"/>
    <xf numFmtId="164" fontId="16" fillId="36" borderId="27" xfId="7" applyNumberFormat="1" applyFont="1" applyFill="1" applyBorder="1"/>
    <xf numFmtId="0" fontId="14" fillId="3" borderId="121" xfId="0" applyFont="1" applyFill="1" applyBorder="1" applyAlignment="1">
      <alignment horizontal="left"/>
    </xf>
    <xf numFmtId="0" fontId="14" fillId="3" borderId="122" xfId="0" applyFont="1" applyFill="1" applyBorder="1" applyAlignment="1">
      <alignment horizontal="left"/>
    </xf>
    <xf numFmtId="0" fontId="16" fillId="0" borderId="108" xfId="0" applyFont="1" applyFill="1" applyBorder="1" applyAlignment="1">
      <alignment horizontal="center" vertical="center" wrapText="1"/>
    </xf>
    <xf numFmtId="0" fontId="16" fillId="0" borderId="123" xfId="0" applyFont="1" applyFill="1" applyBorder="1" applyAlignment="1">
      <alignment horizontal="center" vertical="center" wrapText="1"/>
    </xf>
    <xf numFmtId="0" fontId="15" fillId="3" borderId="124" xfId="0" applyFont="1" applyFill="1" applyBorder="1" applyAlignment="1">
      <alignment vertical="center"/>
    </xf>
    <xf numFmtId="0" fontId="16" fillId="3" borderId="106" xfId="0" applyFont="1" applyFill="1" applyBorder="1" applyAlignment="1">
      <alignment vertical="center"/>
    </xf>
    <xf numFmtId="0" fontId="16" fillId="3" borderId="24" xfId="0" applyFont="1" applyFill="1" applyBorder="1" applyAlignment="1">
      <alignment vertical="center"/>
    </xf>
    <xf numFmtId="0" fontId="16" fillId="0" borderId="78" xfId="0" applyFont="1" applyFill="1" applyBorder="1" applyAlignment="1">
      <alignment horizontal="center" vertical="center"/>
    </xf>
    <xf numFmtId="0" fontId="16" fillId="0" borderId="7" xfId="0" applyFont="1" applyFill="1" applyBorder="1" applyAlignment="1">
      <alignment vertical="center"/>
    </xf>
    <xf numFmtId="169" fontId="7" fillId="37" borderId="0" xfId="20" applyFont="1" applyBorder="1"/>
    <xf numFmtId="0" fontId="16" fillId="0" borderId="125" xfId="0" applyFont="1" applyFill="1" applyBorder="1" applyAlignment="1">
      <alignment horizontal="center" vertical="center"/>
    </xf>
    <xf numFmtId="0" fontId="16" fillId="0" borderId="108" xfId="0" applyFont="1" applyFill="1" applyBorder="1" applyAlignment="1">
      <alignment vertical="center"/>
    </xf>
    <xf numFmtId="0" fontId="15" fillId="0" borderId="108" xfId="0" applyFont="1" applyFill="1" applyBorder="1" applyAlignment="1">
      <alignment vertical="center"/>
    </xf>
    <xf numFmtId="0" fontId="15" fillId="0" borderId="26" xfId="0" applyFont="1" applyFill="1" applyBorder="1" applyAlignment="1">
      <alignment vertical="center"/>
    </xf>
    <xf numFmtId="0" fontId="16" fillId="3" borderId="72" xfId="0" applyFont="1" applyFill="1" applyBorder="1" applyAlignment="1">
      <alignment horizontal="center" vertical="center"/>
    </xf>
    <xf numFmtId="0" fontId="16" fillId="3" borderId="0" xfId="0" applyFont="1" applyFill="1" applyBorder="1" applyAlignment="1">
      <alignment vertical="center"/>
    </xf>
    <xf numFmtId="0" fontId="16" fillId="0" borderId="19" xfId="0" applyFont="1" applyFill="1" applyBorder="1" applyAlignment="1">
      <alignment horizontal="center" vertical="center"/>
    </xf>
    <xf numFmtId="0" fontId="16" fillId="0" borderId="20" xfId="0" applyFont="1" applyFill="1" applyBorder="1" applyAlignment="1">
      <alignment vertical="center"/>
    </xf>
    <xf numFmtId="169" fontId="7" fillId="37" borderId="61" xfId="20" applyFont="1" applyBorder="1"/>
    <xf numFmtId="0" fontId="16" fillId="0" borderId="116" xfId="0" applyFont="1" applyFill="1" applyBorder="1" applyAlignment="1">
      <alignment horizontal="center" vertical="center"/>
    </xf>
    <xf numFmtId="0" fontId="16" fillId="0" borderId="103" xfId="0" applyFont="1" applyFill="1" applyBorder="1" applyAlignment="1">
      <alignment vertical="center"/>
    </xf>
    <xf numFmtId="169" fontId="7" fillId="37" borderId="28" xfId="20" applyFont="1" applyBorder="1"/>
    <xf numFmtId="169" fontId="7" fillId="37" borderId="120" xfId="20" applyFont="1" applyBorder="1"/>
    <xf numFmtId="169" fontId="7" fillId="37" borderId="110" xfId="20" applyFont="1" applyBorder="1"/>
    <xf numFmtId="0" fontId="16" fillId="0" borderId="118" xfId="0" applyFont="1" applyFill="1" applyBorder="1" applyAlignment="1">
      <alignment horizontal="center" vertical="center"/>
    </xf>
    <xf numFmtId="0" fontId="16" fillId="0" borderId="105" xfId="0" applyFont="1" applyFill="1" applyBorder="1" applyAlignment="1">
      <alignment vertical="center"/>
    </xf>
    <xf numFmtId="169" fontId="7" fillId="37" borderId="34" xfId="20" applyFont="1" applyBorder="1"/>
    <xf numFmtId="164" fontId="16" fillId="0" borderId="59" xfId="7" applyNumberFormat="1" applyFont="1" applyFill="1" applyBorder="1" applyAlignment="1">
      <alignment vertical="center"/>
    </xf>
    <xf numFmtId="164" fontId="16" fillId="0" borderId="73" xfId="7" applyNumberFormat="1" applyFont="1" applyFill="1" applyBorder="1" applyAlignment="1">
      <alignment vertical="center"/>
    </xf>
    <xf numFmtId="164" fontId="16" fillId="0" borderId="0" xfId="7" applyNumberFormat="1" applyFont="1"/>
    <xf numFmtId="164" fontId="16" fillId="0" borderId="108" xfId="7" applyNumberFormat="1" applyFont="1" applyFill="1" applyBorder="1" applyAlignment="1">
      <alignment vertical="center"/>
    </xf>
    <xf numFmtId="164" fontId="16" fillId="0" borderId="109" xfId="7" applyNumberFormat="1" applyFont="1" applyFill="1" applyBorder="1" applyAlignment="1">
      <alignment vertical="center"/>
    </xf>
    <xf numFmtId="164" fontId="16" fillId="0" borderId="123" xfId="7" applyNumberFormat="1" applyFont="1" applyFill="1" applyBorder="1" applyAlignment="1">
      <alignment vertical="center"/>
    </xf>
    <xf numFmtId="164" fontId="16" fillId="0" borderId="0" xfId="0" applyNumberFormat="1" applyFont="1"/>
    <xf numFmtId="164" fontId="108" fillId="0" borderId="0" xfId="7" applyNumberFormat="1" applyFont="1"/>
    <xf numFmtId="0" fontId="16" fillId="0" borderId="60" xfId="0" applyFont="1" applyBorder="1" applyAlignment="1">
      <alignment horizontal="center"/>
    </xf>
    <xf numFmtId="0" fontId="16" fillId="0" borderId="61"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02" fillId="0" borderId="0" xfId="0" applyFont="1" applyAlignment="1">
      <alignment horizontal="center"/>
    </xf>
    <xf numFmtId="0" fontId="8" fillId="79" borderId="107" xfId="21412" applyFont="1" applyFill="1" applyBorder="1" applyAlignment="1" applyProtection="1">
      <alignment vertical="center"/>
      <protection locked="0"/>
    </xf>
    <xf numFmtId="164" fontId="8" fillId="79" borderId="107" xfId="948" applyNumberFormat="1" applyFont="1" applyFill="1" applyBorder="1" applyAlignment="1" applyProtection="1">
      <alignment horizontal="right" vertical="center"/>
      <protection locked="0"/>
    </xf>
    <xf numFmtId="0" fontId="8" fillId="79" borderId="109" xfId="21412" applyFont="1" applyFill="1" applyBorder="1" applyAlignment="1" applyProtection="1">
      <alignment vertical="center"/>
      <protection locked="0"/>
    </xf>
    <xf numFmtId="0" fontId="15" fillId="0" borderId="0" xfId="0" applyFont="1" applyAlignment="1">
      <alignment horizontal="center" wrapText="1"/>
    </xf>
    <xf numFmtId="0" fontId="16" fillId="3" borderId="60" xfId="0" applyFont="1" applyFill="1" applyBorder="1"/>
    <xf numFmtId="0" fontId="16" fillId="3" borderId="128" xfId="0" applyFont="1" applyFill="1" applyBorder="1" applyAlignment="1">
      <alignment wrapText="1"/>
    </xf>
    <xf numFmtId="0" fontId="16" fillId="3" borderId="129" xfId="0" applyFont="1" applyFill="1" applyBorder="1"/>
    <xf numFmtId="0" fontId="15" fillId="3" borderId="11" xfId="0" applyFont="1" applyFill="1" applyBorder="1" applyAlignment="1">
      <alignment horizontal="center" wrapText="1"/>
    </xf>
    <xf numFmtId="0" fontId="16" fillId="0" borderId="108" xfId="0" applyFont="1" applyFill="1" applyBorder="1" applyAlignment="1">
      <alignment horizontal="center"/>
    </xf>
    <xf numFmtId="0" fontId="16" fillId="0" borderId="108" xfId="0" applyFont="1" applyBorder="1" applyAlignment="1">
      <alignment horizontal="center"/>
    </xf>
    <xf numFmtId="0" fontId="16" fillId="3" borderId="72" xfId="0" applyFont="1" applyFill="1" applyBorder="1"/>
    <xf numFmtId="0" fontId="15" fillId="3" borderId="0" xfId="0" applyFont="1" applyFill="1" applyBorder="1" applyAlignment="1">
      <alignment horizontal="center" wrapText="1"/>
    </xf>
    <xf numFmtId="0" fontId="16" fillId="3" borderId="0" xfId="0" applyFont="1" applyFill="1" applyBorder="1" applyAlignment="1">
      <alignment horizontal="center"/>
    </xf>
    <xf numFmtId="0" fontId="16" fillId="3" borderId="101" xfId="0" applyFont="1" applyFill="1" applyBorder="1" applyAlignment="1">
      <alignment horizontal="center" vertical="center" wrapText="1"/>
    </xf>
    <xf numFmtId="0" fontId="16" fillId="0" borderId="125" xfId="0" applyFont="1" applyBorder="1"/>
    <xf numFmtId="0" fontId="16" fillId="0" borderId="108" xfId="0" applyFont="1" applyBorder="1" applyAlignment="1">
      <alignment wrapText="1"/>
    </xf>
    <xf numFmtId="164" fontId="16" fillId="0" borderId="108" xfId="7" applyNumberFormat="1" applyFont="1" applyBorder="1"/>
    <xf numFmtId="164" fontId="16" fillId="0" borderId="123" xfId="7" applyNumberFormat="1" applyFont="1" applyBorder="1"/>
    <xf numFmtId="0" fontId="14" fillId="0" borderId="108" xfId="0" applyFont="1" applyBorder="1" applyAlignment="1">
      <alignment horizontal="left" wrapText="1" indent="2"/>
    </xf>
    <xf numFmtId="169" fontId="7" fillId="37" borderId="108" xfId="20" applyFont="1" applyBorder="1"/>
    <xf numFmtId="164" fontId="16" fillId="0" borderId="108" xfId="7" applyNumberFormat="1" applyFont="1" applyBorder="1" applyAlignment="1">
      <alignment vertical="center"/>
    </xf>
    <xf numFmtId="0" fontId="15" fillId="0" borderId="125" xfId="0" applyFont="1" applyBorder="1"/>
    <xf numFmtId="0" fontId="15" fillId="0" borderId="108" xfId="0" applyFont="1" applyBorder="1" applyAlignment="1">
      <alignment wrapText="1"/>
    </xf>
    <xf numFmtId="164" fontId="15" fillId="0" borderId="123" xfId="7" applyNumberFormat="1" applyFont="1" applyBorder="1"/>
    <xf numFmtId="0" fontId="106" fillId="3" borderId="72" xfId="0" applyFont="1" applyFill="1" applyBorder="1" applyAlignment="1">
      <alignment horizontal="left"/>
    </xf>
    <xf numFmtId="0" fontId="15" fillId="3" borderId="0" xfId="0" applyFont="1" applyFill="1" applyBorder="1" applyAlignment="1">
      <alignment horizontal="center"/>
    </xf>
    <xf numFmtId="164" fontId="16" fillId="3" borderId="0" xfId="7" applyNumberFormat="1" applyFont="1" applyFill="1" applyBorder="1"/>
    <xf numFmtId="164" fontId="16" fillId="3" borderId="0" xfId="7" applyNumberFormat="1" applyFont="1" applyFill="1" applyBorder="1" applyAlignment="1">
      <alignment vertical="center"/>
    </xf>
    <xf numFmtId="164" fontId="16" fillId="3" borderId="101" xfId="7" applyNumberFormat="1" applyFont="1" applyFill="1" applyBorder="1"/>
    <xf numFmtId="164" fontId="16" fillId="0" borderId="108" xfId="7" applyNumberFormat="1" applyFont="1" applyFill="1" applyBorder="1"/>
    <xf numFmtId="0" fontId="14" fillId="0" borderId="108" xfId="0" applyFont="1" applyBorder="1" applyAlignment="1">
      <alignment horizontal="left" wrapText="1" indent="4"/>
    </xf>
    <xf numFmtId="0" fontId="16" fillId="3" borderId="0" xfId="0" applyFont="1" applyFill="1" applyBorder="1" applyAlignment="1">
      <alignment wrapText="1"/>
    </xf>
    <xf numFmtId="0" fontId="16" fillId="3" borderId="0" xfId="0" applyFont="1" applyFill="1" applyBorder="1"/>
    <xf numFmtId="0" fontId="16" fillId="3" borderId="101" xfId="0" applyFont="1" applyFill="1" applyBorder="1"/>
    <xf numFmtId="0" fontId="15" fillId="0" borderId="25" xfId="0" applyFont="1" applyBorder="1"/>
    <xf numFmtId="0" fontId="15" fillId="0" borderId="26" xfId="0" applyFont="1" applyBorder="1" applyAlignment="1">
      <alignment wrapText="1"/>
    </xf>
    <xf numFmtId="169" fontId="7" fillId="37" borderId="126" xfId="20" applyFont="1" applyBorder="1"/>
    <xf numFmtId="10" fontId="15" fillId="0" borderId="27" xfId="20961" applyNumberFormat="1" applyFont="1" applyBorder="1"/>
    <xf numFmtId="0" fontId="8" fillId="79" borderId="109" xfId="21412" applyFont="1" applyFill="1" applyBorder="1" applyAlignment="1" applyProtection="1">
      <alignment vertical="center" wrapText="1"/>
      <protection locked="0"/>
    </xf>
    <xf numFmtId="0" fontId="7" fillId="70" borderId="103" xfId="21412" applyFont="1" applyFill="1" applyBorder="1" applyAlignment="1" applyProtection="1">
      <alignment horizontal="center" vertical="center"/>
      <protection locked="0"/>
    </xf>
    <xf numFmtId="0" fontId="7" fillId="0" borderId="107" xfId="21412" applyFont="1" applyFill="1" applyBorder="1" applyAlignment="1" applyProtection="1">
      <alignment horizontal="left" vertical="center" wrapText="1"/>
      <protection locked="0"/>
    </xf>
    <xf numFmtId="164" fontId="7" fillId="0" borderId="108" xfId="948" applyNumberFormat="1" applyFont="1" applyFill="1" applyBorder="1" applyAlignment="1" applyProtection="1">
      <alignment horizontal="right" vertical="center"/>
      <protection locked="0"/>
    </xf>
    <xf numFmtId="0" fontId="8" fillId="80" borderId="108" xfId="21412" applyFont="1" applyFill="1" applyBorder="1" applyAlignment="1" applyProtection="1">
      <alignment horizontal="center" vertical="center"/>
      <protection locked="0"/>
    </xf>
    <xf numFmtId="0" fontId="8" fillId="80" borderId="107" xfId="21412" applyFont="1" applyFill="1" applyBorder="1" applyAlignment="1" applyProtection="1">
      <alignment vertical="top" wrapText="1"/>
      <protection locked="0"/>
    </xf>
    <xf numFmtId="164" fontId="7" fillId="80" borderId="108" xfId="948" applyNumberFormat="1" applyFont="1" applyFill="1" applyBorder="1" applyAlignment="1" applyProtection="1">
      <alignment horizontal="right" vertical="center"/>
    </xf>
    <xf numFmtId="0" fontId="7" fillId="70" borderId="107" xfId="21412" applyFont="1" applyFill="1" applyBorder="1" applyAlignment="1" applyProtection="1">
      <alignment vertical="center" wrapText="1"/>
      <protection locked="0"/>
    </xf>
    <xf numFmtId="0" fontId="7" fillId="70" borderId="107" xfId="21412" applyFont="1" applyFill="1" applyBorder="1" applyAlignment="1" applyProtection="1">
      <alignment horizontal="left" vertical="center" wrapText="1"/>
      <protection locked="0"/>
    </xf>
    <xf numFmtId="0" fontId="7" fillId="3" borderId="103" xfId="21412" applyFont="1" applyFill="1" applyBorder="1" applyAlignment="1" applyProtection="1">
      <alignment horizontal="center" vertical="center"/>
      <protection locked="0"/>
    </xf>
    <xf numFmtId="0" fontId="7" fillId="0" borderId="107" xfId="21412" applyFont="1" applyFill="1" applyBorder="1" applyAlignment="1" applyProtection="1">
      <alignment vertical="center" wrapText="1"/>
      <protection locked="0"/>
    </xf>
    <xf numFmtId="0" fontId="7" fillId="3" borderId="107" xfId="21412" applyFont="1" applyFill="1" applyBorder="1" applyAlignment="1" applyProtection="1">
      <alignment horizontal="left" vertical="center" wrapText="1"/>
      <protection locked="0"/>
    </xf>
    <xf numFmtId="0" fontId="7" fillId="0" borderId="103" xfId="21412" applyFont="1" applyFill="1" applyBorder="1" applyAlignment="1" applyProtection="1">
      <alignment horizontal="center" vertical="center"/>
      <protection locked="0"/>
    </xf>
    <xf numFmtId="0" fontId="8" fillId="80" borderId="107" xfId="21412" applyFont="1" applyFill="1" applyBorder="1" applyAlignment="1" applyProtection="1">
      <alignment vertical="center" wrapText="1"/>
      <protection locked="0"/>
    </xf>
    <xf numFmtId="0" fontId="8" fillId="79" borderId="109" xfId="21412" applyFont="1" applyFill="1" applyBorder="1" applyAlignment="1" applyProtection="1">
      <alignment horizontal="center" vertical="center"/>
      <protection locked="0"/>
    </xf>
    <xf numFmtId="164" fontId="7" fillId="3" borderId="108" xfId="948" applyNumberFormat="1" applyFont="1" applyFill="1" applyBorder="1" applyAlignment="1" applyProtection="1">
      <alignment horizontal="right" vertical="center"/>
      <protection locked="0"/>
    </xf>
    <xf numFmtId="0" fontId="7" fillId="70" borderId="108" xfId="21412" applyFont="1" applyFill="1" applyBorder="1" applyAlignment="1" applyProtection="1">
      <alignment horizontal="center" vertical="center"/>
      <protection locked="0"/>
    </xf>
    <xf numFmtId="10" fontId="16" fillId="0" borderId="0" xfId="20961" applyNumberFormat="1" applyFont="1"/>
    <xf numFmtId="43" fontId="10" fillId="0" borderId="0" xfId="7" applyFont="1"/>
    <xf numFmtId="169" fontId="19" fillId="37" borderId="0" xfId="20" applyFont="1" applyBorder="1"/>
    <xf numFmtId="169" fontId="19" fillId="37" borderId="101" xfId="20" applyFont="1" applyBorder="1"/>
    <xf numFmtId="9" fontId="7" fillId="2" borderId="108" xfId="20961" applyFont="1" applyFill="1" applyBorder="1" applyAlignment="1" applyProtection="1">
      <alignment vertical="center"/>
      <protection locked="0"/>
    </xf>
    <xf numFmtId="10" fontId="7" fillId="2" borderId="108" xfId="20961" applyNumberFormat="1" applyFont="1" applyFill="1" applyBorder="1" applyAlignment="1" applyProtection="1">
      <alignment vertical="center"/>
      <protection locked="0"/>
    </xf>
    <xf numFmtId="10" fontId="12" fillId="2" borderId="108" xfId="20961" applyNumberFormat="1" applyFont="1" applyFill="1" applyBorder="1" applyAlignment="1" applyProtection="1">
      <alignment vertical="center"/>
      <protection locked="0"/>
    </xf>
    <xf numFmtId="10" fontId="12" fillId="2" borderId="123" xfId="20961" applyNumberFormat="1" applyFont="1" applyFill="1" applyBorder="1" applyAlignment="1" applyProtection="1">
      <alignment vertical="center"/>
      <protection locked="0"/>
    </xf>
    <xf numFmtId="9" fontId="7" fillId="2" borderId="123" xfId="20961" applyFont="1" applyFill="1" applyBorder="1" applyAlignment="1" applyProtection="1">
      <alignment vertical="center"/>
      <protection locked="0"/>
    </xf>
    <xf numFmtId="10" fontId="7" fillId="2" borderId="123" xfId="20961" applyNumberFormat="1" applyFont="1" applyFill="1" applyBorder="1" applyAlignment="1" applyProtection="1">
      <alignment vertical="center"/>
      <protection locked="0"/>
    </xf>
    <xf numFmtId="10" fontId="7" fillId="2" borderId="26" xfId="20961" applyNumberFormat="1" applyFont="1" applyFill="1" applyBorder="1" applyAlignment="1" applyProtection="1">
      <alignment vertical="center"/>
      <protection locked="0"/>
    </xf>
    <xf numFmtId="10" fontId="12" fillId="2" borderId="26" xfId="20961" applyNumberFormat="1" applyFont="1" applyFill="1" applyBorder="1" applyAlignment="1" applyProtection="1">
      <alignment vertical="center"/>
      <protection locked="0"/>
    </xf>
    <xf numFmtId="10" fontId="12" fillId="2" borderId="27" xfId="20961" applyNumberFormat="1" applyFont="1" applyFill="1" applyBorder="1" applyAlignment="1" applyProtection="1">
      <alignment vertical="center"/>
      <protection locked="0"/>
    </xf>
    <xf numFmtId="164" fontId="3" fillId="0" borderId="108" xfId="7" applyNumberFormat="1" applyFont="1" applyFill="1" applyBorder="1" applyAlignment="1" applyProtection="1">
      <alignment horizontal="right" vertical="center" wrapText="1"/>
      <protection locked="0"/>
    </xf>
    <xf numFmtId="164" fontId="3" fillId="0" borderId="108" xfId="7" applyNumberFormat="1" applyFont="1" applyBorder="1" applyAlignment="1" applyProtection="1">
      <alignment vertical="center" wrapText="1"/>
      <protection locked="0"/>
    </xf>
    <xf numFmtId="164" fontId="3" fillId="0" borderId="123" xfId="7" applyNumberFormat="1" applyFont="1" applyBorder="1" applyAlignment="1" applyProtection="1">
      <alignment vertical="center" wrapText="1"/>
      <protection locked="0"/>
    </xf>
    <xf numFmtId="10" fontId="7" fillId="80" borderId="108" xfId="20961" applyNumberFormat="1" applyFont="1" applyFill="1" applyBorder="1" applyAlignment="1" applyProtection="1">
      <alignment horizontal="right" vertical="center"/>
    </xf>
    <xf numFmtId="164" fontId="94" fillId="0" borderId="0" xfId="0" applyNumberFormat="1" applyFont="1"/>
    <xf numFmtId="0" fontId="109" fillId="0" borderId="0" xfId="11" applyFont="1" applyFill="1" applyBorder="1" applyAlignment="1" applyProtection="1"/>
    <xf numFmtId="0" fontId="15" fillId="0" borderId="108" xfId="0" applyFont="1" applyBorder="1" applyAlignment="1">
      <alignment horizontal="center" vertical="center" wrapText="1"/>
    </xf>
    <xf numFmtId="0" fontId="15" fillId="0" borderId="108" xfId="0" applyFont="1" applyFill="1" applyBorder="1" applyAlignment="1">
      <alignment horizontal="center" vertical="center" wrapText="1"/>
    </xf>
    <xf numFmtId="49" fontId="7" fillId="3" borderId="108" xfId="5" applyNumberFormat="1" applyFont="1" applyFill="1" applyBorder="1" applyAlignment="1" applyProtection="1">
      <alignment horizontal="right" vertical="center"/>
      <protection locked="0"/>
    </xf>
    <xf numFmtId="0" fontId="7" fillId="3" borderId="108" xfId="13" applyFont="1" applyFill="1" applyBorder="1" applyAlignment="1" applyProtection="1">
      <alignment horizontal="left" vertical="center" wrapText="1"/>
      <protection locked="0"/>
    </xf>
    <xf numFmtId="164" fontId="15" fillId="0" borderId="108" xfId="7" applyNumberFormat="1" applyFont="1" applyBorder="1"/>
    <xf numFmtId="0" fontId="15" fillId="0" borderId="108" xfId="0" applyFont="1" applyBorder="1"/>
    <xf numFmtId="0" fontId="7" fillId="0" borderId="108" xfId="13" applyFont="1" applyFill="1" applyBorder="1" applyAlignment="1" applyProtection="1">
      <alignment horizontal="left" vertical="center" wrapText="1"/>
      <protection locked="0"/>
    </xf>
    <xf numFmtId="0" fontId="13" fillId="0" borderId="108" xfId="13" applyFont="1" applyFill="1" applyBorder="1" applyAlignment="1" applyProtection="1">
      <alignment horizontal="left" vertical="center" wrapText="1"/>
      <protection locked="0"/>
    </xf>
    <xf numFmtId="49" fontId="7" fillId="0" borderId="108" xfId="5" applyNumberFormat="1" applyFont="1" applyFill="1" applyBorder="1" applyAlignment="1" applyProtection="1">
      <alignment horizontal="right" vertical="center"/>
      <protection locked="0"/>
    </xf>
    <xf numFmtId="49" fontId="8" fillId="0" borderId="108" xfId="5" applyNumberFormat="1" applyFont="1" applyFill="1" applyBorder="1" applyAlignment="1" applyProtection="1">
      <alignment horizontal="right" vertical="center"/>
      <protection locked="0"/>
    </xf>
    <xf numFmtId="0" fontId="16" fillId="0" borderId="0" xfId="0" applyFont="1" applyFill="1" applyAlignment="1">
      <alignment horizontal="left" vertical="top" wrapText="1"/>
    </xf>
    <xf numFmtId="0" fontId="16" fillId="0" borderId="108" xfId="0" applyFont="1" applyBorder="1"/>
    <xf numFmtId="43" fontId="15" fillId="0" borderId="0" xfId="0" applyNumberFormat="1" applyFont="1"/>
    <xf numFmtId="0" fontId="16" fillId="0" borderId="108" xfId="0" applyFont="1" applyBorder="1" applyAlignment="1">
      <alignment horizontal="center" vertical="center"/>
    </xf>
    <xf numFmtId="0" fontId="16" fillId="0" borderId="108" xfId="0" applyFont="1" applyBorder="1" applyAlignment="1">
      <alignment horizontal="center" vertical="center" wrapText="1"/>
    </xf>
    <xf numFmtId="0" fontId="16" fillId="0" borderId="103" xfId="0" applyFont="1" applyFill="1" applyBorder="1" applyAlignment="1">
      <alignment horizontal="center" vertical="center" wrapText="1"/>
    </xf>
    <xf numFmtId="49" fontId="7" fillId="3" borderId="108" xfId="5" applyNumberFormat="1" applyFont="1" applyFill="1" applyBorder="1" applyAlignment="1" applyProtection="1">
      <alignment horizontal="right" vertical="center" wrapText="1"/>
      <protection locked="0"/>
    </xf>
    <xf numFmtId="0" fontId="16" fillId="0" borderId="108" xfId="0" applyFont="1" applyFill="1" applyBorder="1"/>
    <xf numFmtId="49" fontId="7" fillId="0" borderId="108" xfId="5" applyNumberFormat="1" applyFont="1" applyFill="1" applyBorder="1" applyAlignment="1" applyProtection="1">
      <alignment horizontal="right" vertical="center" wrapText="1"/>
      <protection locked="0"/>
    </xf>
    <xf numFmtId="49" fontId="8" fillId="0" borderId="108" xfId="5" applyNumberFormat="1" applyFont="1" applyFill="1" applyBorder="1" applyAlignment="1" applyProtection="1">
      <alignment horizontal="right" vertical="center" wrapText="1"/>
      <protection locked="0"/>
    </xf>
    <xf numFmtId="0" fontId="16" fillId="0" borderId="108" xfId="0" applyFont="1" applyBorder="1" applyAlignment="1">
      <alignment horizontal="left" indent="8"/>
    </xf>
    <xf numFmtId="164" fontId="7" fillId="36" borderId="108" xfId="7" applyNumberFormat="1" applyFont="1" applyFill="1" applyBorder="1"/>
    <xf numFmtId="0" fontId="7" fillId="0" borderId="108" xfId="0" applyNumberFormat="1" applyFont="1" applyFill="1" applyBorder="1" applyAlignment="1">
      <alignment horizontal="left" vertical="center" wrapText="1"/>
    </xf>
    <xf numFmtId="0" fontId="15" fillId="0" borderId="108" xfId="0" applyFont="1" applyFill="1" applyBorder="1"/>
    <xf numFmtId="0" fontId="16" fillId="0" borderId="0" xfId="0" applyFont="1" applyBorder="1" applyAlignment="1">
      <alignment horizontal="left"/>
    </xf>
    <xf numFmtId="0" fontId="15" fillId="0" borderId="0" xfId="0" applyFont="1" applyBorder="1"/>
    <xf numFmtId="0" fontId="16" fillId="0" borderId="0" xfId="0" applyFont="1" applyFill="1" applyBorder="1"/>
    <xf numFmtId="43" fontId="15" fillId="0" borderId="0" xfId="0" applyNumberFormat="1" applyFont="1" applyAlignment="1">
      <alignment horizontal="left"/>
    </xf>
    <xf numFmtId="0" fontId="8" fillId="0" borderId="108" xfId="0" applyFont="1" applyFill="1" applyBorder="1" applyAlignment="1">
      <alignment horizontal="left" indent="1"/>
    </xf>
    <xf numFmtId="0" fontId="8" fillId="0" borderId="108" xfId="0" applyFont="1" applyFill="1" applyBorder="1" applyAlignment="1">
      <alignment horizontal="left" wrapText="1" indent="1"/>
    </xf>
    <xf numFmtId="0" fontId="7" fillId="0" borderId="108" xfId="0" applyFont="1" applyFill="1" applyBorder="1" applyAlignment="1">
      <alignment horizontal="left" indent="1"/>
    </xf>
    <xf numFmtId="0" fontId="7" fillId="0" borderId="108" xfId="0" applyNumberFormat="1" applyFont="1" applyFill="1" applyBorder="1" applyAlignment="1">
      <alignment horizontal="left" indent="1"/>
    </xf>
    <xf numFmtId="0" fontId="7" fillId="0" borderId="108" xfId="0" applyFont="1" applyFill="1" applyBorder="1" applyAlignment="1">
      <alignment horizontal="left" wrapText="1" indent="2"/>
    </xf>
    <xf numFmtId="0" fontId="8" fillId="0" borderId="108" xfId="0" applyFont="1" applyFill="1" applyBorder="1" applyAlignment="1">
      <alignment horizontal="left" vertical="center" indent="1"/>
    </xf>
    <xf numFmtId="0" fontId="16" fillId="82" borderId="108" xfId="0" applyFont="1" applyFill="1" applyBorder="1"/>
    <xf numFmtId="0" fontId="16" fillId="0" borderId="108" xfId="0" applyFont="1" applyFill="1" applyBorder="1" applyAlignment="1">
      <alignment horizontal="left" wrapText="1"/>
    </xf>
    <xf numFmtId="0" fontId="16" fillId="0" borderId="108" xfId="0" applyFont="1" applyFill="1" applyBorder="1" applyAlignment="1">
      <alignment horizontal="left" wrapText="1" indent="2"/>
    </xf>
    <xf numFmtId="0" fontId="15" fillId="0" borderId="7" xfId="0" applyFont="1" applyBorder="1"/>
    <xf numFmtId="0" fontId="15" fillId="82" borderId="108" xfId="0" applyFont="1" applyFill="1" applyBorder="1"/>
    <xf numFmtId="0" fontId="16" fillId="0" borderId="0" xfId="0" applyFont="1" applyBorder="1" applyAlignment="1">
      <alignment horizontal="center" vertical="center"/>
    </xf>
    <xf numFmtId="0" fontId="16" fillId="0" borderId="0" xfId="0" applyFont="1" applyFill="1" applyBorder="1" applyAlignment="1">
      <alignment horizontal="center" vertical="center" wrapText="1"/>
    </xf>
    <xf numFmtId="0" fontId="16" fillId="0" borderId="7" xfId="0" applyFont="1" applyBorder="1" applyAlignment="1">
      <alignment wrapText="1"/>
    </xf>
    <xf numFmtId="0" fontId="16" fillId="0" borderId="7" xfId="0" applyFont="1" applyBorder="1" applyAlignment="1">
      <alignment horizontal="center" vertical="center" wrapText="1"/>
    </xf>
    <xf numFmtId="49" fontId="16" fillId="0" borderId="108" xfId="0" applyNumberFormat="1" applyFont="1" applyBorder="1" applyAlignment="1">
      <alignment horizontal="center" vertical="center" wrapText="1"/>
    </xf>
    <xf numFmtId="0" fontId="16" fillId="0" borderId="108" xfId="0" applyFont="1" applyBorder="1" applyAlignment="1">
      <alignment horizontal="left" indent="1"/>
    </xf>
    <xf numFmtId="14" fontId="15" fillId="0" borderId="0" xfId="0" applyNumberFormat="1" applyFont="1" applyAlignment="1">
      <alignment horizontal="left" wrapText="1"/>
    </xf>
    <xf numFmtId="164" fontId="16" fillId="0" borderId="108" xfId="7" applyNumberFormat="1" applyFont="1" applyBorder="1" applyAlignment="1">
      <alignment horizontal="left" indent="1"/>
    </xf>
    <xf numFmtId="164" fontId="16" fillId="83" borderId="108" xfId="7" applyNumberFormat="1" applyFont="1" applyFill="1" applyBorder="1"/>
    <xf numFmtId="0" fontId="16" fillId="0" borderId="0" xfId="0" applyFont="1" applyFill="1" applyBorder="1" applyAlignment="1">
      <alignment horizontal="center" vertical="center"/>
    </xf>
    <xf numFmtId="0" fontId="16" fillId="0" borderId="7" xfId="0" applyFont="1" applyFill="1" applyBorder="1"/>
    <xf numFmtId="49" fontId="16" fillId="0" borderId="108" xfId="0" applyNumberFormat="1" applyFont="1" applyFill="1" applyBorder="1" applyAlignment="1">
      <alignment horizontal="center" vertical="center" wrapText="1"/>
    </xf>
    <xf numFmtId="0" fontId="16" fillId="0" borderId="108" xfId="0" applyFont="1" applyBorder="1" applyAlignment="1">
      <alignment horizontal="left" indent="2"/>
    </xf>
    <xf numFmtId="49" fontId="16" fillId="0" borderId="108" xfId="0" applyNumberFormat="1" applyFont="1" applyBorder="1" applyAlignment="1">
      <alignment horizontal="left" indent="3"/>
    </xf>
    <xf numFmtId="49" fontId="16" fillId="0" borderId="108" xfId="0" applyNumberFormat="1" applyFont="1" applyFill="1" applyBorder="1" applyAlignment="1">
      <alignment horizontal="left" indent="3"/>
    </xf>
    <xf numFmtId="49" fontId="16" fillId="0" borderId="108" xfId="0" applyNumberFormat="1" applyFont="1" applyBorder="1" applyAlignment="1">
      <alignment horizontal="left" indent="1"/>
    </xf>
    <xf numFmtId="49" fontId="16" fillId="0" borderId="108" xfId="0" applyNumberFormat="1" applyFont="1" applyFill="1" applyBorder="1" applyAlignment="1">
      <alignment horizontal="left" indent="1"/>
    </xf>
    <xf numFmtId="0" fontId="16" fillId="0" borderId="108" xfId="0" applyNumberFormat="1" applyFont="1" applyBorder="1" applyAlignment="1">
      <alignment horizontal="left" indent="1"/>
    </xf>
    <xf numFmtId="49" fontId="16" fillId="0" borderId="108" xfId="0" applyNumberFormat="1" applyFont="1" applyBorder="1" applyAlignment="1">
      <alignment horizontal="left" wrapText="1" indent="2"/>
    </xf>
    <xf numFmtId="49" fontId="16" fillId="0" borderId="108" xfId="0" applyNumberFormat="1" applyFont="1" applyFill="1" applyBorder="1" applyAlignment="1">
      <alignment horizontal="left" vertical="top" wrapText="1" indent="2"/>
    </xf>
    <xf numFmtId="49" fontId="16" fillId="0" borderId="108" xfId="0" applyNumberFormat="1" applyFont="1" applyFill="1" applyBorder="1" applyAlignment="1">
      <alignment horizontal="left" wrapText="1" indent="3"/>
    </xf>
    <xf numFmtId="49" fontId="16" fillId="0" borderId="108" xfId="0" applyNumberFormat="1" applyFont="1" applyFill="1" applyBorder="1" applyAlignment="1">
      <alignment horizontal="left" wrapText="1" indent="2"/>
    </xf>
    <xf numFmtId="0" fontId="16" fillId="0" borderId="108" xfId="0" applyNumberFormat="1" applyFont="1" applyFill="1" applyBorder="1" applyAlignment="1">
      <alignment horizontal="left" wrapText="1" indent="1"/>
    </xf>
    <xf numFmtId="49" fontId="16" fillId="0" borderId="108" xfId="0" applyNumberFormat="1" applyFont="1" applyFill="1" applyBorder="1" applyAlignment="1">
      <alignment horizontal="left" wrapText="1" indent="1"/>
    </xf>
    <xf numFmtId="164" fontId="16" fillId="0" borderId="108" xfId="7" applyNumberFormat="1" applyFont="1" applyBorder="1" applyAlignment="1">
      <alignment horizontal="left" indent="2"/>
    </xf>
    <xf numFmtId="164" fontId="16" fillId="0" borderId="108" xfId="7" applyNumberFormat="1" applyFont="1" applyFill="1" applyBorder="1" applyAlignment="1">
      <alignment horizontal="left" indent="3"/>
    </xf>
    <xf numFmtId="164" fontId="16" fillId="0" borderId="108" xfId="7" applyNumberFormat="1" applyFont="1" applyFill="1" applyBorder="1" applyAlignment="1">
      <alignment horizontal="left" indent="1"/>
    </xf>
    <xf numFmtId="164" fontId="16" fillId="84" borderId="108" xfId="7" applyNumberFormat="1" applyFont="1" applyFill="1" applyBorder="1"/>
    <xf numFmtId="164" fontId="16" fillId="0" borderId="108" xfId="7" applyNumberFormat="1" applyFont="1" applyFill="1" applyBorder="1" applyAlignment="1">
      <alignment horizontal="left" wrapText="1" indent="3"/>
    </xf>
    <xf numFmtId="164" fontId="16" fillId="0" borderId="108" xfId="7" applyNumberFormat="1" applyFont="1" applyFill="1" applyBorder="1" applyAlignment="1">
      <alignment horizontal="left" wrapText="1" indent="2"/>
    </xf>
    <xf numFmtId="164" fontId="16" fillId="0" borderId="108" xfId="7" applyNumberFormat="1" applyFont="1" applyFill="1" applyBorder="1" applyAlignment="1">
      <alignment horizontal="left" wrapText="1" indent="1"/>
    </xf>
    <xf numFmtId="0" fontId="8" fillId="0" borderId="139" xfId="0" applyNumberFormat="1" applyFont="1" applyFill="1" applyBorder="1" applyAlignment="1">
      <alignment horizontal="left" vertical="center" wrapText="1"/>
    </xf>
    <xf numFmtId="0" fontId="8" fillId="0" borderId="108" xfId="0" applyNumberFormat="1" applyFont="1" applyFill="1" applyBorder="1" applyAlignment="1">
      <alignment horizontal="left" vertical="center" wrapText="1"/>
    </xf>
    <xf numFmtId="164" fontId="7" fillId="0" borderId="108" xfId="7" applyNumberFormat="1" applyFont="1" applyFill="1" applyBorder="1" applyAlignment="1">
      <alignment horizontal="left" vertical="center" wrapText="1"/>
    </xf>
    <xf numFmtId="164" fontId="16" fillId="0" borderId="108" xfId="7" applyNumberFormat="1" applyFont="1" applyBorder="1" applyAlignment="1">
      <alignment horizontal="center" vertical="center" textRotation="90" wrapText="1"/>
    </xf>
    <xf numFmtId="164" fontId="16" fillId="0" borderId="108" xfId="7" applyNumberFormat="1" applyFont="1" applyBorder="1" applyAlignment="1">
      <alignment horizontal="center" vertical="center" wrapText="1"/>
    </xf>
    <xf numFmtId="164" fontId="16" fillId="0" borderId="108" xfId="7" applyNumberFormat="1" applyFont="1" applyBorder="1" applyAlignment="1">
      <alignment horizontal="center" vertical="center"/>
    </xf>
    <xf numFmtId="164" fontId="8" fillId="0" borderId="108" xfId="7" applyNumberFormat="1" applyFont="1" applyFill="1" applyBorder="1" applyAlignment="1">
      <alignment horizontal="left" vertical="center" wrapText="1"/>
    </xf>
    <xf numFmtId="0" fontId="16" fillId="0" borderId="108" xfId="0" applyFont="1" applyFill="1" applyBorder="1" applyAlignment="1">
      <alignment horizontal="left" indent="1"/>
    </xf>
    <xf numFmtId="193" fontId="94" fillId="0" borderId="0" xfId="0" applyNumberFormat="1" applyFont="1"/>
    <xf numFmtId="193" fontId="102" fillId="0" borderId="0" xfId="0" applyNumberFormat="1" applyFont="1"/>
    <xf numFmtId="164" fontId="16" fillId="0" borderId="30" xfId="7" applyNumberFormat="1" applyFont="1" applyFill="1" applyBorder="1" applyAlignment="1">
      <alignment vertical="center"/>
    </xf>
    <xf numFmtId="164" fontId="16" fillId="0" borderId="21" xfId="7" applyNumberFormat="1" applyFont="1" applyFill="1" applyBorder="1" applyAlignment="1">
      <alignment vertical="center"/>
    </xf>
    <xf numFmtId="164" fontId="16" fillId="0" borderId="104" xfId="7" applyNumberFormat="1" applyFont="1" applyFill="1" applyBorder="1" applyAlignment="1">
      <alignment vertical="center"/>
    </xf>
    <xf numFmtId="164" fontId="16" fillId="0" borderId="117" xfId="7" applyNumberFormat="1" applyFont="1" applyFill="1" applyBorder="1" applyAlignment="1">
      <alignment vertical="center"/>
    </xf>
    <xf numFmtId="10" fontId="16" fillId="0" borderId="102" xfId="20961" applyNumberFormat="1" applyFont="1" applyFill="1" applyBorder="1" applyAlignment="1">
      <alignment vertical="center"/>
    </xf>
    <xf numFmtId="10" fontId="16" fillId="0" borderId="119" xfId="20961" applyNumberFormat="1" applyFont="1" applyFill="1" applyBorder="1" applyAlignment="1">
      <alignment vertical="center"/>
    </xf>
    <xf numFmtId="43" fontId="3" fillId="0" borderId="0" xfId="7" applyFont="1"/>
    <xf numFmtId="0" fontId="55" fillId="0" borderId="20" xfId="0" applyNumberFormat="1" applyFont="1" applyFill="1" applyBorder="1" applyAlignment="1">
      <alignment horizontal="center" vertical="center" wrapText="1"/>
    </xf>
    <xf numFmtId="0" fontId="55" fillId="0" borderId="21" xfId="0" applyNumberFormat="1" applyFont="1" applyFill="1" applyBorder="1" applyAlignment="1">
      <alignment horizontal="center" vertical="center" wrapText="1"/>
    </xf>
    <xf numFmtId="164" fontId="16" fillId="0" borderId="26" xfId="7" applyNumberFormat="1" applyFont="1" applyFill="1" applyBorder="1" applyAlignment="1">
      <alignment vertical="center"/>
    </xf>
    <xf numFmtId="164" fontId="16" fillId="0" borderId="28" xfId="7" applyNumberFormat="1" applyFont="1" applyFill="1" applyBorder="1" applyAlignment="1">
      <alignment vertical="center"/>
    </xf>
    <xf numFmtId="164" fontId="16" fillId="0" borderId="27" xfId="7" applyNumberFormat="1" applyFont="1" applyFill="1" applyBorder="1" applyAlignment="1">
      <alignment vertical="center"/>
    </xf>
    <xf numFmtId="43" fontId="16" fillId="0" borderId="0" xfId="7" applyFont="1"/>
    <xf numFmtId="164" fontId="16" fillId="0" borderId="0" xfId="0" applyNumberFormat="1" applyFont="1" applyBorder="1"/>
    <xf numFmtId="164" fontId="15" fillId="0" borderId="108" xfId="7" applyNumberFormat="1" applyFont="1" applyFill="1" applyBorder="1"/>
    <xf numFmtId="164" fontId="16" fillId="0" borderId="7" xfId="7" applyNumberFormat="1" applyFont="1" applyBorder="1"/>
    <xf numFmtId="193" fontId="3" fillId="0" borderId="0" xfId="0" applyNumberFormat="1" applyFont="1"/>
    <xf numFmtId="43" fontId="108" fillId="0" borderId="0" xfId="0" applyNumberFormat="1" applyFont="1"/>
    <xf numFmtId="0" fontId="96" fillId="0" borderId="75" xfId="0" applyFont="1" applyBorder="1" applyAlignment="1">
      <alignment horizontal="left" vertical="center" wrapText="1"/>
    </xf>
    <xf numFmtId="0" fontId="96"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15" fillId="0" borderId="4" xfId="0" applyFont="1" applyBorder="1" applyAlignment="1">
      <alignment horizontal="center" vertical="center"/>
    </xf>
    <xf numFmtId="0" fontId="15"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7" fillId="0" borderId="3" xfId="0" applyFont="1" applyBorder="1" applyAlignment="1">
      <alignment wrapText="1"/>
    </xf>
    <xf numFmtId="0" fontId="16" fillId="0" borderId="23" xfId="0" applyFont="1" applyBorder="1" applyAlignment="1"/>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16" fillId="0" borderId="108" xfId="0" applyFont="1" applyFill="1" applyBorder="1" applyAlignment="1">
      <alignment horizontal="center" vertical="center" wrapText="1"/>
    </xf>
    <xf numFmtId="0" fontId="16" fillId="0" borderId="109" xfId="0" applyFont="1" applyFill="1" applyBorder="1" applyAlignment="1">
      <alignment horizontal="center"/>
    </xf>
    <xf numFmtId="0" fontId="16" fillId="0" borderId="24" xfId="0" applyFont="1" applyFill="1" applyBorder="1" applyAlignment="1">
      <alignment horizontal="center"/>
    </xf>
    <xf numFmtId="0" fontId="15" fillId="36" borderId="127" xfId="0" applyFont="1" applyFill="1" applyBorder="1" applyAlignment="1">
      <alignment horizontal="center" vertical="center" wrapText="1"/>
    </xf>
    <xf numFmtId="0" fontId="15" fillId="36" borderId="33" xfId="0" applyFont="1" applyFill="1" applyBorder="1" applyAlignment="1">
      <alignment horizontal="center" vertical="center" wrapText="1"/>
    </xf>
    <xf numFmtId="0" fontId="15" fillId="36" borderId="124" xfId="0" applyFont="1" applyFill="1" applyBorder="1" applyAlignment="1">
      <alignment horizontal="center" vertical="center" wrapText="1"/>
    </xf>
    <xf numFmtId="0" fontId="15" fillId="36" borderId="107" xfId="0" applyFont="1" applyFill="1" applyBorder="1" applyAlignment="1">
      <alignment horizontal="center" vertical="center" wrapText="1"/>
    </xf>
    <xf numFmtId="0" fontId="7" fillId="3" borderId="76" xfId="13" applyFont="1" applyFill="1" applyBorder="1" applyAlignment="1" applyProtection="1">
      <alignment horizontal="center" vertical="center" wrapText="1"/>
      <protection locked="0"/>
    </xf>
    <xf numFmtId="0" fontId="7" fillId="3" borderId="73" xfId="13" applyFont="1" applyFill="1" applyBorder="1" applyAlignment="1" applyProtection="1">
      <alignment horizontal="center" vertical="center" wrapText="1"/>
      <protection locked="0"/>
    </xf>
    <xf numFmtId="9" fontId="16" fillId="0" borderId="8" xfId="0" applyNumberFormat="1" applyFont="1" applyBorder="1" applyAlignment="1">
      <alignment horizontal="center" vertical="center"/>
    </xf>
    <xf numFmtId="9" fontId="16" fillId="0" borderId="10" xfId="0" applyNumberFormat="1" applyFont="1" applyBorder="1" applyAlignment="1">
      <alignment horizontal="center" vertical="center"/>
    </xf>
    <xf numFmtId="0" fontId="16" fillId="0" borderId="2" xfId="0" applyFont="1" applyBorder="1" applyAlignment="1">
      <alignment horizontal="center" vertical="top" wrapText="1"/>
    </xf>
    <xf numFmtId="0" fontId="16" fillId="0" borderId="7" xfId="0" applyFont="1" applyBorder="1" applyAlignment="1">
      <alignment horizontal="center" vertical="top" wrapText="1"/>
    </xf>
    <xf numFmtId="164" fontId="8" fillId="3" borderId="19" xfId="1" applyNumberFormat="1" applyFont="1" applyFill="1" applyBorder="1" applyAlignment="1" applyProtection="1">
      <alignment horizontal="center"/>
      <protection locked="0"/>
    </xf>
    <xf numFmtId="164" fontId="8" fillId="3" borderId="20" xfId="1" applyNumberFormat="1" applyFont="1" applyFill="1" applyBorder="1" applyAlignment="1" applyProtection="1">
      <alignment horizontal="center"/>
      <protection locked="0"/>
    </xf>
    <xf numFmtId="164" fontId="8" fillId="3" borderId="21" xfId="1" applyNumberFormat="1" applyFont="1" applyFill="1" applyBorder="1" applyAlignment="1" applyProtection="1">
      <alignment horizontal="center"/>
      <protection locked="0"/>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164" fontId="8" fillId="0" borderId="99" xfId="1" applyNumberFormat="1" applyFont="1" applyFill="1" applyBorder="1" applyAlignment="1" applyProtection="1">
      <alignment horizontal="center" vertical="center" wrapText="1"/>
      <protection locked="0"/>
    </xf>
    <xf numFmtId="164" fontId="8" fillId="0" borderId="100" xfId="1" applyNumberFormat="1"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10" xfId="0" applyFont="1" applyFill="1" applyBorder="1" applyAlignment="1">
      <alignment horizontal="center" wrapText="1"/>
    </xf>
    <xf numFmtId="0" fontId="16" fillId="0" borderId="68"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6" fillId="0" borderId="20" xfId="0" applyFont="1" applyBorder="1" applyAlignment="1">
      <alignment horizontal="center"/>
    </xf>
    <xf numFmtId="0" fontId="16" fillId="0" borderId="21" xfId="0" applyFont="1" applyBorder="1" applyAlignment="1">
      <alignment horizontal="center" vertical="center" wrapText="1"/>
    </xf>
    <xf numFmtId="0" fontId="16" fillId="0" borderId="123" xfId="0" applyFont="1" applyBorder="1" applyAlignment="1">
      <alignment horizontal="center" vertical="center" wrapText="1"/>
    </xf>
    <xf numFmtId="0" fontId="8" fillId="0" borderId="130" xfId="0" applyNumberFormat="1" applyFont="1" applyFill="1" applyBorder="1" applyAlignment="1">
      <alignment horizontal="left" vertical="center" wrapText="1"/>
    </xf>
    <xf numFmtId="0" fontId="8" fillId="0" borderId="131" xfId="0" applyNumberFormat="1" applyFont="1" applyFill="1" applyBorder="1" applyAlignment="1">
      <alignment horizontal="left" vertical="center" wrapText="1"/>
    </xf>
    <xf numFmtId="0" fontId="8" fillId="0" borderId="133" xfId="0" applyNumberFormat="1" applyFont="1" applyFill="1" applyBorder="1" applyAlignment="1">
      <alignment horizontal="left" vertical="center" wrapText="1"/>
    </xf>
    <xf numFmtId="0" fontId="8" fillId="0" borderId="134" xfId="0" applyNumberFormat="1" applyFont="1" applyFill="1" applyBorder="1" applyAlignment="1">
      <alignment horizontal="left" vertical="center" wrapText="1"/>
    </xf>
    <xf numFmtId="0" fontId="8" fillId="0" borderId="136" xfId="0" applyNumberFormat="1" applyFont="1" applyFill="1" applyBorder="1" applyAlignment="1">
      <alignment horizontal="left" vertical="center" wrapText="1"/>
    </xf>
    <xf numFmtId="0" fontId="8" fillId="0" borderId="137" xfId="0" applyNumberFormat="1" applyFont="1" applyFill="1" applyBorder="1" applyAlignment="1">
      <alignment horizontal="left" vertical="center" wrapText="1"/>
    </xf>
    <xf numFmtId="0" fontId="15" fillId="0" borderId="104" xfId="0" applyFont="1" applyFill="1" applyBorder="1" applyAlignment="1">
      <alignment horizontal="center" vertical="center" wrapText="1"/>
    </xf>
    <xf numFmtId="0" fontId="15" fillId="0" borderId="122" xfId="0" applyFont="1" applyFill="1" applyBorder="1" applyAlignment="1">
      <alignment horizontal="center" vertical="center" wrapText="1"/>
    </xf>
    <xf numFmtId="0" fontId="15" fillId="0" borderId="132"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13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10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8" xfId="0" applyFont="1" applyBorder="1" applyAlignment="1">
      <alignment horizontal="center" vertical="center" wrapText="1"/>
    </xf>
    <xf numFmtId="0" fontId="110" fillId="0" borderId="108" xfId="0" applyFont="1" applyFill="1" applyBorder="1" applyAlignment="1">
      <alignment horizontal="center" vertical="center"/>
    </xf>
    <xf numFmtId="0" fontId="110" fillId="0" borderId="104" xfId="0" applyFont="1" applyFill="1" applyBorder="1" applyAlignment="1">
      <alignment horizontal="center" vertical="center"/>
    </xf>
    <xf numFmtId="0" fontId="110" fillId="0" borderId="132" xfId="0" applyFont="1" applyFill="1" applyBorder="1" applyAlignment="1">
      <alignment horizontal="center" vertical="center"/>
    </xf>
    <xf numFmtId="0" fontId="110" fillId="0" borderId="59" xfId="0" applyFont="1" applyFill="1" applyBorder="1" applyAlignment="1">
      <alignment horizontal="center" vertical="center"/>
    </xf>
    <xf numFmtId="0" fontId="110" fillId="0" borderId="11" xfId="0" applyFont="1" applyFill="1" applyBorder="1" applyAlignment="1">
      <alignment horizontal="center" vertical="center"/>
    </xf>
    <xf numFmtId="0" fontId="15" fillId="0" borderId="108" xfId="0" applyFont="1" applyFill="1" applyBorder="1" applyAlignment="1">
      <alignment horizontal="center" vertical="center" wrapText="1"/>
    </xf>
    <xf numFmtId="0" fontId="15" fillId="0" borderId="138" xfId="0" applyFont="1" applyFill="1" applyBorder="1" applyAlignment="1">
      <alignment horizontal="center" vertical="center" wrapText="1"/>
    </xf>
    <xf numFmtId="0" fontId="15" fillId="0" borderId="139" xfId="0" applyFont="1" applyFill="1" applyBorder="1" applyAlignment="1">
      <alignment horizontal="center" vertical="center" wrapText="1"/>
    </xf>
    <xf numFmtId="0" fontId="16" fillId="0" borderId="109"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107" xfId="0" applyFont="1" applyFill="1" applyBorder="1" applyAlignment="1">
      <alignment horizontal="center" vertical="center" wrapText="1"/>
    </xf>
    <xf numFmtId="0" fontId="15" fillId="0" borderId="14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140" xfId="0" applyFont="1" applyFill="1" applyBorder="1" applyAlignment="1">
      <alignment horizontal="center" vertical="center" wrapText="1"/>
    </xf>
    <xf numFmtId="0" fontId="16" fillId="0" borderId="13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9" xfId="0" applyFont="1" applyFill="1" applyBorder="1" applyAlignment="1">
      <alignment horizontal="center" vertical="center" wrapText="1"/>
    </xf>
    <xf numFmtId="0" fontId="16" fillId="0" borderId="11" xfId="0" applyFont="1" applyBorder="1" applyAlignment="1">
      <alignment horizontal="center" vertical="center" wrapText="1"/>
    </xf>
    <xf numFmtId="0" fontId="8" fillId="0" borderId="104" xfId="0" applyNumberFormat="1" applyFont="1" applyFill="1" applyBorder="1" applyAlignment="1">
      <alignment horizontal="left" vertical="top" wrapText="1"/>
    </xf>
    <xf numFmtId="0" fontId="8" fillId="0" borderId="132" xfId="0" applyNumberFormat="1" applyFont="1" applyFill="1" applyBorder="1" applyAlignment="1">
      <alignment horizontal="left" vertical="top" wrapText="1"/>
    </xf>
    <xf numFmtId="0" fontId="8" fillId="0" borderId="138" xfId="0" applyNumberFormat="1" applyFont="1" applyFill="1" applyBorder="1" applyAlignment="1">
      <alignment horizontal="left" vertical="top" wrapText="1"/>
    </xf>
    <xf numFmtId="0" fontId="8" fillId="0" borderId="139" xfId="0" applyNumberFormat="1" applyFont="1" applyFill="1" applyBorder="1" applyAlignment="1">
      <alignment horizontal="left" vertical="top" wrapText="1"/>
    </xf>
    <xf numFmtId="0" fontId="8" fillId="0" borderId="59"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16" fillId="0" borderId="104"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132" xfId="0" applyFont="1" applyFill="1" applyBorder="1" applyAlignment="1">
      <alignment horizontal="center" vertical="center"/>
    </xf>
    <xf numFmtId="0" fontId="16" fillId="0" borderId="104" xfId="0" applyFont="1" applyFill="1" applyBorder="1" applyAlignment="1">
      <alignment horizontal="center" vertical="center" wrapText="1"/>
    </xf>
    <xf numFmtId="0" fontId="16" fillId="0" borderId="122" xfId="0" applyFont="1" applyFill="1" applyBorder="1" applyAlignment="1">
      <alignment horizontal="center" vertical="center" wrapText="1"/>
    </xf>
    <xf numFmtId="0" fontId="16" fillId="0" borderId="132" xfId="0" applyFont="1" applyFill="1" applyBorder="1" applyAlignment="1">
      <alignment horizontal="center" vertical="center" wrapText="1"/>
    </xf>
    <xf numFmtId="0" fontId="16" fillId="0" borderId="104" xfId="0" applyFont="1" applyBorder="1" applyAlignment="1">
      <alignment horizontal="center" vertical="top" wrapText="1"/>
    </xf>
    <xf numFmtId="0" fontId="16" fillId="0" borderId="122" xfId="0" applyFont="1" applyBorder="1" applyAlignment="1">
      <alignment horizontal="center" vertical="top" wrapText="1"/>
    </xf>
    <xf numFmtId="0" fontId="16" fillId="0" borderId="132" xfId="0" applyFont="1" applyBorder="1" applyAlignment="1">
      <alignment horizontal="center" vertical="top" wrapText="1"/>
    </xf>
    <xf numFmtId="0" fontId="16" fillId="0" borderId="104" xfId="0" applyFont="1" applyFill="1" applyBorder="1" applyAlignment="1">
      <alignment horizontal="center" vertical="top" wrapText="1"/>
    </xf>
    <xf numFmtId="0" fontId="16" fillId="0" borderId="106" xfId="0" applyFont="1" applyFill="1" applyBorder="1" applyAlignment="1">
      <alignment horizontal="center" vertical="top" wrapText="1"/>
    </xf>
    <xf numFmtId="0" fontId="16" fillId="0" borderId="107" xfId="0" applyFont="1" applyFill="1" applyBorder="1" applyAlignment="1">
      <alignment horizontal="center" vertical="top" wrapText="1"/>
    </xf>
    <xf numFmtId="0" fontId="8" fillId="0" borderId="141" xfId="0" applyNumberFormat="1" applyFont="1" applyFill="1" applyBorder="1" applyAlignment="1">
      <alignment horizontal="left" vertical="top" wrapText="1"/>
    </xf>
    <xf numFmtId="0" fontId="8" fillId="0" borderId="142" xfId="0" applyNumberFormat="1" applyFont="1" applyFill="1" applyBorder="1" applyAlignment="1">
      <alignment horizontal="left" vertical="top" wrapText="1"/>
    </xf>
    <xf numFmtId="0" fontId="98" fillId="0" borderId="108" xfId="0" applyFont="1" applyFill="1" applyBorder="1" applyAlignment="1">
      <alignment horizontal="left" vertical="center" wrapText="1"/>
    </xf>
    <xf numFmtId="0" fontId="97" fillId="76" borderId="108" xfId="0" applyFont="1" applyFill="1" applyBorder="1" applyAlignment="1">
      <alignment horizontal="center" vertical="center" wrapText="1"/>
    </xf>
    <xf numFmtId="0" fontId="98" fillId="0" borderId="108" xfId="0" applyFont="1" applyFill="1" applyBorder="1" applyAlignment="1">
      <alignment horizontal="left" vertical="top" wrapText="1"/>
    </xf>
    <xf numFmtId="0" fontId="98" fillId="0" borderId="108" xfId="0" applyNumberFormat="1" applyFont="1" applyFill="1" applyBorder="1" applyAlignment="1">
      <alignment horizontal="left" vertical="top" wrapText="1"/>
    </xf>
    <xf numFmtId="0" fontId="97" fillId="76" borderId="109" xfId="0" applyFont="1" applyFill="1" applyBorder="1" applyAlignment="1">
      <alignment horizontal="center" vertical="center" wrapText="1"/>
    </xf>
    <xf numFmtId="0" fontId="97" fillId="76" borderId="107" xfId="0" applyFont="1" applyFill="1" applyBorder="1" applyAlignment="1">
      <alignment horizontal="center" vertical="center" wrapText="1"/>
    </xf>
    <xf numFmtId="0" fontId="98" fillId="0" borderId="109" xfId="0" applyFont="1" applyFill="1" applyBorder="1" applyAlignment="1">
      <alignment horizontal="left" vertical="center" wrapText="1"/>
    </xf>
    <xf numFmtId="0" fontId="98" fillId="0" borderId="107" xfId="0" applyFont="1" applyFill="1" applyBorder="1" applyAlignment="1">
      <alignment horizontal="left" vertical="center" wrapText="1"/>
    </xf>
    <xf numFmtId="0" fontId="98" fillId="81" borderId="109" xfId="0" applyNumberFormat="1" applyFont="1" applyFill="1" applyBorder="1" applyAlignment="1">
      <alignment horizontal="left" vertical="center" wrapText="1"/>
    </xf>
    <xf numFmtId="0" fontId="98" fillId="81" borderId="107" xfId="0" applyNumberFormat="1" applyFont="1" applyFill="1" applyBorder="1" applyAlignment="1">
      <alignment horizontal="left" vertical="center" wrapText="1"/>
    </xf>
    <xf numFmtId="0" fontId="98" fillId="0" borderId="109" xfId="0" applyFont="1" applyFill="1" applyBorder="1" applyAlignment="1">
      <alignment horizontal="left" vertical="top" wrapText="1"/>
    </xf>
    <xf numFmtId="0" fontId="98" fillId="0" borderId="109" xfId="0" applyNumberFormat="1" applyFont="1" applyFill="1" applyBorder="1" applyAlignment="1">
      <alignment horizontal="left" vertical="center" wrapText="1"/>
    </xf>
    <xf numFmtId="0" fontId="98" fillId="0" borderId="107" xfId="0" applyNumberFormat="1" applyFont="1" applyFill="1" applyBorder="1" applyAlignment="1">
      <alignment horizontal="left" vertical="center" wrapText="1"/>
    </xf>
    <xf numFmtId="0" fontId="98" fillId="81" borderId="109" xfId="0" applyNumberFormat="1" applyFont="1" applyFill="1" applyBorder="1" applyAlignment="1">
      <alignment horizontal="left" vertical="top" wrapText="1"/>
    </xf>
    <xf numFmtId="0" fontId="98" fillId="81" borderId="107" xfId="0" applyNumberFormat="1" applyFont="1" applyFill="1" applyBorder="1" applyAlignment="1">
      <alignment horizontal="left" vertical="top" wrapText="1"/>
    </xf>
    <xf numFmtId="0" fontId="98" fillId="0" borderId="109" xfId="13" applyFont="1" applyFill="1" applyBorder="1" applyAlignment="1" applyProtection="1">
      <alignment horizontal="left" vertical="top" wrapText="1"/>
      <protection locked="0"/>
    </xf>
    <xf numFmtId="0" fontId="98" fillId="0" borderId="107" xfId="13" applyFont="1" applyFill="1" applyBorder="1" applyAlignment="1" applyProtection="1">
      <alignment horizontal="left" vertical="top" wrapText="1"/>
      <protection locked="0"/>
    </xf>
    <xf numFmtId="0" fontId="98" fillId="0" borderId="103" xfId="12672" applyFont="1" applyFill="1" applyBorder="1" applyAlignment="1">
      <alignment horizontal="left" vertical="center" wrapText="1"/>
    </xf>
    <xf numFmtId="0" fontId="98" fillId="0" borderId="140" xfId="12672" applyFont="1" applyFill="1" applyBorder="1" applyAlignment="1">
      <alignment horizontal="left" vertical="center" wrapText="1"/>
    </xf>
    <xf numFmtId="0" fontId="98" fillId="0" borderId="7" xfId="12672" applyFont="1" applyFill="1" applyBorder="1" applyAlignment="1">
      <alignment horizontal="left" vertical="center" wrapText="1"/>
    </xf>
    <xf numFmtId="0" fontId="97" fillId="0" borderId="108" xfId="0" applyFont="1" applyFill="1" applyBorder="1" applyAlignment="1">
      <alignment horizontal="center" vertical="center"/>
    </xf>
    <xf numFmtId="0" fontId="98" fillId="3" borderId="109" xfId="13" applyFont="1" applyFill="1" applyBorder="1" applyAlignment="1" applyProtection="1">
      <alignment horizontal="left" vertical="top" wrapText="1"/>
      <protection locked="0"/>
    </xf>
    <xf numFmtId="0" fontId="98" fillId="3" borderId="107" xfId="13" applyFont="1" applyFill="1" applyBorder="1" applyAlignment="1" applyProtection="1">
      <alignment horizontal="left" vertical="top" wrapText="1"/>
      <protection locked="0"/>
    </xf>
    <xf numFmtId="0" fontId="97" fillId="0" borderId="94" xfId="0" applyFont="1" applyFill="1" applyBorder="1" applyAlignment="1">
      <alignment horizontal="center" vertical="center"/>
    </xf>
    <xf numFmtId="0" fontId="97" fillId="76" borderId="91" xfId="0" applyFont="1" applyFill="1" applyBorder="1" applyAlignment="1">
      <alignment horizontal="center" vertical="center" wrapText="1"/>
    </xf>
    <xf numFmtId="0" fontId="97" fillId="76" borderId="0" xfId="0" applyFont="1" applyFill="1" applyBorder="1" applyAlignment="1">
      <alignment horizontal="center" vertical="center" wrapText="1"/>
    </xf>
    <xf numFmtId="0" fontId="97" fillId="76" borderId="92" xfId="0" applyFont="1" applyFill="1" applyBorder="1" applyAlignment="1">
      <alignment horizontal="center" vertical="center" wrapText="1"/>
    </xf>
    <xf numFmtId="0" fontId="98" fillId="78" borderId="109" xfId="0" applyFont="1" applyFill="1" applyBorder="1" applyAlignment="1">
      <alignment vertical="center" wrapText="1"/>
    </xf>
    <xf numFmtId="0" fontId="98" fillId="78" borderId="107" xfId="0" applyFont="1" applyFill="1" applyBorder="1" applyAlignment="1">
      <alignment vertical="center" wrapText="1"/>
    </xf>
    <xf numFmtId="0" fontId="98" fillId="0" borderId="109" xfId="0" applyFont="1" applyFill="1" applyBorder="1" applyAlignment="1">
      <alignment vertical="center" wrapText="1"/>
    </xf>
    <xf numFmtId="0" fontId="98" fillId="0" borderId="107" xfId="0" applyFont="1" applyFill="1" applyBorder="1" applyAlignment="1">
      <alignment vertical="center" wrapText="1"/>
    </xf>
    <xf numFmtId="0" fontId="97" fillId="76" borderId="96" xfId="0" applyFont="1" applyFill="1" applyBorder="1" applyAlignment="1">
      <alignment horizontal="center" vertical="center"/>
    </xf>
    <xf numFmtId="0" fontId="97" fillId="76" borderId="97" xfId="0" applyFont="1" applyFill="1" applyBorder="1" applyAlignment="1">
      <alignment horizontal="center" vertical="center"/>
    </xf>
    <xf numFmtId="0" fontId="97" fillId="76" borderId="98" xfId="0" applyFont="1" applyFill="1" applyBorder="1" applyAlignment="1">
      <alignment horizontal="center" vertical="center"/>
    </xf>
    <xf numFmtId="0" fontId="98" fillId="3" borderId="109" xfId="0" applyFont="1" applyFill="1" applyBorder="1" applyAlignment="1">
      <alignment horizontal="left" vertical="center" wrapText="1"/>
    </xf>
    <xf numFmtId="0" fontId="98" fillId="3" borderId="107" xfId="0" applyFont="1" applyFill="1" applyBorder="1" applyAlignment="1">
      <alignment horizontal="left" vertical="center" wrapText="1"/>
    </xf>
    <xf numFmtId="0" fontId="98" fillId="0" borderId="86" xfId="0" applyFont="1" applyFill="1" applyBorder="1" applyAlignment="1">
      <alignment horizontal="left" vertical="center" wrapText="1"/>
    </xf>
    <xf numFmtId="0" fontId="98" fillId="0" borderId="87" xfId="0" applyFont="1" applyFill="1" applyBorder="1" applyAlignment="1">
      <alignment horizontal="left" vertical="center" wrapText="1"/>
    </xf>
    <xf numFmtId="0" fontId="97" fillId="76" borderId="82" xfId="0" applyFont="1" applyFill="1" applyBorder="1" applyAlignment="1">
      <alignment horizontal="center" vertical="center" wrapText="1"/>
    </xf>
    <xf numFmtId="0" fontId="97" fillId="76" borderId="83" xfId="0" applyFont="1" applyFill="1" applyBorder="1" applyAlignment="1">
      <alignment horizontal="center" vertical="center" wrapText="1"/>
    </xf>
    <xf numFmtId="0" fontId="97" fillId="76" borderId="84" xfId="0" applyFont="1" applyFill="1" applyBorder="1" applyAlignment="1">
      <alignment horizontal="center" vertical="center" wrapText="1"/>
    </xf>
    <xf numFmtId="0" fontId="98" fillId="0" borderId="59" xfId="0" applyFont="1" applyFill="1" applyBorder="1" applyAlignment="1">
      <alignment horizontal="left" vertical="center" wrapText="1"/>
    </xf>
    <xf numFmtId="0" fontId="98" fillId="0" borderId="11" xfId="0" applyFont="1" applyFill="1" applyBorder="1" applyAlignment="1">
      <alignment horizontal="left" vertical="center" wrapText="1"/>
    </xf>
    <xf numFmtId="0" fontId="98" fillId="3" borderId="109" xfId="0" applyFont="1" applyFill="1" applyBorder="1" applyAlignment="1">
      <alignment vertical="center" wrapText="1"/>
    </xf>
    <xf numFmtId="0" fontId="98" fillId="3" borderId="107" xfId="0" applyFont="1" applyFill="1" applyBorder="1" applyAlignment="1">
      <alignment vertical="center" wrapText="1"/>
    </xf>
    <xf numFmtId="0" fontId="98" fillId="0" borderId="86" xfId="0" applyFont="1" applyFill="1" applyBorder="1" applyAlignment="1">
      <alignment vertical="center" wrapText="1"/>
    </xf>
    <xf numFmtId="0" fontId="98" fillId="0" borderId="87" xfId="0" applyFont="1" applyFill="1" applyBorder="1" applyAlignment="1">
      <alignment vertical="center" wrapText="1"/>
    </xf>
    <xf numFmtId="0" fontId="98" fillId="3" borderId="86" xfId="0" applyFont="1" applyFill="1" applyBorder="1" applyAlignment="1">
      <alignment horizontal="left" vertical="center" wrapText="1"/>
    </xf>
    <xf numFmtId="0" fontId="98" fillId="3" borderId="87" xfId="0" applyFont="1" applyFill="1" applyBorder="1" applyAlignment="1">
      <alignment horizontal="left" vertical="center" wrapText="1"/>
    </xf>
    <xf numFmtId="0" fontId="98" fillId="0" borderId="89" xfId="0" applyFont="1" applyFill="1" applyBorder="1" applyAlignment="1">
      <alignment horizontal="left" vertical="center" wrapText="1"/>
    </xf>
    <xf numFmtId="0" fontId="98" fillId="0" borderId="90" xfId="0" applyFont="1" applyFill="1" applyBorder="1" applyAlignment="1">
      <alignment horizontal="left" vertical="center" wrapText="1"/>
    </xf>
    <xf numFmtId="0" fontId="98" fillId="0" borderId="59" xfId="0" applyFont="1" applyFill="1" applyBorder="1" applyAlignment="1">
      <alignment vertical="center" wrapText="1"/>
    </xf>
    <xf numFmtId="0" fontId="98" fillId="0" borderId="11" xfId="0" applyFont="1" applyFill="1" applyBorder="1" applyAlignment="1">
      <alignment vertical="center" wrapText="1"/>
    </xf>
    <xf numFmtId="0" fontId="98" fillId="0" borderId="109" xfId="0" applyFont="1" applyFill="1" applyBorder="1" applyAlignment="1">
      <alignment horizontal="left"/>
    </xf>
    <xf numFmtId="0" fontId="98" fillId="0" borderId="107" xfId="0" applyFont="1" applyFill="1" applyBorder="1" applyAlignment="1">
      <alignment horizontal="left"/>
    </xf>
    <xf numFmtId="0" fontId="97" fillId="0" borderId="79" xfId="0" applyFont="1" applyFill="1" applyBorder="1" applyAlignment="1">
      <alignment horizontal="center" vertical="center"/>
    </xf>
    <xf numFmtId="0" fontId="97" fillId="0" borderId="80" xfId="0" applyFont="1" applyFill="1" applyBorder="1" applyAlignment="1">
      <alignment horizontal="center" vertical="center"/>
    </xf>
    <xf numFmtId="0" fontId="97" fillId="0" borderId="81" xfId="0" applyFont="1" applyFill="1" applyBorder="1" applyAlignment="1">
      <alignment horizontal="center" vertical="center"/>
    </xf>
    <xf numFmtId="0" fontId="16" fillId="0" borderId="108" xfId="0" applyFont="1" applyFill="1" applyBorder="1" applyAlignment="1">
      <alignment horizontal="left"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tabSelected="1" zoomScale="80" zoomScaleNormal="80" workbookViewId="0">
      <pane xSplit="1" ySplit="7" topLeftCell="B8" activePane="bottomRight" state="frozen"/>
      <selection activeCell="B2" sqref="B2"/>
      <selection pane="topRight" activeCell="B2" sqref="B2"/>
      <selection pane="bottomLeft" activeCell="B2" sqref="B2"/>
      <selection pane="bottomRight" activeCell="F23" sqref="F23"/>
    </sheetView>
  </sheetViews>
  <sheetFormatPr defaultRowHeight="15"/>
  <cols>
    <col min="1" max="1" width="10.28515625" style="1" customWidth="1"/>
    <col min="2" max="2" width="165.7109375" customWidth="1"/>
    <col min="3" max="3" width="32.42578125" customWidth="1"/>
  </cols>
  <sheetData>
    <row r="1" spans="1:3" ht="15.75">
      <c r="A1" s="2"/>
      <c r="B1" s="87" t="s">
        <v>254</v>
      </c>
      <c r="C1" s="50"/>
    </row>
    <row r="2" spans="1:3" s="85" customFormat="1" ht="15.75">
      <c r="A2" s="115">
        <v>1</v>
      </c>
      <c r="B2" s="287" t="s">
        <v>255</v>
      </c>
      <c r="C2" s="83" t="s">
        <v>994</v>
      </c>
    </row>
    <row r="3" spans="1:3" s="85" customFormat="1" ht="15.75">
      <c r="A3" s="115">
        <v>2</v>
      </c>
      <c r="B3" s="86" t="s">
        <v>256</v>
      </c>
      <c r="C3" s="83" t="s">
        <v>964</v>
      </c>
    </row>
    <row r="4" spans="1:3" s="85" customFormat="1" ht="15.75">
      <c r="A4" s="115">
        <v>3</v>
      </c>
      <c r="B4" s="86" t="s">
        <v>257</v>
      </c>
      <c r="C4" s="83" t="s">
        <v>965</v>
      </c>
    </row>
    <row r="5" spans="1:3" s="85" customFormat="1" ht="15.75">
      <c r="A5" s="116">
        <v>4</v>
      </c>
      <c r="B5" s="89" t="s">
        <v>258</v>
      </c>
      <c r="C5" s="83" t="s">
        <v>966</v>
      </c>
    </row>
    <row r="6" spans="1:3" s="88" customFormat="1" ht="65.25" customHeight="1">
      <c r="A6" s="696" t="s">
        <v>491</v>
      </c>
      <c r="B6" s="697"/>
      <c r="C6" s="697"/>
    </row>
    <row r="7" spans="1:3">
      <c r="A7" s="162" t="s">
        <v>404</v>
      </c>
      <c r="B7" s="163" t="s">
        <v>259</v>
      </c>
    </row>
    <row r="8" spans="1:3">
      <c r="A8" s="164">
        <v>1</v>
      </c>
      <c r="B8" s="161" t="s">
        <v>223</v>
      </c>
    </row>
    <row r="9" spans="1:3">
      <c r="A9" s="164">
        <v>2</v>
      </c>
      <c r="B9" s="161" t="s">
        <v>260</v>
      </c>
    </row>
    <row r="10" spans="1:3">
      <c r="A10" s="164">
        <v>3</v>
      </c>
      <c r="B10" s="161" t="s">
        <v>261</v>
      </c>
    </row>
    <row r="11" spans="1:3">
      <c r="A11" s="164">
        <v>4</v>
      </c>
      <c r="B11" s="161" t="s">
        <v>262</v>
      </c>
      <c r="C11" s="84"/>
    </row>
    <row r="12" spans="1:3">
      <c r="A12" s="164">
        <v>5</v>
      </c>
      <c r="B12" s="161" t="s">
        <v>187</v>
      </c>
    </row>
    <row r="13" spans="1:3">
      <c r="A13" s="164">
        <v>6</v>
      </c>
      <c r="B13" s="165" t="s">
        <v>149</v>
      </c>
    </row>
    <row r="14" spans="1:3">
      <c r="A14" s="164">
        <v>7</v>
      </c>
      <c r="B14" s="161" t="s">
        <v>263</v>
      </c>
    </row>
    <row r="15" spans="1:3">
      <c r="A15" s="164">
        <v>8</v>
      </c>
      <c r="B15" s="161" t="s">
        <v>266</v>
      </c>
    </row>
    <row r="16" spans="1:3">
      <c r="A16" s="164">
        <v>9</v>
      </c>
      <c r="B16" s="161" t="s">
        <v>88</v>
      </c>
    </row>
    <row r="17" spans="1:2">
      <c r="A17" s="166" t="s">
        <v>548</v>
      </c>
      <c r="B17" s="161" t="s">
        <v>528</v>
      </c>
    </row>
    <row r="18" spans="1:2">
      <c r="A18" s="164">
        <v>10</v>
      </c>
      <c r="B18" s="161" t="s">
        <v>269</v>
      </c>
    </row>
    <row r="19" spans="1:2">
      <c r="A19" s="164">
        <v>11</v>
      </c>
      <c r="B19" s="165" t="s">
        <v>250</v>
      </c>
    </row>
    <row r="20" spans="1:2">
      <c r="A20" s="164">
        <v>12</v>
      </c>
      <c r="B20" s="165" t="s">
        <v>247</v>
      </c>
    </row>
    <row r="21" spans="1:2">
      <c r="A21" s="164">
        <v>13</v>
      </c>
      <c r="B21" s="167" t="s">
        <v>461</v>
      </c>
    </row>
    <row r="22" spans="1:2">
      <c r="A22" s="164">
        <v>14</v>
      </c>
      <c r="B22" s="168" t="s">
        <v>521</v>
      </c>
    </row>
    <row r="23" spans="1:2">
      <c r="A23" s="169">
        <v>15</v>
      </c>
      <c r="B23" s="165" t="s">
        <v>77</v>
      </c>
    </row>
    <row r="24" spans="1:2">
      <c r="A24" s="169">
        <v>15.1</v>
      </c>
      <c r="B24" s="161" t="s">
        <v>557</v>
      </c>
    </row>
    <row r="25" spans="1:2">
      <c r="A25" s="169">
        <v>16</v>
      </c>
      <c r="B25" s="161" t="s">
        <v>625</v>
      </c>
    </row>
    <row r="26" spans="1:2">
      <c r="A26" s="169">
        <v>17</v>
      </c>
      <c r="B26" s="161" t="s">
        <v>937</v>
      </c>
    </row>
    <row r="27" spans="1:2">
      <c r="A27" s="169">
        <v>18</v>
      </c>
      <c r="B27" s="161" t="s">
        <v>958</v>
      </c>
    </row>
    <row r="28" spans="1:2">
      <c r="A28" s="169">
        <v>19</v>
      </c>
      <c r="B28" s="161" t="s">
        <v>959</v>
      </c>
    </row>
    <row r="29" spans="1:2">
      <c r="A29" s="169">
        <v>20</v>
      </c>
      <c r="B29" s="168" t="s">
        <v>724</v>
      </c>
    </row>
    <row r="30" spans="1:2">
      <c r="A30" s="169">
        <v>21</v>
      </c>
      <c r="B30" s="161" t="s">
        <v>742</v>
      </c>
    </row>
    <row r="31" spans="1:2">
      <c r="A31" s="169">
        <v>22</v>
      </c>
      <c r="B31" s="235" t="s">
        <v>759</v>
      </c>
    </row>
    <row r="32" spans="1:2" ht="26.25">
      <c r="A32" s="169">
        <v>23</v>
      </c>
      <c r="B32" s="235" t="s">
        <v>938</v>
      </c>
    </row>
    <row r="33" spans="1:2">
      <c r="A33" s="169">
        <v>24</v>
      </c>
      <c r="B33" s="161" t="s">
        <v>939</v>
      </c>
    </row>
    <row r="34" spans="1:2">
      <c r="A34" s="169">
        <v>25</v>
      </c>
      <c r="B34" s="161" t="s">
        <v>940</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0" zoomScaleNormal="80" workbookViewId="0">
      <pane xSplit="1" ySplit="5" topLeftCell="B6" activePane="bottomRight" state="frozen"/>
      <selection activeCell="B2" sqref="B2"/>
      <selection pane="topRight" activeCell="B2" sqref="B2"/>
      <selection pane="bottomLeft" activeCell="B2" sqref="B2"/>
      <selection pane="bottomRight" activeCell="H19" sqref="H19"/>
    </sheetView>
  </sheetViews>
  <sheetFormatPr defaultRowHeight="15.75"/>
  <cols>
    <col min="1" max="1" width="10.85546875" style="370" bestFit="1" customWidth="1"/>
    <col min="2" max="2" width="132.42578125" style="40" customWidth="1"/>
    <col min="3" max="3" width="18.42578125" style="40" customWidth="1"/>
    <col min="4" max="16384" width="9.140625" style="251"/>
  </cols>
  <sheetData>
    <row r="1" spans="1:6">
      <c r="A1" s="8" t="s">
        <v>188</v>
      </c>
      <c r="B1" s="253" t="str">
        <f>Info!C2</f>
        <v>სს "ფინკა ბანკი საქართველო"</v>
      </c>
      <c r="D1" s="40"/>
      <c r="E1" s="40"/>
      <c r="F1" s="40"/>
    </row>
    <row r="2" spans="1:6" s="12" customFormat="1" ht="15.75" customHeight="1">
      <c r="A2" s="12" t="s">
        <v>189</v>
      </c>
      <c r="B2" s="252">
        <f>'1. key ratios'!B2</f>
        <v>44377</v>
      </c>
    </row>
    <row r="3" spans="1:6" s="12" customFormat="1" ht="15.75" customHeight="1"/>
    <row r="4" spans="1:6" ht="16.5" thickBot="1">
      <c r="A4" s="370" t="s">
        <v>413</v>
      </c>
      <c r="B4" s="371" t="s">
        <v>88</v>
      </c>
    </row>
    <row r="5" spans="1:6" ht="15">
      <c r="A5" s="372" t="s">
        <v>26</v>
      </c>
      <c r="B5" s="373"/>
      <c r="C5" s="374" t="s">
        <v>27</v>
      </c>
    </row>
    <row r="6" spans="1:6" ht="15">
      <c r="A6" s="375">
        <v>1</v>
      </c>
      <c r="B6" s="376" t="s">
        <v>28</v>
      </c>
      <c r="C6" s="377">
        <f>SUM(C7:C11)</f>
        <v>43688916.729999997</v>
      </c>
    </row>
    <row r="7" spans="1:6" ht="15">
      <c r="A7" s="375">
        <v>2</v>
      </c>
      <c r="B7" s="378" t="s">
        <v>29</v>
      </c>
      <c r="C7" s="379">
        <v>25643199.989999998</v>
      </c>
    </row>
    <row r="8" spans="1:6" ht="15">
      <c r="A8" s="375">
        <v>3</v>
      </c>
      <c r="B8" s="380" t="s">
        <v>30</v>
      </c>
      <c r="C8" s="379">
        <v>0</v>
      </c>
    </row>
    <row r="9" spans="1:6" ht="15">
      <c r="A9" s="375">
        <v>4</v>
      </c>
      <c r="B9" s="380" t="s">
        <v>31</v>
      </c>
      <c r="C9" s="379">
        <v>0</v>
      </c>
    </row>
    <row r="10" spans="1:6" ht="15">
      <c r="A10" s="375">
        <v>5</v>
      </c>
      <c r="B10" s="380" t="s">
        <v>32</v>
      </c>
      <c r="C10" s="379">
        <v>0</v>
      </c>
    </row>
    <row r="11" spans="1:6" ht="15">
      <c r="A11" s="375">
        <v>6</v>
      </c>
      <c r="B11" s="381" t="s">
        <v>33</v>
      </c>
      <c r="C11" s="379">
        <v>18045716.739999998</v>
      </c>
    </row>
    <row r="12" spans="1:6" s="362" customFormat="1" ht="15">
      <c r="A12" s="375">
        <v>7</v>
      </c>
      <c r="B12" s="376" t="s">
        <v>34</v>
      </c>
      <c r="C12" s="382">
        <f>SUM(C13:C27)</f>
        <v>1584121.73</v>
      </c>
    </row>
    <row r="13" spans="1:6" s="362" customFormat="1" ht="15">
      <c r="A13" s="375">
        <v>8</v>
      </c>
      <c r="B13" s="383" t="s">
        <v>35</v>
      </c>
      <c r="C13" s="384">
        <v>0</v>
      </c>
    </row>
    <row r="14" spans="1:6" s="362" customFormat="1" ht="30">
      <c r="A14" s="375">
        <v>9</v>
      </c>
      <c r="B14" s="58" t="s">
        <v>36</v>
      </c>
      <c r="C14" s="384">
        <v>0</v>
      </c>
    </row>
    <row r="15" spans="1:6" s="362" customFormat="1" ht="15">
      <c r="A15" s="375">
        <v>10</v>
      </c>
      <c r="B15" s="385" t="s">
        <v>37</v>
      </c>
      <c r="C15" s="384">
        <v>1376772.47</v>
      </c>
    </row>
    <row r="16" spans="1:6" s="362" customFormat="1" ht="15">
      <c r="A16" s="375">
        <v>11</v>
      </c>
      <c r="B16" s="386" t="s">
        <v>38</v>
      </c>
      <c r="C16" s="384">
        <v>0</v>
      </c>
    </row>
    <row r="17" spans="1:3" s="362" customFormat="1" ht="15">
      <c r="A17" s="375">
        <v>12</v>
      </c>
      <c r="B17" s="385" t="s">
        <v>39</v>
      </c>
      <c r="C17" s="384">
        <v>0</v>
      </c>
    </row>
    <row r="18" spans="1:3" s="362" customFormat="1" ht="15">
      <c r="A18" s="375">
        <v>13</v>
      </c>
      <c r="B18" s="385" t="s">
        <v>40</v>
      </c>
      <c r="C18" s="384">
        <v>0</v>
      </c>
    </row>
    <row r="19" spans="1:3" s="362" customFormat="1" ht="15">
      <c r="A19" s="375">
        <v>14</v>
      </c>
      <c r="B19" s="385" t="s">
        <v>41</v>
      </c>
      <c r="C19" s="384">
        <v>0</v>
      </c>
    </row>
    <row r="20" spans="1:3" s="362" customFormat="1" ht="27.75" customHeight="1">
      <c r="A20" s="375">
        <v>15</v>
      </c>
      <c r="B20" s="385" t="s">
        <v>42</v>
      </c>
      <c r="C20" s="384">
        <v>207349.26</v>
      </c>
    </row>
    <row r="21" spans="1:3" s="362" customFormat="1" ht="30">
      <c r="A21" s="375">
        <v>16</v>
      </c>
      <c r="B21" s="58" t="s">
        <v>43</v>
      </c>
      <c r="C21" s="384">
        <v>0</v>
      </c>
    </row>
    <row r="22" spans="1:3" s="362" customFormat="1">
      <c r="A22" s="375">
        <v>17</v>
      </c>
      <c r="B22" s="387" t="s">
        <v>44</v>
      </c>
      <c r="C22" s="384">
        <v>0</v>
      </c>
    </row>
    <row r="23" spans="1:3" s="362" customFormat="1" ht="30">
      <c r="A23" s="375">
        <v>18</v>
      </c>
      <c r="B23" s="58" t="s">
        <v>45</v>
      </c>
      <c r="C23" s="384">
        <v>0</v>
      </c>
    </row>
    <row r="24" spans="1:3" s="362" customFormat="1" ht="30">
      <c r="A24" s="375">
        <v>19</v>
      </c>
      <c r="B24" s="58" t="s">
        <v>46</v>
      </c>
      <c r="C24" s="384">
        <v>0</v>
      </c>
    </row>
    <row r="25" spans="1:3" s="362" customFormat="1" ht="30">
      <c r="A25" s="375">
        <v>20</v>
      </c>
      <c r="B25" s="60" t="s">
        <v>47</v>
      </c>
      <c r="C25" s="384">
        <v>0</v>
      </c>
    </row>
    <row r="26" spans="1:3" s="362" customFormat="1" ht="15">
      <c r="A26" s="375">
        <v>21</v>
      </c>
      <c r="B26" s="60" t="s">
        <v>48</v>
      </c>
      <c r="C26" s="384">
        <v>0</v>
      </c>
    </row>
    <row r="27" spans="1:3" s="362" customFormat="1" ht="30">
      <c r="A27" s="375">
        <v>22</v>
      </c>
      <c r="B27" s="60" t="s">
        <v>49</v>
      </c>
      <c r="C27" s="384">
        <v>0</v>
      </c>
    </row>
    <row r="28" spans="1:3" s="362" customFormat="1" ht="15">
      <c r="A28" s="375">
        <v>23</v>
      </c>
      <c r="B28" s="388" t="s">
        <v>23</v>
      </c>
      <c r="C28" s="382">
        <f>C6-C12</f>
        <v>42104795</v>
      </c>
    </row>
    <row r="29" spans="1:3" s="362" customFormat="1" ht="15">
      <c r="A29" s="389"/>
      <c r="B29" s="390"/>
      <c r="C29" s="384"/>
    </row>
    <row r="30" spans="1:3" s="362" customFormat="1" ht="15">
      <c r="A30" s="389">
        <v>24</v>
      </c>
      <c r="B30" s="388" t="s">
        <v>50</v>
      </c>
      <c r="C30" s="382">
        <f>C31+C34</f>
        <v>0</v>
      </c>
    </row>
    <row r="31" spans="1:3" s="362" customFormat="1" ht="15">
      <c r="A31" s="389">
        <v>25</v>
      </c>
      <c r="B31" s="380" t="s">
        <v>51</v>
      </c>
      <c r="C31" s="391">
        <f>C32+C33</f>
        <v>0</v>
      </c>
    </row>
    <row r="32" spans="1:3" s="362" customFormat="1" ht="15">
      <c r="A32" s="389">
        <v>26</v>
      </c>
      <c r="B32" s="392" t="s">
        <v>52</v>
      </c>
      <c r="C32" s="384">
        <v>0</v>
      </c>
    </row>
    <row r="33" spans="1:3" s="362" customFormat="1" ht="15">
      <c r="A33" s="389">
        <v>27</v>
      </c>
      <c r="B33" s="392" t="s">
        <v>53</v>
      </c>
      <c r="C33" s="384">
        <v>0</v>
      </c>
    </row>
    <row r="34" spans="1:3" s="362" customFormat="1" ht="15">
      <c r="A34" s="389">
        <v>28</v>
      </c>
      <c r="B34" s="380" t="s">
        <v>54</v>
      </c>
      <c r="C34" s="384">
        <v>0</v>
      </c>
    </row>
    <row r="35" spans="1:3" s="362" customFormat="1" ht="15">
      <c r="A35" s="389">
        <v>29</v>
      </c>
      <c r="B35" s="388" t="s">
        <v>55</v>
      </c>
      <c r="C35" s="382">
        <f>SUM(C36:C40)</f>
        <v>0</v>
      </c>
    </row>
    <row r="36" spans="1:3" s="362" customFormat="1" ht="15">
      <c r="A36" s="389">
        <v>30</v>
      </c>
      <c r="B36" s="58" t="s">
        <v>56</v>
      </c>
      <c r="C36" s="384">
        <v>0</v>
      </c>
    </row>
    <row r="37" spans="1:3" s="362" customFormat="1" ht="15">
      <c r="A37" s="389">
        <v>31</v>
      </c>
      <c r="B37" s="385" t="s">
        <v>57</v>
      </c>
      <c r="C37" s="384">
        <v>0</v>
      </c>
    </row>
    <row r="38" spans="1:3" s="362" customFormat="1" ht="33" customHeight="1">
      <c r="A38" s="389">
        <v>32</v>
      </c>
      <c r="B38" s="58" t="s">
        <v>58</v>
      </c>
      <c r="C38" s="384">
        <v>0</v>
      </c>
    </row>
    <row r="39" spans="1:3" s="362" customFormat="1" ht="32.25" customHeight="1">
      <c r="A39" s="389">
        <v>33</v>
      </c>
      <c r="B39" s="58" t="s">
        <v>46</v>
      </c>
      <c r="C39" s="384">
        <v>0</v>
      </c>
    </row>
    <row r="40" spans="1:3" s="362" customFormat="1" ht="30">
      <c r="A40" s="389">
        <v>34</v>
      </c>
      <c r="B40" s="60" t="s">
        <v>59</v>
      </c>
      <c r="C40" s="384">
        <v>0</v>
      </c>
    </row>
    <row r="41" spans="1:3" s="362" customFormat="1" ht="15">
      <c r="A41" s="389">
        <v>35</v>
      </c>
      <c r="B41" s="388" t="s">
        <v>24</v>
      </c>
      <c r="C41" s="382">
        <f>C30-C35</f>
        <v>0</v>
      </c>
    </row>
    <row r="42" spans="1:3" s="362" customFormat="1" ht="15">
      <c r="A42" s="389"/>
      <c r="B42" s="390"/>
      <c r="C42" s="384"/>
    </row>
    <row r="43" spans="1:3" s="362" customFormat="1" ht="15">
      <c r="A43" s="389">
        <v>36</v>
      </c>
      <c r="B43" s="393" t="s">
        <v>60</v>
      </c>
      <c r="C43" s="382">
        <f>SUM(C44:C46)</f>
        <v>12655436.473082189</v>
      </c>
    </row>
    <row r="44" spans="1:3" s="362" customFormat="1" ht="15">
      <c r="A44" s="389">
        <v>37</v>
      </c>
      <c r="B44" s="380" t="s">
        <v>61</v>
      </c>
      <c r="C44" s="384">
        <v>9496701.5</v>
      </c>
    </row>
    <row r="45" spans="1:3" s="362" customFormat="1" ht="15">
      <c r="A45" s="389">
        <v>38</v>
      </c>
      <c r="B45" s="380" t="s">
        <v>62</v>
      </c>
      <c r="C45" s="384">
        <v>0</v>
      </c>
    </row>
    <row r="46" spans="1:3" s="362" customFormat="1" ht="15">
      <c r="A46" s="389">
        <v>39</v>
      </c>
      <c r="B46" s="380" t="s">
        <v>63</v>
      </c>
      <c r="C46" s="384">
        <v>3158734.9730821876</v>
      </c>
    </row>
    <row r="47" spans="1:3" s="362" customFormat="1" ht="15">
      <c r="A47" s="389">
        <v>40</v>
      </c>
      <c r="B47" s="393" t="s">
        <v>64</v>
      </c>
      <c r="C47" s="382">
        <f>SUM(C48:C51)</f>
        <v>0</v>
      </c>
    </row>
    <row r="48" spans="1:3" s="362" customFormat="1" ht="15">
      <c r="A48" s="389">
        <v>41</v>
      </c>
      <c r="B48" s="58" t="s">
        <v>65</v>
      </c>
      <c r="C48" s="384"/>
    </row>
    <row r="49" spans="1:3" s="362" customFormat="1" ht="15">
      <c r="A49" s="389">
        <v>42</v>
      </c>
      <c r="B49" s="385" t="s">
        <v>66</v>
      </c>
      <c r="C49" s="384"/>
    </row>
    <row r="50" spans="1:3" s="362" customFormat="1" ht="32.25" customHeight="1">
      <c r="A50" s="389">
        <v>43</v>
      </c>
      <c r="B50" s="58" t="s">
        <v>67</v>
      </c>
      <c r="C50" s="384"/>
    </row>
    <row r="51" spans="1:3" s="362" customFormat="1" ht="32.25" customHeight="1">
      <c r="A51" s="389">
        <v>44</v>
      </c>
      <c r="B51" s="58" t="s">
        <v>46</v>
      </c>
      <c r="C51" s="384"/>
    </row>
    <row r="52" spans="1:3" s="362" customFormat="1" thickBot="1">
      <c r="A52" s="394">
        <v>45</v>
      </c>
      <c r="B52" s="395" t="s">
        <v>25</v>
      </c>
      <c r="C52" s="396">
        <f>C43-C47</f>
        <v>12655436.473082189</v>
      </c>
    </row>
    <row r="55" spans="1:3">
      <c r="B55" s="40"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zoomScale="80" zoomScaleNormal="80" workbookViewId="0">
      <selection activeCell="D26" sqref="D26"/>
    </sheetView>
  </sheetViews>
  <sheetFormatPr defaultColWidth="9.140625" defaultRowHeight="15"/>
  <cols>
    <col min="1" max="1" width="12" style="40" bestFit="1" customWidth="1"/>
    <col min="2" max="2" width="59" style="40" customWidth="1"/>
    <col min="3" max="3" width="16.7109375" style="40" bestFit="1" customWidth="1"/>
    <col min="4" max="4" width="22.140625" style="40" customWidth="1"/>
    <col min="5" max="16384" width="9.140625" style="40"/>
  </cols>
  <sheetData>
    <row r="1" spans="1:6">
      <c r="A1" s="8" t="s">
        <v>188</v>
      </c>
      <c r="B1" s="253" t="str">
        <f>Info!C2</f>
        <v>სს "ფინკა ბანკი საქართველო"</v>
      </c>
    </row>
    <row r="2" spans="1:6" s="12" customFormat="1" ht="15.75" customHeight="1">
      <c r="A2" s="12" t="s">
        <v>189</v>
      </c>
      <c r="B2" s="252">
        <f>'1. key ratios'!B2</f>
        <v>44377</v>
      </c>
    </row>
    <row r="3" spans="1:6" s="12" customFormat="1" ht="15.75" customHeight="1"/>
    <row r="4" spans="1:6" ht="15.75" thickBot="1">
      <c r="A4" s="370" t="s">
        <v>527</v>
      </c>
      <c r="B4" s="397" t="s">
        <v>528</v>
      </c>
    </row>
    <row r="5" spans="1:6" s="400" customFormat="1">
      <c r="A5" s="715" t="s">
        <v>529</v>
      </c>
      <c r="B5" s="716"/>
      <c r="C5" s="398" t="s">
        <v>530</v>
      </c>
      <c r="D5" s="399" t="s">
        <v>531</v>
      </c>
    </row>
    <row r="6" spans="1:6" s="404" customFormat="1">
      <c r="A6" s="401">
        <v>1</v>
      </c>
      <c r="B6" s="402" t="s">
        <v>532</v>
      </c>
      <c r="C6" s="402"/>
      <c r="D6" s="403"/>
    </row>
    <row r="7" spans="1:6" s="404" customFormat="1">
      <c r="A7" s="405" t="s">
        <v>533</v>
      </c>
      <c r="B7" s="406" t="s">
        <v>534</v>
      </c>
      <c r="C7" s="407">
        <v>4.4999999999999998E-2</v>
      </c>
      <c r="D7" s="408">
        <f>C7*'5. RWA'!$C$13</f>
        <v>14140209.557426069</v>
      </c>
      <c r="F7" s="409"/>
    </row>
    <row r="8" spans="1:6" s="404" customFormat="1">
      <c r="A8" s="405" t="s">
        <v>535</v>
      </c>
      <c r="B8" s="406" t="s">
        <v>536</v>
      </c>
      <c r="C8" s="410">
        <v>0.06</v>
      </c>
      <c r="D8" s="408">
        <f>C8*'5. RWA'!$C$13</f>
        <v>18853612.743234757</v>
      </c>
      <c r="F8" s="409"/>
    </row>
    <row r="9" spans="1:6" s="404" customFormat="1">
      <c r="A9" s="405" t="s">
        <v>537</v>
      </c>
      <c r="B9" s="406" t="s">
        <v>538</v>
      </c>
      <c r="C9" s="410">
        <v>0.08</v>
      </c>
      <c r="D9" s="408">
        <f>C9*'5. RWA'!$C$13</f>
        <v>25138150.324313011</v>
      </c>
      <c r="F9" s="409"/>
    </row>
    <row r="10" spans="1:6" s="404" customFormat="1">
      <c r="A10" s="401" t="s">
        <v>539</v>
      </c>
      <c r="B10" s="402" t="s">
        <v>540</v>
      </c>
      <c r="C10" s="411"/>
      <c r="D10" s="412"/>
      <c r="F10" s="409"/>
    </row>
    <row r="11" spans="1:6" s="404" customFormat="1">
      <c r="A11" s="405" t="s">
        <v>541</v>
      </c>
      <c r="B11" s="406" t="s">
        <v>603</v>
      </c>
      <c r="C11" s="410">
        <v>0</v>
      </c>
      <c r="D11" s="408">
        <f>C11*'5. RWA'!$C$13</f>
        <v>0</v>
      </c>
      <c r="F11" s="409"/>
    </row>
    <row r="12" spans="1:6" s="404" customFormat="1">
      <c r="A12" s="405" t="s">
        <v>542</v>
      </c>
      <c r="B12" s="406" t="s">
        <v>543</v>
      </c>
      <c r="C12" s="410">
        <v>0</v>
      </c>
      <c r="D12" s="408">
        <f>C12*'5. RWA'!$C$13</f>
        <v>0</v>
      </c>
      <c r="F12" s="409"/>
    </row>
    <row r="13" spans="1:6" s="404" customFormat="1">
      <c r="A13" s="405" t="s">
        <v>544</v>
      </c>
      <c r="B13" s="406" t="s">
        <v>545</v>
      </c>
      <c r="C13" s="410"/>
      <c r="D13" s="408">
        <f>C13*'5. RWA'!$C$13</f>
        <v>0</v>
      </c>
      <c r="F13" s="409"/>
    </row>
    <row r="14" spans="1:6" s="404" customFormat="1">
      <c r="A14" s="401" t="s">
        <v>546</v>
      </c>
      <c r="B14" s="402" t="s">
        <v>601</v>
      </c>
      <c r="C14" s="413"/>
      <c r="D14" s="412"/>
      <c r="F14" s="409"/>
    </row>
    <row r="15" spans="1:6" s="404" customFormat="1">
      <c r="A15" s="414" t="s">
        <v>549</v>
      </c>
      <c r="B15" s="406" t="s">
        <v>602</v>
      </c>
      <c r="C15" s="410">
        <v>1.5405689846640173E-2</v>
      </c>
      <c r="D15" s="408">
        <f>C15*'5. RWA'!$C$13</f>
        <v>4840881.8401822913</v>
      </c>
      <c r="F15" s="409"/>
    </row>
    <row r="16" spans="1:6" s="404" customFormat="1">
      <c r="A16" s="414" t="s">
        <v>550</v>
      </c>
      <c r="B16" s="406" t="s">
        <v>552</v>
      </c>
      <c r="C16" s="410">
        <v>2.0541548901750237E-2</v>
      </c>
      <c r="D16" s="408">
        <f>C16*'5. RWA'!$C$13</f>
        <v>6454706.8023303039</v>
      </c>
      <c r="F16" s="409"/>
    </row>
    <row r="17" spans="1:6" s="404" customFormat="1">
      <c r="A17" s="414" t="s">
        <v>551</v>
      </c>
      <c r="B17" s="406" t="s">
        <v>599</v>
      </c>
      <c r="C17" s="410">
        <v>5.118873186900031E-2</v>
      </c>
      <c r="D17" s="408">
        <f>C17*'5. RWA'!$C$13</f>
        <v>16084875.457923524</v>
      </c>
      <c r="F17" s="409"/>
    </row>
    <row r="18" spans="1:6" s="400" customFormat="1">
      <c r="A18" s="717" t="s">
        <v>600</v>
      </c>
      <c r="B18" s="718"/>
      <c r="C18" s="415" t="s">
        <v>530</v>
      </c>
      <c r="D18" s="416" t="s">
        <v>531</v>
      </c>
      <c r="F18" s="409"/>
    </row>
    <row r="19" spans="1:6" s="404" customFormat="1">
      <c r="A19" s="417">
        <v>4</v>
      </c>
      <c r="B19" s="406" t="s">
        <v>23</v>
      </c>
      <c r="C19" s="410">
        <f>C7+C11+C12+C13+C15</f>
        <v>6.0405689846640173E-2</v>
      </c>
      <c r="D19" s="408">
        <f>C19*'5. RWA'!$C$13</f>
        <v>18981091.397608362</v>
      </c>
      <c r="F19" s="409"/>
    </row>
    <row r="20" spans="1:6" s="404" customFormat="1">
      <c r="A20" s="417">
        <v>5</v>
      </c>
      <c r="B20" s="406" t="s">
        <v>89</v>
      </c>
      <c r="C20" s="410">
        <f>C8+C11+C12+C13+C16</f>
        <v>8.0541548901750235E-2</v>
      </c>
      <c r="D20" s="408">
        <f>C20*'5. RWA'!$C$13</f>
        <v>25308319.545565061</v>
      </c>
      <c r="F20" s="409"/>
    </row>
    <row r="21" spans="1:6" s="404" customFormat="1" ht="15.75" thickBot="1">
      <c r="A21" s="418" t="s">
        <v>547</v>
      </c>
      <c r="B21" s="419" t="s">
        <v>88</v>
      </c>
      <c r="C21" s="420">
        <f>C9+C11+C12+C13+C17</f>
        <v>0.13118873186900032</v>
      </c>
      <c r="D21" s="421">
        <f>C21*'5. RWA'!$C$13</f>
        <v>41223025.782236539</v>
      </c>
      <c r="F21" s="409"/>
    </row>
    <row r="22" spans="1:6">
      <c r="F22" s="370"/>
    </row>
    <row r="23" spans="1:6" ht="75">
      <c r="B23" s="285" t="s">
        <v>604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0" zoomScaleNormal="80" workbookViewId="0">
      <pane xSplit="1" ySplit="5" topLeftCell="B31" activePane="bottomRight" state="frozen"/>
      <selection activeCell="B2" sqref="B2"/>
      <selection pane="topRight" activeCell="B2" sqref="B2"/>
      <selection pane="bottomLeft" activeCell="B2" sqref="B2"/>
      <selection pane="bottomRight" activeCell="B1" sqref="B1"/>
    </sheetView>
  </sheetViews>
  <sheetFormatPr defaultRowHeight="15.75"/>
  <cols>
    <col min="1" max="1" width="12" style="40" bestFit="1" customWidth="1"/>
    <col min="2" max="2" width="96.5703125" style="40" customWidth="1"/>
    <col min="3" max="3" width="41.7109375" style="40" customWidth="1"/>
    <col min="4" max="4" width="32.28515625" style="40" customWidth="1"/>
    <col min="5" max="5" width="9.42578125" style="251" customWidth="1"/>
    <col min="6" max="16384" width="9.140625" style="251"/>
  </cols>
  <sheetData>
    <row r="1" spans="1:6">
      <c r="A1" s="8" t="s">
        <v>188</v>
      </c>
      <c r="B1" s="253" t="str">
        <f>Info!C2</f>
        <v>სს "ფინკა ბანკი საქართველო"</v>
      </c>
      <c r="E1" s="40"/>
      <c r="F1" s="40"/>
    </row>
    <row r="2" spans="1:6" s="12" customFormat="1" ht="15.75" customHeight="1">
      <c r="A2" s="12" t="s">
        <v>189</v>
      </c>
      <c r="B2" s="252">
        <f>'1. key ratios'!B2</f>
        <v>44377</v>
      </c>
    </row>
    <row r="3" spans="1:6" s="12" customFormat="1" ht="15.75" customHeight="1">
      <c r="A3" s="14"/>
    </row>
    <row r="4" spans="1:6" s="12" customFormat="1" ht="15.75" customHeight="1" thickBot="1">
      <c r="A4" s="12" t="s">
        <v>414</v>
      </c>
      <c r="B4" s="92" t="s">
        <v>269</v>
      </c>
      <c r="D4" s="93" t="s">
        <v>93</v>
      </c>
    </row>
    <row r="5" spans="1:6" ht="70.5" customHeight="1">
      <c r="A5" s="422" t="s">
        <v>26</v>
      </c>
      <c r="B5" s="423" t="s">
        <v>231</v>
      </c>
      <c r="C5" s="424" t="s">
        <v>237</v>
      </c>
      <c r="D5" s="425" t="s">
        <v>270</v>
      </c>
    </row>
    <row r="6" spans="1:6">
      <c r="A6" s="64">
        <v>1</v>
      </c>
      <c r="B6" s="43" t="s">
        <v>154</v>
      </c>
      <c r="C6" s="138">
        <v>12602135.560000001</v>
      </c>
      <c r="D6" s="65"/>
      <c r="E6" s="426"/>
    </row>
    <row r="7" spans="1:6">
      <c r="A7" s="64">
        <v>2</v>
      </c>
      <c r="B7" s="44" t="s">
        <v>155</v>
      </c>
      <c r="C7" s="139">
        <v>12353700.210000001</v>
      </c>
      <c r="D7" s="66"/>
      <c r="E7" s="426"/>
    </row>
    <row r="8" spans="1:6">
      <c r="A8" s="64">
        <v>3</v>
      </c>
      <c r="B8" s="44" t="s">
        <v>156</v>
      </c>
      <c r="C8" s="139">
        <v>8932614.6799999997</v>
      </c>
      <c r="D8" s="66"/>
      <c r="E8" s="426"/>
    </row>
    <row r="9" spans="1:6">
      <c r="A9" s="64">
        <v>4</v>
      </c>
      <c r="B9" s="44" t="s">
        <v>185</v>
      </c>
      <c r="C9" s="139">
        <v>0</v>
      </c>
      <c r="D9" s="66"/>
      <c r="E9" s="426"/>
    </row>
    <row r="10" spans="1:6">
      <c r="A10" s="64">
        <v>5</v>
      </c>
      <c r="B10" s="44" t="s">
        <v>157</v>
      </c>
      <c r="C10" s="139">
        <v>27172157.149999999</v>
      </c>
      <c r="D10" s="66"/>
      <c r="E10" s="426"/>
    </row>
    <row r="11" spans="1:6">
      <c r="A11" s="64">
        <v>6.1</v>
      </c>
      <c r="B11" s="44" t="s">
        <v>158</v>
      </c>
      <c r="C11" s="140">
        <v>223721551.83999506</v>
      </c>
      <c r="D11" s="67"/>
      <c r="E11" s="427"/>
    </row>
    <row r="12" spans="1:6">
      <c r="A12" s="64">
        <v>6.2</v>
      </c>
      <c r="B12" s="45" t="s">
        <v>159</v>
      </c>
      <c r="C12" s="140">
        <v>-12769062.509999929</v>
      </c>
      <c r="D12" s="67"/>
      <c r="E12" s="427"/>
    </row>
    <row r="13" spans="1:6">
      <c r="A13" s="64" t="s">
        <v>488</v>
      </c>
      <c r="B13" s="46" t="s">
        <v>489</v>
      </c>
      <c r="C13" s="140">
        <v>-3158734.9730821876</v>
      </c>
      <c r="D13" s="67"/>
      <c r="E13" s="427"/>
    </row>
    <row r="14" spans="1:6">
      <c r="A14" s="64" t="s">
        <v>623</v>
      </c>
      <c r="B14" s="46" t="s">
        <v>612</v>
      </c>
      <c r="C14" s="140">
        <v>0</v>
      </c>
      <c r="D14" s="67"/>
      <c r="E14" s="427"/>
    </row>
    <row r="15" spans="1:6">
      <c r="A15" s="64">
        <v>6</v>
      </c>
      <c r="B15" s="44" t="s">
        <v>160</v>
      </c>
      <c r="C15" s="146">
        <f>SUM(C11:C12)</f>
        <v>210952489.32999513</v>
      </c>
      <c r="D15" s="67"/>
      <c r="E15" s="426"/>
    </row>
    <row r="16" spans="1:6">
      <c r="A16" s="64">
        <v>7</v>
      </c>
      <c r="B16" s="44" t="s">
        <v>161</v>
      </c>
      <c r="C16" s="139">
        <v>7292496.1600000001</v>
      </c>
      <c r="D16" s="66"/>
      <c r="E16" s="426"/>
    </row>
    <row r="17" spans="1:5">
      <c r="A17" s="64">
        <v>8</v>
      </c>
      <c r="B17" s="44" t="s">
        <v>162</v>
      </c>
      <c r="C17" s="139">
        <v>255436</v>
      </c>
      <c r="D17" s="66"/>
      <c r="E17" s="426"/>
    </row>
    <row r="18" spans="1:5">
      <c r="A18" s="64">
        <v>9</v>
      </c>
      <c r="B18" s="44" t="s">
        <v>163</v>
      </c>
      <c r="C18" s="139">
        <v>0</v>
      </c>
      <c r="D18" s="66"/>
      <c r="E18" s="426"/>
    </row>
    <row r="19" spans="1:5">
      <c r="A19" s="64">
        <v>9.1</v>
      </c>
      <c r="B19" s="46" t="s">
        <v>246</v>
      </c>
      <c r="C19" s="139">
        <v>0</v>
      </c>
      <c r="D19" s="66"/>
      <c r="E19" s="426"/>
    </row>
    <row r="20" spans="1:5">
      <c r="A20" s="64">
        <v>9.1999999999999993</v>
      </c>
      <c r="B20" s="46" t="s">
        <v>236</v>
      </c>
      <c r="C20" s="139">
        <v>0</v>
      </c>
      <c r="D20" s="66"/>
      <c r="E20" s="426"/>
    </row>
    <row r="21" spans="1:5">
      <c r="A21" s="64">
        <v>9.3000000000000007</v>
      </c>
      <c r="B21" s="46" t="s">
        <v>235</v>
      </c>
      <c r="C21" s="140">
        <v>0</v>
      </c>
      <c r="D21" s="66"/>
      <c r="E21" s="426"/>
    </row>
    <row r="22" spans="1:5">
      <c r="A22" s="64">
        <v>10</v>
      </c>
      <c r="B22" s="44" t="s">
        <v>164</v>
      </c>
      <c r="C22" s="139">
        <v>8433564.9099999964</v>
      </c>
      <c r="D22" s="66"/>
      <c r="E22" s="426"/>
    </row>
    <row r="23" spans="1:5">
      <c r="A23" s="64">
        <v>10.1</v>
      </c>
      <c r="B23" s="46" t="s">
        <v>234</v>
      </c>
      <c r="C23" s="139">
        <v>-1376772.47</v>
      </c>
      <c r="D23" s="117" t="s">
        <v>441</v>
      </c>
      <c r="E23" s="426"/>
    </row>
    <row r="24" spans="1:5">
      <c r="A24" s="64">
        <v>11</v>
      </c>
      <c r="B24" s="47" t="s">
        <v>165</v>
      </c>
      <c r="C24" s="141">
        <v>2474448.4899999998</v>
      </c>
      <c r="D24" s="68"/>
      <c r="E24" s="426"/>
    </row>
    <row r="25" spans="1:5">
      <c r="A25" s="64">
        <v>12</v>
      </c>
      <c r="B25" s="49" t="s">
        <v>166</v>
      </c>
      <c r="C25" s="142">
        <f>SUM(C6:C10,C15:C18,C22,C24)</f>
        <v>290469042.48999512</v>
      </c>
      <c r="D25" s="69"/>
      <c r="E25" s="428"/>
    </row>
    <row r="26" spans="1:5">
      <c r="A26" s="64">
        <v>13</v>
      </c>
      <c r="B26" s="44" t="s">
        <v>167</v>
      </c>
      <c r="C26" s="143">
        <v>752160</v>
      </c>
      <c r="D26" s="70"/>
      <c r="E26" s="426"/>
    </row>
    <row r="27" spans="1:5">
      <c r="A27" s="64">
        <v>14</v>
      </c>
      <c r="B27" s="44" t="s">
        <v>168</v>
      </c>
      <c r="C27" s="139">
        <v>9745846.5200000182</v>
      </c>
      <c r="D27" s="66"/>
      <c r="E27" s="426"/>
    </row>
    <row r="28" spans="1:5">
      <c r="A28" s="64">
        <v>15</v>
      </c>
      <c r="B28" s="44" t="s">
        <v>169</v>
      </c>
      <c r="C28" s="139">
        <v>26160532.849999856</v>
      </c>
      <c r="D28" s="66"/>
      <c r="E28" s="426"/>
    </row>
    <row r="29" spans="1:5">
      <c r="A29" s="64">
        <v>16</v>
      </c>
      <c r="B29" s="44" t="s">
        <v>170</v>
      </c>
      <c r="C29" s="139">
        <v>141794539.03000018</v>
      </c>
      <c r="D29" s="66"/>
      <c r="E29" s="426"/>
    </row>
    <row r="30" spans="1:5">
      <c r="A30" s="64">
        <v>17</v>
      </c>
      <c r="B30" s="44" t="s">
        <v>171</v>
      </c>
      <c r="C30" s="139">
        <v>0</v>
      </c>
      <c r="D30" s="66"/>
      <c r="E30" s="426"/>
    </row>
    <row r="31" spans="1:5">
      <c r="A31" s="64">
        <v>18</v>
      </c>
      <c r="B31" s="44" t="s">
        <v>172</v>
      </c>
      <c r="C31" s="139">
        <v>39615905</v>
      </c>
      <c r="D31" s="66"/>
      <c r="E31" s="426"/>
    </row>
    <row r="32" spans="1:5">
      <c r="A32" s="64">
        <v>19</v>
      </c>
      <c r="B32" s="44" t="s">
        <v>173</v>
      </c>
      <c r="C32" s="139">
        <v>4003032.64</v>
      </c>
      <c r="D32" s="66"/>
      <c r="E32" s="426"/>
    </row>
    <row r="33" spans="1:5">
      <c r="A33" s="64">
        <v>20</v>
      </c>
      <c r="B33" s="44" t="s">
        <v>95</v>
      </c>
      <c r="C33" s="139">
        <v>8906609.290000001</v>
      </c>
      <c r="D33" s="66"/>
      <c r="E33" s="426"/>
    </row>
    <row r="34" spans="1:5">
      <c r="A34" s="64">
        <v>20.100000000000001</v>
      </c>
      <c r="B34" s="48" t="s">
        <v>487</v>
      </c>
      <c r="C34" s="144">
        <v>0</v>
      </c>
      <c r="D34" s="68"/>
      <c r="E34" s="426"/>
    </row>
    <row r="35" spans="1:5">
      <c r="A35" s="64">
        <v>21</v>
      </c>
      <c r="B35" s="47" t="s">
        <v>174</v>
      </c>
      <c r="C35" s="141">
        <v>15801500</v>
      </c>
      <c r="D35" s="68"/>
      <c r="E35" s="426"/>
    </row>
    <row r="36" spans="1:5">
      <c r="A36" s="64">
        <v>21.1</v>
      </c>
      <c r="B36" s="48" t="s">
        <v>233</v>
      </c>
      <c r="C36" s="144">
        <v>9496701.5</v>
      </c>
      <c r="D36" s="71"/>
      <c r="E36" s="426"/>
    </row>
    <row r="37" spans="1:5">
      <c r="A37" s="64">
        <v>22</v>
      </c>
      <c r="B37" s="49" t="s">
        <v>175</v>
      </c>
      <c r="C37" s="142">
        <f>SUM(C26:C35)</f>
        <v>246780125.33000001</v>
      </c>
      <c r="D37" s="69"/>
      <c r="E37" s="428"/>
    </row>
    <row r="38" spans="1:5">
      <c r="A38" s="64">
        <v>23</v>
      </c>
      <c r="B38" s="47" t="s">
        <v>176</v>
      </c>
      <c r="C38" s="139">
        <v>25643199.989999998</v>
      </c>
      <c r="D38" s="66"/>
      <c r="E38" s="426"/>
    </row>
    <row r="39" spans="1:5">
      <c r="A39" s="64">
        <v>24</v>
      </c>
      <c r="B39" s="47" t="s">
        <v>177</v>
      </c>
      <c r="C39" s="139">
        <v>0</v>
      </c>
      <c r="D39" s="66"/>
      <c r="E39" s="426"/>
    </row>
    <row r="40" spans="1:5">
      <c r="A40" s="64">
        <v>25</v>
      </c>
      <c r="B40" s="47" t="s">
        <v>232</v>
      </c>
      <c r="C40" s="139">
        <v>0</v>
      </c>
      <c r="D40" s="66"/>
      <c r="E40" s="426"/>
    </row>
    <row r="41" spans="1:5">
      <c r="A41" s="64">
        <v>26</v>
      </c>
      <c r="B41" s="47" t="s">
        <v>179</v>
      </c>
      <c r="C41" s="139">
        <v>0</v>
      </c>
      <c r="D41" s="66"/>
      <c r="E41" s="426"/>
    </row>
    <row r="42" spans="1:5">
      <c r="A42" s="64">
        <v>27</v>
      </c>
      <c r="B42" s="47" t="s">
        <v>180</v>
      </c>
      <c r="C42" s="139">
        <v>0</v>
      </c>
      <c r="D42" s="66"/>
      <c r="E42" s="426"/>
    </row>
    <row r="43" spans="1:5">
      <c r="A43" s="64">
        <v>28</v>
      </c>
      <c r="B43" s="47" t="s">
        <v>181</v>
      </c>
      <c r="C43" s="139">
        <v>18045716.954300005</v>
      </c>
      <c r="D43" s="66"/>
      <c r="E43" s="426"/>
    </row>
    <row r="44" spans="1:5">
      <c r="A44" s="64">
        <v>29</v>
      </c>
      <c r="B44" s="47" t="s">
        <v>35</v>
      </c>
      <c r="C44" s="139">
        <v>0</v>
      </c>
      <c r="D44" s="66"/>
      <c r="E44" s="426"/>
    </row>
    <row r="45" spans="1:5" ht="16.5" thickBot="1">
      <c r="A45" s="72">
        <v>30</v>
      </c>
      <c r="B45" s="73" t="s">
        <v>182</v>
      </c>
      <c r="C45" s="145">
        <f>SUM(C38:C44)</f>
        <v>43688916.944300003</v>
      </c>
      <c r="D45" s="74"/>
      <c r="E45" s="42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0" zoomScaleNormal="80" workbookViewId="0">
      <pane xSplit="2" ySplit="7" topLeftCell="C8" activePane="bottomRight" state="frozen"/>
      <selection activeCell="B2" sqref="B2"/>
      <selection pane="topRight" activeCell="B2" sqref="B2"/>
      <selection pane="bottomLeft" activeCell="B2" sqref="B2"/>
      <selection pane="bottomRight" activeCell="H26" sqref="H26"/>
    </sheetView>
  </sheetViews>
  <sheetFormatPr defaultColWidth="9.140625" defaultRowHeight="15"/>
  <cols>
    <col min="1" max="1" width="10.5703125" style="40" bestFit="1" customWidth="1"/>
    <col min="2" max="2" width="107.5703125" style="40" customWidth="1"/>
    <col min="3" max="3" width="11.42578125" style="40" bestFit="1" customWidth="1"/>
    <col min="4" max="4" width="9.85546875" style="40" customWidth="1"/>
    <col min="5" max="5" width="9.42578125" style="40" bestFit="1" customWidth="1"/>
    <col min="6" max="6" width="9.7109375" style="40" customWidth="1"/>
    <col min="7" max="7" width="9.42578125" style="40" bestFit="1" customWidth="1"/>
    <col min="8" max="8" width="7.5703125" style="40" customWidth="1"/>
    <col min="9" max="9" width="10.28515625" style="40" bestFit="1" customWidth="1"/>
    <col min="10" max="10" width="10" style="40" customWidth="1"/>
    <col min="11" max="11" width="12.42578125" style="40" bestFit="1" customWidth="1"/>
    <col min="12" max="12" width="11.140625" style="40" customWidth="1"/>
    <col min="13" max="13" width="11.42578125" style="40" bestFit="1" customWidth="1"/>
    <col min="14" max="14" width="13.28515625" style="40" bestFit="1" customWidth="1"/>
    <col min="15" max="15" width="11.42578125" style="40" bestFit="1" customWidth="1"/>
    <col min="16" max="16" width="10.28515625" style="40" customWidth="1"/>
    <col min="17" max="17" width="9.42578125" style="40" bestFit="1" customWidth="1"/>
    <col min="18" max="18" width="10.42578125" style="40" customWidth="1"/>
    <col min="19" max="19" width="31.5703125" style="40" bestFit="1" customWidth="1"/>
    <col min="20" max="16384" width="9.140625" style="254"/>
  </cols>
  <sheetData>
    <row r="1" spans="1:19">
      <c r="A1" s="40" t="s">
        <v>188</v>
      </c>
      <c r="B1" s="51" t="str">
        <f>Info!C2</f>
        <v>სს "ფინკა ბანკი საქართველო"</v>
      </c>
    </row>
    <row r="2" spans="1:19">
      <c r="A2" s="40" t="s">
        <v>189</v>
      </c>
      <c r="B2" s="252">
        <f>'1. key ratios'!B2</f>
        <v>44377</v>
      </c>
    </row>
    <row r="4" spans="1:19" ht="30.75" thickBot="1">
      <c r="A4" s="38" t="s">
        <v>415</v>
      </c>
      <c r="B4" s="429" t="s">
        <v>458</v>
      </c>
    </row>
    <row r="5" spans="1:19">
      <c r="A5" s="430"/>
      <c r="B5" s="431"/>
      <c r="C5" s="432" t="s">
        <v>0</v>
      </c>
      <c r="D5" s="432" t="s">
        <v>1</v>
      </c>
      <c r="E5" s="432" t="s">
        <v>2</v>
      </c>
      <c r="F5" s="432" t="s">
        <v>3</v>
      </c>
      <c r="G5" s="432" t="s">
        <v>4</v>
      </c>
      <c r="H5" s="432" t="s">
        <v>5</v>
      </c>
      <c r="I5" s="432" t="s">
        <v>238</v>
      </c>
      <c r="J5" s="432" t="s">
        <v>239</v>
      </c>
      <c r="K5" s="432" t="s">
        <v>240</v>
      </c>
      <c r="L5" s="432" t="s">
        <v>241</v>
      </c>
      <c r="M5" s="432" t="s">
        <v>242</v>
      </c>
      <c r="N5" s="432" t="s">
        <v>243</v>
      </c>
      <c r="O5" s="432" t="s">
        <v>445</v>
      </c>
      <c r="P5" s="432" t="s">
        <v>446</v>
      </c>
      <c r="Q5" s="432" t="s">
        <v>447</v>
      </c>
      <c r="R5" s="433" t="s">
        <v>448</v>
      </c>
      <c r="S5" s="434" t="s">
        <v>449</v>
      </c>
    </row>
    <row r="6" spans="1:19" ht="46.5" customHeight="1">
      <c r="A6" s="435"/>
      <c r="B6" s="723" t="s">
        <v>450</v>
      </c>
      <c r="C6" s="721">
        <v>0</v>
      </c>
      <c r="D6" s="722"/>
      <c r="E6" s="721">
        <v>0.2</v>
      </c>
      <c r="F6" s="722"/>
      <c r="G6" s="721">
        <v>0.35</v>
      </c>
      <c r="H6" s="722"/>
      <c r="I6" s="721">
        <v>0.5</v>
      </c>
      <c r="J6" s="722"/>
      <c r="K6" s="721">
        <v>0.75</v>
      </c>
      <c r="L6" s="722"/>
      <c r="M6" s="721">
        <v>1</v>
      </c>
      <c r="N6" s="722"/>
      <c r="O6" s="721">
        <v>1.5</v>
      </c>
      <c r="P6" s="722"/>
      <c r="Q6" s="721">
        <v>2.5</v>
      </c>
      <c r="R6" s="722"/>
      <c r="S6" s="719" t="s">
        <v>251</v>
      </c>
    </row>
    <row r="7" spans="1:19">
      <c r="A7" s="435"/>
      <c r="B7" s="724"/>
      <c r="C7" s="436" t="s">
        <v>443</v>
      </c>
      <c r="D7" s="436" t="s">
        <v>444</v>
      </c>
      <c r="E7" s="436" t="s">
        <v>443</v>
      </c>
      <c r="F7" s="436" t="s">
        <v>444</v>
      </c>
      <c r="G7" s="436" t="s">
        <v>443</v>
      </c>
      <c r="H7" s="436" t="s">
        <v>444</v>
      </c>
      <c r="I7" s="436" t="s">
        <v>443</v>
      </c>
      <c r="J7" s="436" t="s">
        <v>444</v>
      </c>
      <c r="K7" s="436" t="s">
        <v>443</v>
      </c>
      <c r="L7" s="436" t="s">
        <v>444</v>
      </c>
      <c r="M7" s="436" t="s">
        <v>443</v>
      </c>
      <c r="N7" s="436" t="s">
        <v>444</v>
      </c>
      <c r="O7" s="436" t="s">
        <v>443</v>
      </c>
      <c r="P7" s="436" t="s">
        <v>444</v>
      </c>
      <c r="Q7" s="436" t="s">
        <v>443</v>
      </c>
      <c r="R7" s="436" t="s">
        <v>444</v>
      </c>
      <c r="S7" s="720"/>
    </row>
    <row r="8" spans="1:19" s="442" customFormat="1">
      <c r="A8" s="437">
        <v>1</v>
      </c>
      <c r="B8" s="438" t="s">
        <v>216</v>
      </c>
      <c r="C8" s="439">
        <v>31989203.219999999</v>
      </c>
      <c r="D8" s="439"/>
      <c r="E8" s="439">
        <v>632060</v>
      </c>
      <c r="F8" s="440"/>
      <c r="G8" s="439"/>
      <c r="H8" s="439"/>
      <c r="I8" s="439"/>
      <c r="J8" s="439"/>
      <c r="K8" s="439"/>
      <c r="L8" s="439"/>
      <c r="M8" s="439">
        <v>7148924.3169</v>
      </c>
      <c r="N8" s="439"/>
      <c r="O8" s="439"/>
      <c r="P8" s="439"/>
      <c r="Q8" s="439"/>
      <c r="R8" s="440"/>
      <c r="S8" s="441">
        <f>$C$6*SUM(C8:D8)+$E$6*SUM(E8:F8)+$G$6*SUM(G8:H8)+$I$6*SUM(I8:J8)+$K$6*SUM(K8:L8)+$M$6*SUM(M8:N8)+$O$6*SUM(O8:P8)+$Q$6*SUM(Q8:R8)</f>
        <v>7275336.3169</v>
      </c>
    </row>
    <row r="9" spans="1:19" s="442" customFormat="1">
      <c r="A9" s="437">
        <v>2</v>
      </c>
      <c r="B9" s="438" t="s">
        <v>217</v>
      </c>
      <c r="C9" s="439"/>
      <c r="D9" s="439"/>
      <c r="E9" s="439"/>
      <c r="F9" s="439"/>
      <c r="G9" s="439"/>
      <c r="H9" s="439"/>
      <c r="I9" s="439"/>
      <c r="J9" s="439"/>
      <c r="K9" s="439"/>
      <c r="L9" s="439"/>
      <c r="M9" s="439"/>
      <c r="N9" s="439"/>
      <c r="O9" s="439"/>
      <c r="P9" s="439"/>
      <c r="Q9" s="439"/>
      <c r="R9" s="440"/>
      <c r="S9" s="441">
        <f t="shared" ref="S9:S21" si="0">$C$6*SUM(C9:D9)+$E$6*SUM(E9:F9)+$G$6*SUM(G9:H9)+$I$6*SUM(I9:J9)+$K$6*SUM(K9:L9)+$M$6*SUM(M9:N9)+$O$6*SUM(O9:P9)+$Q$6*SUM(Q9:R9)</f>
        <v>0</v>
      </c>
    </row>
    <row r="10" spans="1:19" s="442" customFormat="1">
      <c r="A10" s="437">
        <v>3</v>
      </c>
      <c r="B10" s="438" t="s">
        <v>218</v>
      </c>
      <c r="C10" s="439"/>
      <c r="D10" s="439"/>
      <c r="E10" s="439"/>
      <c r="F10" s="439"/>
      <c r="G10" s="439"/>
      <c r="H10" s="439"/>
      <c r="I10" s="439"/>
      <c r="J10" s="439"/>
      <c r="K10" s="439"/>
      <c r="L10" s="439"/>
      <c r="M10" s="439"/>
      <c r="N10" s="439"/>
      <c r="O10" s="439"/>
      <c r="P10" s="439"/>
      <c r="Q10" s="439"/>
      <c r="R10" s="440"/>
      <c r="S10" s="441">
        <f t="shared" si="0"/>
        <v>0</v>
      </c>
    </row>
    <row r="11" spans="1:19" s="442" customFormat="1">
      <c r="A11" s="437">
        <v>4</v>
      </c>
      <c r="B11" s="438" t="s">
        <v>219</v>
      </c>
      <c r="C11" s="439"/>
      <c r="D11" s="439"/>
      <c r="E11" s="439"/>
      <c r="F11" s="439"/>
      <c r="G11" s="439"/>
      <c r="H11" s="439"/>
      <c r="I11" s="439"/>
      <c r="J11" s="439"/>
      <c r="K11" s="439"/>
      <c r="L11" s="439"/>
      <c r="M11" s="439"/>
      <c r="N11" s="439"/>
      <c r="O11" s="439"/>
      <c r="P11" s="439"/>
      <c r="Q11" s="439"/>
      <c r="R11" s="440"/>
      <c r="S11" s="441">
        <f t="shared" si="0"/>
        <v>0</v>
      </c>
    </row>
    <row r="12" spans="1:19" s="442" customFormat="1">
      <c r="A12" s="437">
        <v>5</v>
      </c>
      <c r="B12" s="438" t="s">
        <v>220</v>
      </c>
      <c r="C12" s="439"/>
      <c r="D12" s="439"/>
      <c r="E12" s="439"/>
      <c r="F12" s="439"/>
      <c r="G12" s="439"/>
      <c r="H12" s="439"/>
      <c r="I12" s="439"/>
      <c r="J12" s="439"/>
      <c r="K12" s="439"/>
      <c r="L12" s="439"/>
      <c r="M12" s="439"/>
      <c r="N12" s="439"/>
      <c r="O12" s="439"/>
      <c r="P12" s="439"/>
      <c r="Q12" s="439"/>
      <c r="R12" s="440"/>
      <c r="S12" s="441">
        <f t="shared" si="0"/>
        <v>0</v>
      </c>
    </row>
    <row r="13" spans="1:19" s="442" customFormat="1">
      <c r="A13" s="437">
        <v>6</v>
      </c>
      <c r="B13" s="438" t="s">
        <v>221</v>
      </c>
      <c r="C13" s="439"/>
      <c r="D13" s="439"/>
      <c r="E13" s="439"/>
      <c r="F13" s="439"/>
      <c r="G13" s="439"/>
      <c r="H13" s="439"/>
      <c r="I13" s="439">
        <v>8932614.6767999995</v>
      </c>
      <c r="J13" s="439"/>
      <c r="K13" s="439"/>
      <c r="L13" s="439"/>
      <c r="M13" s="439"/>
      <c r="N13" s="439"/>
      <c r="O13" s="439"/>
      <c r="P13" s="439"/>
      <c r="Q13" s="439"/>
      <c r="R13" s="440"/>
      <c r="S13" s="441">
        <f t="shared" si="0"/>
        <v>4466307.3383999998</v>
      </c>
    </row>
    <row r="14" spans="1:19" s="442" customFormat="1">
      <c r="A14" s="437">
        <v>7</v>
      </c>
      <c r="B14" s="438" t="s">
        <v>73</v>
      </c>
      <c r="C14" s="439"/>
      <c r="D14" s="439"/>
      <c r="E14" s="439"/>
      <c r="F14" s="439"/>
      <c r="G14" s="439"/>
      <c r="H14" s="439"/>
      <c r="I14" s="439"/>
      <c r="J14" s="439"/>
      <c r="K14" s="439"/>
      <c r="L14" s="439"/>
      <c r="M14" s="439"/>
      <c r="N14" s="439"/>
      <c r="O14" s="439"/>
      <c r="P14" s="439"/>
      <c r="Q14" s="439"/>
      <c r="R14" s="440"/>
      <c r="S14" s="441">
        <f t="shared" si="0"/>
        <v>0</v>
      </c>
    </row>
    <row r="15" spans="1:19" s="442" customFormat="1">
      <c r="A15" s="437">
        <v>8</v>
      </c>
      <c r="B15" s="438" t="s">
        <v>74</v>
      </c>
      <c r="C15" s="439"/>
      <c r="D15" s="439"/>
      <c r="E15" s="439"/>
      <c r="F15" s="439"/>
      <c r="G15" s="439"/>
      <c r="H15" s="439"/>
      <c r="I15" s="439"/>
      <c r="J15" s="439"/>
      <c r="K15" s="439">
        <v>139357670.0431</v>
      </c>
      <c r="L15" s="439"/>
      <c r="M15" s="439">
        <v>1966462.22</v>
      </c>
      <c r="N15" s="439">
        <v>2867864.9360000002</v>
      </c>
      <c r="O15" s="439">
        <v>79864409.911899999</v>
      </c>
      <c r="P15" s="439"/>
      <c r="Q15" s="439"/>
      <c r="R15" s="440"/>
      <c r="S15" s="441">
        <f t="shared" si="0"/>
        <v>229149194.55617499</v>
      </c>
    </row>
    <row r="16" spans="1:19" s="442" customFormat="1">
      <c r="A16" s="437">
        <v>9</v>
      </c>
      <c r="B16" s="438" t="s">
        <v>75</v>
      </c>
      <c r="C16" s="439"/>
      <c r="D16" s="439"/>
      <c r="E16" s="439"/>
      <c r="F16" s="439"/>
      <c r="G16" s="439"/>
      <c r="H16" s="439"/>
      <c r="I16" s="439"/>
      <c r="J16" s="439"/>
      <c r="K16" s="439"/>
      <c r="L16" s="439"/>
      <c r="M16" s="439"/>
      <c r="N16" s="439"/>
      <c r="O16" s="439"/>
      <c r="P16" s="439"/>
      <c r="Q16" s="439"/>
      <c r="R16" s="440"/>
      <c r="S16" s="441">
        <f t="shared" si="0"/>
        <v>0</v>
      </c>
    </row>
    <row r="17" spans="1:19" s="442" customFormat="1">
      <c r="A17" s="437">
        <v>10</v>
      </c>
      <c r="B17" s="438" t="s">
        <v>69</v>
      </c>
      <c r="C17" s="439"/>
      <c r="D17" s="439"/>
      <c r="E17" s="439"/>
      <c r="F17" s="439"/>
      <c r="G17" s="439"/>
      <c r="H17" s="439"/>
      <c r="I17" s="439"/>
      <c r="J17" s="439"/>
      <c r="K17" s="439"/>
      <c r="L17" s="439"/>
      <c r="M17" s="439">
        <v>446688.62660000002</v>
      </c>
      <c r="N17" s="439"/>
      <c r="O17" s="439">
        <v>280210.83</v>
      </c>
      <c r="P17" s="439"/>
      <c r="Q17" s="439"/>
      <c r="R17" s="440"/>
      <c r="S17" s="441">
        <f t="shared" si="0"/>
        <v>867004.87159999995</v>
      </c>
    </row>
    <row r="18" spans="1:19" s="442" customFormat="1">
      <c r="A18" s="437">
        <v>11</v>
      </c>
      <c r="B18" s="438" t="s">
        <v>70</v>
      </c>
      <c r="C18" s="439"/>
      <c r="D18" s="439"/>
      <c r="E18" s="439"/>
      <c r="F18" s="439"/>
      <c r="G18" s="439"/>
      <c r="H18" s="439"/>
      <c r="I18" s="439"/>
      <c r="J18" s="439"/>
      <c r="K18" s="439"/>
      <c r="L18" s="439"/>
      <c r="M18" s="439"/>
      <c r="N18" s="439"/>
      <c r="O18" s="439"/>
      <c r="P18" s="439"/>
      <c r="Q18" s="439"/>
      <c r="R18" s="440"/>
      <c r="S18" s="441">
        <f t="shared" si="0"/>
        <v>0</v>
      </c>
    </row>
    <row r="19" spans="1:19" s="442" customFormat="1">
      <c r="A19" s="437">
        <v>12</v>
      </c>
      <c r="B19" s="438" t="s">
        <v>71</v>
      </c>
      <c r="C19" s="439"/>
      <c r="D19" s="439"/>
      <c r="E19" s="439"/>
      <c r="F19" s="439"/>
      <c r="G19" s="439"/>
      <c r="H19" s="439"/>
      <c r="I19" s="439"/>
      <c r="J19" s="439"/>
      <c r="K19" s="439"/>
      <c r="L19" s="439"/>
      <c r="M19" s="439"/>
      <c r="N19" s="439"/>
      <c r="O19" s="439"/>
      <c r="P19" s="439"/>
      <c r="Q19" s="439"/>
      <c r="R19" s="440"/>
      <c r="S19" s="441">
        <f t="shared" si="0"/>
        <v>0</v>
      </c>
    </row>
    <row r="20" spans="1:19" s="442" customFormat="1">
      <c r="A20" s="437">
        <v>13</v>
      </c>
      <c r="B20" s="438" t="s">
        <v>72</v>
      </c>
      <c r="C20" s="439"/>
      <c r="D20" s="439"/>
      <c r="E20" s="439"/>
      <c r="F20" s="439"/>
      <c r="G20" s="439"/>
      <c r="H20" s="439"/>
      <c r="I20" s="439"/>
      <c r="J20" s="439"/>
      <c r="K20" s="439"/>
      <c r="L20" s="439"/>
      <c r="M20" s="439"/>
      <c r="N20" s="439"/>
      <c r="O20" s="439"/>
      <c r="P20" s="439"/>
      <c r="Q20" s="439"/>
      <c r="R20" s="440"/>
      <c r="S20" s="441">
        <f t="shared" si="0"/>
        <v>0</v>
      </c>
    </row>
    <row r="21" spans="1:19" s="442" customFormat="1">
      <c r="A21" s="437">
        <v>14</v>
      </c>
      <c r="B21" s="438" t="s">
        <v>249</v>
      </c>
      <c r="C21" s="439">
        <v>12522135.560699999</v>
      </c>
      <c r="D21" s="439"/>
      <c r="E21" s="439">
        <v>80000</v>
      </c>
      <c r="F21" s="439"/>
      <c r="G21" s="439"/>
      <c r="H21" s="439"/>
      <c r="I21" s="439"/>
      <c r="J21" s="439"/>
      <c r="K21" s="439"/>
      <c r="L21" s="439"/>
      <c r="M21" s="439">
        <v>8980788.9385000002</v>
      </c>
      <c r="N21" s="439"/>
      <c r="O21" s="439"/>
      <c r="P21" s="439"/>
      <c r="Q21" s="439">
        <v>598538.73</v>
      </c>
      <c r="R21" s="440"/>
      <c r="S21" s="441">
        <f t="shared" si="0"/>
        <v>10493135.763499999</v>
      </c>
    </row>
    <row r="22" spans="1:19" ht="15.75" thickBot="1">
      <c r="A22" s="443"/>
      <c r="B22" s="80" t="s">
        <v>68</v>
      </c>
      <c r="C22" s="444">
        <f>SUM(C8:C21)</f>
        <v>44511338.780699998</v>
      </c>
      <c r="D22" s="444">
        <f t="shared" ref="D22:S22" si="1">SUM(D8:D21)</f>
        <v>0</v>
      </c>
      <c r="E22" s="444">
        <f t="shared" si="1"/>
        <v>712060</v>
      </c>
      <c r="F22" s="444">
        <f t="shared" si="1"/>
        <v>0</v>
      </c>
      <c r="G22" s="444">
        <f t="shared" si="1"/>
        <v>0</v>
      </c>
      <c r="H22" s="444">
        <f t="shared" si="1"/>
        <v>0</v>
      </c>
      <c r="I22" s="444">
        <f t="shared" si="1"/>
        <v>8932614.6767999995</v>
      </c>
      <c r="J22" s="444">
        <f t="shared" si="1"/>
        <v>0</v>
      </c>
      <c r="K22" s="444">
        <f t="shared" si="1"/>
        <v>139357670.0431</v>
      </c>
      <c r="L22" s="444">
        <f t="shared" si="1"/>
        <v>0</v>
      </c>
      <c r="M22" s="444">
        <f t="shared" si="1"/>
        <v>18542864.101999998</v>
      </c>
      <c r="N22" s="444">
        <f t="shared" si="1"/>
        <v>2867864.9360000002</v>
      </c>
      <c r="O22" s="444">
        <f t="shared" si="1"/>
        <v>80144620.741899997</v>
      </c>
      <c r="P22" s="444">
        <f t="shared" si="1"/>
        <v>0</v>
      </c>
      <c r="Q22" s="444">
        <f t="shared" si="1"/>
        <v>598538.73</v>
      </c>
      <c r="R22" s="444">
        <f t="shared" si="1"/>
        <v>0</v>
      </c>
      <c r="S22" s="483">
        <f t="shared" si="1"/>
        <v>252250978.84657499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0" zoomScaleNormal="80" workbookViewId="0">
      <pane xSplit="2" ySplit="6" topLeftCell="C7" activePane="bottomRight" state="frozen"/>
      <selection activeCell="B2" sqref="B2"/>
      <selection pane="topRight" activeCell="B2" sqref="B2"/>
      <selection pane="bottomLeft" activeCell="B2" sqref="B2"/>
      <selection pane="bottomRight" activeCell="E14" sqref="E14"/>
    </sheetView>
  </sheetViews>
  <sheetFormatPr defaultColWidth="9.140625" defaultRowHeight="15"/>
  <cols>
    <col min="1" max="1" width="10.5703125" style="40" bestFit="1" customWidth="1"/>
    <col min="2" max="2" width="74.5703125" style="40" customWidth="1"/>
    <col min="3" max="3" width="19" style="40" customWidth="1"/>
    <col min="4" max="4" width="19.5703125" style="40" customWidth="1"/>
    <col min="5" max="5" width="31.140625" style="40" customWidth="1"/>
    <col min="6" max="6" width="29.140625" style="40" customWidth="1"/>
    <col min="7" max="7" width="28.5703125" style="40" customWidth="1"/>
    <col min="8" max="8" width="26.42578125" style="40" customWidth="1"/>
    <col min="9" max="9" width="23.7109375" style="40" customWidth="1"/>
    <col min="10" max="10" width="21.5703125" style="40" customWidth="1"/>
    <col min="11" max="11" width="15.7109375" style="40" customWidth="1"/>
    <col min="12" max="12" width="13.28515625" style="40" customWidth="1"/>
    <col min="13" max="13" width="20.85546875" style="40" customWidth="1"/>
    <col min="14" max="14" width="19.28515625" style="40" customWidth="1"/>
    <col min="15" max="15" width="18.42578125" style="40" customWidth="1"/>
    <col min="16" max="16" width="19" style="40" customWidth="1"/>
    <col min="17" max="17" width="20.28515625" style="40" customWidth="1"/>
    <col min="18" max="18" width="18" style="40" customWidth="1"/>
    <col min="19" max="19" width="36" style="40" customWidth="1"/>
    <col min="20" max="20" width="19.42578125" style="40" customWidth="1"/>
    <col min="21" max="21" width="19.140625" style="40" customWidth="1"/>
    <col min="22" max="22" width="20" style="40" customWidth="1"/>
    <col min="23" max="16384" width="9.140625" style="254"/>
  </cols>
  <sheetData>
    <row r="1" spans="1:22">
      <c r="A1" s="40" t="s">
        <v>188</v>
      </c>
      <c r="B1" s="51" t="str">
        <f>Info!C2</f>
        <v>სს "ფინკა ბანკი საქართველო"</v>
      </c>
    </row>
    <row r="2" spans="1:22">
      <c r="A2" s="40" t="s">
        <v>189</v>
      </c>
      <c r="B2" s="252">
        <f>'1. key ratios'!B2</f>
        <v>44377</v>
      </c>
    </row>
    <row r="4" spans="1:22" ht="30.75" thickBot="1">
      <c r="A4" s="40" t="s">
        <v>416</v>
      </c>
      <c r="B4" s="445" t="s">
        <v>459</v>
      </c>
      <c r="V4" s="93" t="s">
        <v>93</v>
      </c>
    </row>
    <row r="5" spans="1:22">
      <c r="A5" s="446"/>
      <c r="B5" s="447"/>
      <c r="C5" s="725" t="s">
        <v>198</v>
      </c>
      <c r="D5" s="726"/>
      <c r="E5" s="726"/>
      <c r="F5" s="726"/>
      <c r="G5" s="726"/>
      <c r="H5" s="726"/>
      <c r="I5" s="726"/>
      <c r="J5" s="726"/>
      <c r="K5" s="726"/>
      <c r="L5" s="727"/>
      <c r="M5" s="725" t="s">
        <v>199</v>
      </c>
      <c r="N5" s="726"/>
      <c r="O5" s="726"/>
      <c r="P5" s="726"/>
      <c r="Q5" s="726"/>
      <c r="R5" s="726"/>
      <c r="S5" s="727"/>
      <c r="T5" s="730" t="s">
        <v>457</v>
      </c>
      <c r="U5" s="730" t="s">
        <v>456</v>
      </c>
      <c r="V5" s="728" t="s">
        <v>200</v>
      </c>
    </row>
    <row r="6" spans="1:22" s="38" customFormat="1" ht="165">
      <c r="A6" s="355"/>
      <c r="B6" s="448"/>
      <c r="C6" s="449" t="s">
        <v>201</v>
      </c>
      <c r="D6" s="450" t="s">
        <v>202</v>
      </c>
      <c r="E6" s="451" t="s">
        <v>203</v>
      </c>
      <c r="F6" s="53" t="s">
        <v>451</v>
      </c>
      <c r="G6" s="450" t="s">
        <v>204</v>
      </c>
      <c r="H6" s="450" t="s">
        <v>205</v>
      </c>
      <c r="I6" s="450" t="s">
        <v>206</v>
      </c>
      <c r="J6" s="450" t="s">
        <v>248</v>
      </c>
      <c r="K6" s="450" t="s">
        <v>207</v>
      </c>
      <c r="L6" s="452" t="s">
        <v>208</v>
      </c>
      <c r="M6" s="449" t="s">
        <v>209</v>
      </c>
      <c r="N6" s="450" t="s">
        <v>210</v>
      </c>
      <c r="O6" s="450" t="s">
        <v>211</v>
      </c>
      <c r="P6" s="450" t="s">
        <v>212</v>
      </c>
      <c r="Q6" s="450" t="s">
        <v>213</v>
      </c>
      <c r="R6" s="450" t="s">
        <v>214</v>
      </c>
      <c r="S6" s="452" t="s">
        <v>215</v>
      </c>
      <c r="T6" s="731"/>
      <c r="U6" s="731"/>
      <c r="V6" s="729"/>
    </row>
    <row r="7" spans="1:22" s="442" customFormat="1">
      <c r="A7" s="77">
        <v>1</v>
      </c>
      <c r="B7" s="453" t="s">
        <v>216</v>
      </c>
      <c r="C7" s="454"/>
      <c r="D7" s="439"/>
      <c r="E7" s="439"/>
      <c r="F7" s="439"/>
      <c r="G7" s="439"/>
      <c r="H7" s="439"/>
      <c r="I7" s="439"/>
      <c r="J7" s="439"/>
      <c r="K7" s="439"/>
      <c r="L7" s="455"/>
      <c r="M7" s="454"/>
      <c r="N7" s="439"/>
      <c r="O7" s="439"/>
      <c r="P7" s="439"/>
      <c r="Q7" s="439"/>
      <c r="R7" s="439"/>
      <c r="S7" s="455"/>
      <c r="T7" s="456"/>
      <c r="U7" s="457"/>
      <c r="V7" s="458">
        <f>SUM(C7:S7)</f>
        <v>0</v>
      </c>
    </row>
    <row r="8" spans="1:22" s="442" customFormat="1">
      <c r="A8" s="77">
        <v>2</v>
      </c>
      <c r="B8" s="453" t="s">
        <v>217</v>
      </c>
      <c r="C8" s="454"/>
      <c r="D8" s="439"/>
      <c r="E8" s="439"/>
      <c r="F8" s="439"/>
      <c r="G8" s="439"/>
      <c r="H8" s="439"/>
      <c r="I8" s="439"/>
      <c r="J8" s="439"/>
      <c r="K8" s="439"/>
      <c r="L8" s="455"/>
      <c r="M8" s="454"/>
      <c r="N8" s="439"/>
      <c r="O8" s="439"/>
      <c r="P8" s="439"/>
      <c r="Q8" s="439"/>
      <c r="R8" s="439"/>
      <c r="S8" s="455"/>
      <c r="T8" s="457"/>
      <c r="U8" s="457"/>
      <c r="V8" s="458">
        <f t="shared" ref="V8:V20" si="0">SUM(C8:S8)</f>
        <v>0</v>
      </c>
    </row>
    <row r="9" spans="1:22" s="442" customFormat="1">
      <c r="A9" s="77">
        <v>3</v>
      </c>
      <c r="B9" s="453" t="s">
        <v>218</v>
      </c>
      <c r="C9" s="454"/>
      <c r="D9" s="439"/>
      <c r="E9" s="439"/>
      <c r="F9" s="439"/>
      <c r="G9" s="439"/>
      <c r="H9" s="439"/>
      <c r="I9" s="439"/>
      <c r="J9" s="439"/>
      <c r="K9" s="439"/>
      <c r="L9" s="455"/>
      <c r="M9" s="454"/>
      <c r="N9" s="439"/>
      <c r="O9" s="439"/>
      <c r="P9" s="439"/>
      <c r="Q9" s="439"/>
      <c r="R9" s="439"/>
      <c r="S9" s="455"/>
      <c r="T9" s="457"/>
      <c r="U9" s="457"/>
      <c r="V9" s="458">
        <f>SUM(C9:S9)</f>
        <v>0</v>
      </c>
    </row>
    <row r="10" spans="1:22" s="442" customFormat="1">
      <c r="A10" s="77">
        <v>4</v>
      </c>
      <c r="B10" s="453" t="s">
        <v>219</v>
      </c>
      <c r="C10" s="454"/>
      <c r="D10" s="439"/>
      <c r="E10" s="439"/>
      <c r="F10" s="439"/>
      <c r="G10" s="439"/>
      <c r="H10" s="439"/>
      <c r="I10" s="439"/>
      <c r="J10" s="439"/>
      <c r="K10" s="439"/>
      <c r="L10" s="455"/>
      <c r="M10" s="454"/>
      <c r="N10" s="439"/>
      <c r="O10" s="439"/>
      <c r="P10" s="439"/>
      <c r="Q10" s="439"/>
      <c r="R10" s="439"/>
      <c r="S10" s="455"/>
      <c r="T10" s="457"/>
      <c r="U10" s="457"/>
      <c r="V10" s="458">
        <f t="shared" si="0"/>
        <v>0</v>
      </c>
    </row>
    <row r="11" spans="1:22" s="442" customFormat="1">
      <c r="A11" s="77">
        <v>5</v>
      </c>
      <c r="B11" s="453" t="s">
        <v>220</v>
      </c>
      <c r="C11" s="454"/>
      <c r="D11" s="439"/>
      <c r="E11" s="439"/>
      <c r="F11" s="439"/>
      <c r="G11" s="439"/>
      <c r="H11" s="439"/>
      <c r="I11" s="439"/>
      <c r="J11" s="439"/>
      <c r="K11" s="439"/>
      <c r="L11" s="455"/>
      <c r="M11" s="454"/>
      <c r="N11" s="439"/>
      <c r="O11" s="439"/>
      <c r="P11" s="439"/>
      <c r="Q11" s="439"/>
      <c r="R11" s="439"/>
      <c r="S11" s="455"/>
      <c r="T11" s="457"/>
      <c r="U11" s="457"/>
      <c r="V11" s="458">
        <f t="shared" si="0"/>
        <v>0</v>
      </c>
    </row>
    <row r="12" spans="1:22" s="442" customFormat="1">
      <c r="A12" s="77">
        <v>6</v>
      </c>
      <c r="B12" s="453" t="s">
        <v>221</v>
      </c>
      <c r="C12" s="454"/>
      <c r="D12" s="439"/>
      <c r="E12" s="439"/>
      <c r="F12" s="439"/>
      <c r="G12" s="439"/>
      <c r="H12" s="439"/>
      <c r="I12" s="439"/>
      <c r="J12" s="439"/>
      <c r="K12" s="439"/>
      <c r="L12" s="455"/>
      <c r="M12" s="454"/>
      <c r="N12" s="439"/>
      <c r="O12" s="439"/>
      <c r="P12" s="439"/>
      <c r="Q12" s="439"/>
      <c r="R12" s="439"/>
      <c r="S12" s="455"/>
      <c r="T12" s="457"/>
      <c r="U12" s="457"/>
      <c r="V12" s="458">
        <f t="shared" si="0"/>
        <v>0</v>
      </c>
    </row>
    <row r="13" spans="1:22" s="442" customFormat="1">
      <c r="A13" s="77">
        <v>7</v>
      </c>
      <c r="B13" s="453" t="s">
        <v>73</v>
      </c>
      <c r="C13" s="454"/>
      <c r="D13" s="439"/>
      <c r="E13" s="439"/>
      <c r="F13" s="439"/>
      <c r="G13" s="439"/>
      <c r="H13" s="439"/>
      <c r="I13" s="439"/>
      <c r="J13" s="439"/>
      <c r="K13" s="439"/>
      <c r="L13" s="455"/>
      <c r="M13" s="454"/>
      <c r="N13" s="439"/>
      <c r="O13" s="439"/>
      <c r="P13" s="439"/>
      <c r="Q13" s="439"/>
      <c r="R13" s="439"/>
      <c r="S13" s="455"/>
      <c r="T13" s="457"/>
      <c r="U13" s="457"/>
      <c r="V13" s="458">
        <f t="shared" si="0"/>
        <v>0</v>
      </c>
    </row>
    <row r="14" spans="1:22" s="442" customFormat="1">
      <c r="A14" s="77">
        <v>8</v>
      </c>
      <c r="B14" s="453" t="s">
        <v>74</v>
      </c>
      <c r="C14" s="454"/>
      <c r="D14" s="439"/>
      <c r="E14" s="439"/>
      <c r="F14" s="439"/>
      <c r="G14" s="439"/>
      <c r="H14" s="439"/>
      <c r="I14" s="439"/>
      <c r="J14" s="439"/>
      <c r="K14" s="439"/>
      <c r="L14" s="455"/>
      <c r="M14" s="454"/>
      <c r="N14" s="439"/>
      <c r="O14" s="439"/>
      <c r="P14" s="439"/>
      <c r="Q14" s="439"/>
      <c r="R14" s="439"/>
      <c r="S14" s="455"/>
      <c r="T14" s="457"/>
      <c r="U14" s="457"/>
      <c r="V14" s="458">
        <f t="shared" si="0"/>
        <v>0</v>
      </c>
    </row>
    <row r="15" spans="1:22" s="442" customFormat="1">
      <c r="A15" s="77">
        <v>9</v>
      </c>
      <c r="B15" s="453" t="s">
        <v>75</v>
      </c>
      <c r="C15" s="454"/>
      <c r="D15" s="439"/>
      <c r="E15" s="439"/>
      <c r="F15" s="439"/>
      <c r="G15" s="439"/>
      <c r="H15" s="439"/>
      <c r="I15" s="439"/>
      <c r="J15" s="439"/>
      <c r="K15" s="439"/>
      <c r="L15" s="455"/>
      <c r="M15" s="454"/>
      <c r="N15" s="439"/>
      <c r="O15" s="439"/>
      <c r="P15" s="439"/>
      <c r="Q15" s="439"/>
      <c r="R15" s="439"/>
      <c r="S15" s="455"/>
      <c r="T15" s="457"/>
      <c r="U15" s="457"/>
      <c r="V15" s="458">
        <f t="shared" si="0"/>
        <v>0</v>
      </c>
    </row>
    <row r="16" spans="1:22" s="442" customFormat="1">
      <c r="A16" s="77">
        <v>10</v>
      </c>
      <c r="B16" s="453" t="s">
        <v>69</v>
      </c>
      <c r="C16" s="454"/>
      <c r="D16" s="439"/>
      <c r="E16" s="439"/>
      <c r="F16" s="439"/>
      <c r="G16" s="439"/>
      <c r="H16" s="439"/>
      <c r="I16" s="439"/>
      <c r="J16" s="439"/>
      <c r="K16" s="439"/>
      <c r="L16" s="455"/>
      <c r="M16" s="454"/>
      <c r="N16" s="439"/>
      <c r="O16" s="439"/>
      <c r="P16" s="439"/>
      <c r="Q16" s="439"/>
      <c r="R16" s="439"/>
      <c r="S16" s="455"/>
      <c r="T16" s="457"/>
      <c r="U16" s="457"/>
      <c r="V16" s="458">
        <f t="shared" si="0"/>
        <v>0</v>
      </c>
    </row>
    <row r="17" spans="1:22" s="442" customFormat="1">
      <c r="A17" s="77">
        <v>11</v>
      </c>
      <c r="B17" s="453" t="s">
        <v>70</v>
      </c>
      <c r="C17" s="454"/>
      <c r="D17" s="439"/>
      <c r="E17" s="439"/>
      <c r="F17" s="439"/>
      <c r="G17" s="439"/>
      <c r="H17" s="439"/>
      <c r="I17" s="439"/>
      <c r="J17" s="439"/>
      <c r="K17" s="439"/>
      <c r="L17" s="455"/>
      <c r="M17" s="454"/>
      <c r="N17" s="439"/>
      <c r="O17" s="439"/>
      <c r="P17" s="439"/>
      <c r="Q17" s="439"/>
      <c r="R17" s="439"/>
      <c r="S17" s="455"/>
      <c r="T17" s="457"/>
      <c r="U17" s="457"/>
      <c r="V17" s="458">
        <f t="shared" si="0"/>
        <v>0</v>
      </c>
    </row>
    <row r="18" spans="1:22" s="442" customFormat="1">
      <c r="A18" s="77">
        <v>12</v>
      </c>
      <c r="B18" s="453" t="s">
        <v>71</v>
      </c>
      <c r="C18" s="454"/>
      <c r="D18" s="439"/>
      <c r="E18" s="439"/>
      <c r="F18" s="439"/>
      <c r="G18" s="439"/>
      <c r="H18" s="439"/>
      <c r="I18" s="439"/>
      <c r="J18" s="439"/>
      <c r="K18" s="439"/>
      <c r="L18" s="455"/>
      <c r="M18" s="454"/>
      <c r="N18" s="439"/>
      <c r="O18" s="439"/>
      <c r="P18" s="439"/>
      <c r="Q18" s="439"/>
      <c r="R18" s="439"/>
      <c r="S18" s="455"/>
      <c r="T18" s="457"/>
      <c r="U18" s="457"/>
      <c r="V18" s="458">
        <f t="shared" si="0"/>
        <v>0</v>
      </c>
    </row>
    <row r="19" spans="1:22" s="442" customFormat="1">
      <c r="A19" s="77">
        <v>13</v>
      </c>
      <c r="B19" s="453" t="s">
        <v>72</v>
      </c>
      <c r="C19" s="454"/>
      <c r="D19" s="439"/>
      <c r="E19" s="439"/>
      <c r="F19" s="439"/>
      <c r="G19" s="439"/>
      <c r="H19" s="439"/>
      <c r="I19" s="439"/>
      <c r="J19" s="439"/>
      <c r="K19" s="439"/>
      <c r="L19" s="455"/>
      <c r="M19" s="454"/>
      <c r="N19" s="439"/>
      <c r="O19" s="439"/>
      <c r="P19" s="439"/>
      <c r="Q19" s="439"/>
      <c r="R19" s="439"/>
      <c r="S19" s="455"/>
      <c r="T19" s="457"/>
      <c r="U19" s="457"/>
      <c r="V19" s="458">
        <f t="shared" si="0"/>
        <v>0</v>
      </c>
    </row>
    <row r="20" spans="1:22" s="442" customFormat="1">
      <c r="A20" s="77">
        <v>14</v>
      </c>
      <c r="B20" s="453" t="s">
        <v>249</v>
      </c>
      <c r="C20" s="454"/>
      <c r="D20" s="439"/>
      <c r="E20" s="439"/>
      <c r="F20" s="439"/>
      <c r="G20" s="439"/>
      <c r="H20" s="439"/>
      <c r="I20" s="439"/>
      <c r="J20" s="439"/>
      <c r="K20" s="439"/>
      <c r="L20" s="455"/>
      <c r="M20" s="454"/>
      <c r="N20" s="439"/>
      <c r="O20" s="439"/>
      <c r="P20" s="439"/>
      <c r="Q20" s="439"/>
      <c r="R20" s="439"/>
      <c r="S20" s="455"/>
      <c r="T20" s="457"/>
      <c r="U20" s="457"/>
      <c r="V20" s="458">
        <f t="shared" si="0"/>
        <v>0</v>
      </c>
    </row>
    <row r="21" spans="1:22" ht="15.75" thickBot="1">
      <c r="A21" s="443"/>
      <c r="B21" s="459" t="s">
        <v>68</v>
      </c>
      <c r="C21" s="460">
        <f>SUM(C7:C20)</f>
        <v>0</v>
      </c>
      <c r="D21" s="444">
        <f t="shared" ref="D21:V21" si="1">SUM(D7:D20)</f>
        <v>0</v>
      </c>
      <c r="E21" s="444">
        <f t="shared" si="1"/>
        <v>0</v>
      </c>
      <c r="F21" s="444">
        <f t="shared" si="1"/>
        <v>0</v>
      </c>
      <c r="G21" s="444">
        <f t="shared" si="1"/>
        <v>0</v>
      </c>
      <c r="H21" s="444">
        <f t="shared" si="1"/>
        <v>0</v>
      </c>
      <c r="I21" s="444">
        <f t="shared" si="1"/>
        <v>0</v>
      </c>
      <c r="J21" s="444">
        <f t="shared" si="1"/>
        <v>0</v>
      </c>
      <c r="K21" s="444">
        <f t="shared" si="1"/>
        <v>0</v>
      </c>
      <c r="L21" s="461">
        <f t="shared" si="1"/>
        <v>0</v>
      </c>
      <c r="M21" s="460">
        <f t="shared" si="1"/>
        <v>0</v>
      </c>
      <c r="N21" s="444">
        <f t="shared" si="1"/>
        <v>0</v>
      </c>
      <c r="O21" s="444">
        <f t="shared" si="1"/>
        <v>0</v>
      </c>
      <c r="P21" s="444">
        <f t="shared" si="1"/>
        <v>0</v>
      </c>
      <c r="Q21" s="444">
        <f t="shared" si="1"/>
        <v>0</v>
      </c>
      <c r="R21" s="444">
        <f t="shared" si="1"/>
        <v>0</v>
      </c>
      <c r="S21" s="461">
        <f t="shared" si="1"/>
        <v>0</v>
      </c>
      <c r="T21" s="461">
        <f>SUM(T7:T20)</f>
        <v>0</v>
      </c>
      <c r="U21" s="461">
        <f t="shared" si="1"/>
        <v>0</v>
      </c>
      <c r="V21" s="462">
        <f t="shared" si="1"/>
        <v>0</v>
      </c>
    </row>
    <row r="24" spans="1:22">
      <c r="A24" s="256"/>
      <c r="B24" s="256"/>
      <c r="C24" s="463"/>
      <c r="D24" s="463"/>
      <c r="E24" s="463"/>
    </row>
    <row r="25" spans="1:22">
      <c r="A25" s="464"/>
      <c r="B25" s="464"/>
      <c r="C25" s="256"/>
      <c r="D25" s="463"/>
      <c r="E25" s="463"/>
    </row>
    <row r="26" spans="1:22">
      <c r="A26" s="464"/>
      <c r="B26" s="465"/>
      <c r="C26" s="256"/>
      <c r="D26" s="463"/>
      <c r="E26" s="463"/>
    </row>
    <row r="27" spans="1:22">
      <c r="A27" s="464"/>
      <c r="B27" s="464"/>
      <c r="C27" s="256"/>
      <c r="D27" s="463"/>
      <c r="E27" s="463"/>
    </row>
    <row r="28" spans="1:22">
      <c r="A28" s="464"/>
      <c r="B28" s="465"/>
      <c r="C28" s="256"/>
      <c r="D28" s="463"/>
      <c r="E28" s="4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0" zoomScaleNormal="80" workbookViewId="0">
      <pane xSplit="1" ySplit="7" topLeftCell="B8" activePane="bottomRight" state="frozen"/>
      <selection activeCell="B2" sqref="B2"/>
      <selection pane="topRight" activeCell="B2" sqref="B2"/>
      <selection pane="bottomLeft" activeCell="B2" sqref="B2"/>
      <selection pane="bottomRight" activeCell="E27" sqref="E27"/>
    </sheetView>
  </sheetViews>
  <sheetFormatPr defaultColWidth="9.140625" defaultRowHeight="15"/>
  <cols>
    <col min="1" max="1" width="12" style="40" bestFit="1" customWidth="1"/>
    <col min="2" max="2" width="101.85546875" style="40" customWidth="1"/>
    <col min="3" max="3" width="13.7109375" style="40" customWidth="1"/>
    <col min="4" max="4" width="14.85546875" style="40" bestFit="1" customWidth="1"/>
    <col min="5" max="5" width="17.7109375" style="40" customWidth="1"/>
    <col min="6" max="6" width="17.85546875" style="40" customWidth="1"/>
    <col min="7" max="7" width="21.85546875" style="40" customWidth="1"/>
    <col min="8" max="8" width="15.28515625" style="40" customWidth="1"/>
    <col min="9" max="16384" width="9.140625" style="254"/>
  </cols>
  <sheetData>
    <row r="1" spans="1:9">
      <c r="A1" s="40" t="s">
        <v>188</v>
      </c>
      <c r="B1" s="51" t="str">
        <f>Info!C2</f>
        <v>სს "ფინკა ბანკი საქართველო"</v>
      </c>
    </row>
    <row r="2" spans="1:9">
      <c r="A2" s="40" t="s">
        <v>189</v>
      </c>
      <c r="B2" s="252">
        <f>'1. key ratios'!B2</f>
        <v>44377</v>
      </c>
    </row>
    <row r="4" spans="1:9" ht="15.75" thickBot="1">
      <c r="A4" s="40" t="s">
        <v>417</v>
      </c>
      <c r="B4" s="466" t="s">
        <v>460</v>
      </c>
    </row>
    <row r="5" spans="1:9">
      <c r="A5" s="446"/>
      <c r="B5" s="467"/>
      <c r="C5" s="468" t="s">
        <v>0</v>
      </c>
      <c r="D5" s="468" t="s">
        <v>1</v>
      </c>
      <c r="E5" s="468" t="s">
        <v>2</v>
      </c>
      <c r="F5" s="468" t="s">
        <v>3</v>
      </c>
      <c r="G5" s="469" t="s">
        <v>4</v>
      </c>
      <c r="H5" s="470" t="s">
        <v>5</v>
      </c>
      <c r="I5" s="471"/>
    </row>
    <row r="6" spans="1:9" ht="15" customHeight="1">
      <c r="A6" s="435"/>
      <c r="B6" s="472"/>
      <c r="C6" s="732" t="s">
        <v>452</v>
      </c>
      <c r="D6" s="736" t="s">
        <v>473</v>
      </c>
      <c r="E6" s="737"/>
      <c r="F6" s="732" t="s">
        <v>479</v>
      </c>
      <c r="G6" s="732" t="s">
        <v>480</v>
      </c>
      <c r="H6" s="734" t="s">
        <v>454</v>
      </c>
      <c r="I6" s="471"/>
    </row>
    <row r="7" spans="1:9" ht="90">
      <c r="A7" s="435"/>
      <c r="B7" s="472"/>
      <c r="C7" s="733"/>
      <c r="D7" s="473" t="s">
        <v>455</v>
      </c>
      <c r="E7" s="473" t="s">
        <v>453</v>
      </c>
      <c r="F7" s="733"/>
      <c r="G7" s="733"/>
      <c r="H7" s="735"/>
      <c r="I7" s="471"/>
    </row>
    <row r="8" spans="1:9">
      <c r="A8" s="474">
        <v>1</v>
      </c>
      <c r="B8" s="58" t="s">
        <v>216</v>
      </c>
      <c r="C8" s="475">
        <v>39770187.536899999</v>
      </c>
      <c r="D8" s="476"/>
      <c r="E8" s="475"/>
      <c r="F8" s="475">
        <v>7275336.3169</v>
      </c>
      <c r="G8" s="477">
        <v>7275336.3169</v>
      </c>
      <c r="H8" s="478">
        <f>IFERROR(G8/(C8+E8),0)</f>
        <v>0.18293442318193043</v>
      </c>
    </row>
    <row r="9" spans="1:9" ht="15" customHeight="1">
      <c r="A9" s="474">
        <v>2</v>
      </c>
      <c r="B9" s="58" t="s">
        <v>217</v>
      </c>
      <c r="C9" s="475"/>
      <c r="D9" s="476"/>
      <c r="E9" s="475"/>
      <c r="F9" s="475"/>
      <c r="G9" s="477"/>
      <c r="H9" s="478">
        <f t="shared" ref="H9:H21" si="0">IFERROR(G9/(C9+E9),0)</f>
        <v>0</v>
      </c>
    </row>
    <row r="10" spans="1:9">
      <c r="A10" s="474">
        <v>3</v>
      </c>
      <c r="B10" s="58" t="s">
        <v>218</v>
      </c>
      <c r="C10" s="475"/>
      <c r="D10" s="476"/>
      <c r="E10" s="475"/>
      <c r="F10" s="475"/>
      <c r="G10" s="477"/>
      <c r="H10" s="478">
        <f t="shared" si="0"/>
        <v>0</v>
      </c>
    </row>
    <row r="11" spans="1:9">
      <c r="A11" s="474">
        <v>4</v>
      </c>
      <c r="B11" s="58" t="s">
        <v>219</v>
      </c>
      <c r="C11" s="475"/>
      <c r="D11" s="476"/>
      <c r="E11" s="475"/>
      <c r="F11" s="475"/>
      <c r="G11" s="477"/>
      <c r="H11" s="478">
        <f t="shared" si="0"/>
        <v>0</v>
      </c>
    </row>
    <row r="12" spans="1:9">
      <c r="A12" s="474">
        <v>5</v>
      </c>
      <c r="B12" s="58" t="s">
        <v>220</v>
      </c>
      <c r="C12" s="475"/>
      <c r="D12" s="476"/>
      <c r="E12" s="475"/>
      <c r="F12" s="475"/>
      <c r="G12" s="477"/>
      <c r="H12" s="478">
        <f t="shared" si="0"/>
        <v>0</v>
      </c>
    </row>
    <row r="13" spans="1:9">
      <c r="A13" s="474">
        <v>6</v>
      </c>
      <c r="B13" s="58" t="s">
        <v>221</v>
      </c>
      <c r="C13" s="475">
        <v>8932614.6767999995</v>
      </c>
      <c r="D13" s="476"/>
      <c r="E13" s="475"/>
      <c r="F13" s="475">
        <v>4466307.3383999998</v>
      </c>
      <c r="G13" s="477">
        <v>4466307.3383999998</v>
      </c>
      <c r="H13" s="478">
        <f t="shared" si="0"/>
        <v>0.5</v>
      </c>
    </row>
    <row r="14" spans="1:9">
      <c r="A14" s="474">
        <v>7</v>
      </c>
      <c r="B14" s="58" t="s">
        <v>73</v>
      </c>
      <c r="C14" s="475"/>
      <c r="D14" s="476"/>
      <c r="E14" s="475"/>
      <c r="F14" s="476"/>
      <c r="G14" s="479"/>
      <c r="H14" s="478">
        <f t="shared" si="0"/>
        <v>0</v>
      </c>
    </row>
    <row r="15" spans="1:9">
      <c r="A15" s="474">
        <v>8</v>
      </c>
      <c r="B15" s="58" t="s">
        <v>74</v>
      </c>
      <c r="C15" s="475">
        <v>221188542.17500001</v>
      </c>
      <c r="D15" s="476">
        <v>5737882.5520000001</v>
      </c>
      <c r="E15" s="475">
        <v>2867864.9360000002</v>
      </c>
      <c r="F15" s="476">
        <v>229149194.55617499</v>
      </c>
      <c r="G15" s="479">
        <v>229149194.55617499</v>
      </c>
      <c r="H15" s="478">
        <f t="shared" si="0"/>
        <v>1.0227299344430349</v>
      </c>
    </row>
    <row r="16" spans="1:9">
      <c r="A16" s="474">
        <v>9</v>
      </c>
      <c r="B16" s="58" t="s">
        <v>75</v>
      </c>
      <c r="C16" s="475"/>
      <c r="D16" s="476"/>
      <c r="E16" s="475"/>
      <c r="F16" s="476"/>
      <c r="G16" s="479"/>
      <c r="H16" s="478">
        <f t="shared" si="0"/>
        <v>0</v>
      </c>
    </row>
    <row r="17" spans="1:8">
      <c r="A17" s="474">
        <v>10</v>
      </c>
      <c r="B17" s="58" t="s">
        <v>69</v>
      </c>
      <c r="C17" s="475">
        <v>726899.45660000003</v>
      </c>
      <c r="D17" s="476"/>
      <c r="E17" s="475"/>
      <c r="F17" s="476">
        <v>867004.87159999995</v>
      </c>
      <c r="G17" s="479">
        <v>867004.87159999995</v>
      </c>
      <c r="H17" s="478">
        <f t="shared" si="0"/>
        <v>1.1927438708722236</v>
      </c>
    </row>
    <row r="18" spans="1:8">
      <c r="A18" s="474">
        <v>11</v>
      </c>
      <c r="B18" s="58" t="s">
        <v>70</v>
      </c>
      <c r="C18" s="475"/>
      <c r="D18" s="476"/>
      <c r="E18" s="475"/>
      <c r="F18" s="476"/>
      <c r="G18" s="479"/>
      <c r="H18" s="478">
        <f t="shared" si="0"/>
        <v>0</v>
      </c>
    </row>
    <row r="19" spans="1:8">
      <c r="A19" s="474">
        <v>12</v>
      </c>
      <c r="B19" s="58" t="s">
        <v>71</v>
      </c>
      <c r="C19" s="475"/>
      <c r="D19" s="476"/>
      <c r="E19" s="475"/>
      <c r="F19" s="476"/>
      <c r="G19" s="479"/>
      <c r="H19" s="478">
        <f t="shared" si="0"/>
        <v>0</v>
      </c>
    </row>
    <row r="20" spans="1:8">
      <c r="A20" s="474">
        <v>13</v>
      </c>
      <c r="B20" s="58" t="s">
        <v>72</v>
      </c>
      <c r="C20" s="475"/>
      <c r="D20" s="476"/>
      <c r="E20" s="475"/>
      <c r="F20" s="476"/>
      <c r="G20" s="479"/>
      <c r="H20" s="478">
        <f t="shared" si="0"/>
        <v>0</v>
      </c>
    </row>
    <row r="21" spans="1:8">
      <c r="A21" s="474">
        <v>14</v>
      </c>
      <c r="B21" s="58" t="s">
        <v>249</v>
      </c>
      <c r="C21" s="475">
        <v>22181463.229199998</v>
      </c>
      <c r="D21" s="476"/>
      <c r="E21" s="475"/>
      <c r="F21" s="476">
        <v>10493135.763499999</v>
      </c>
      <c r="G21" s="479">
        <v>10493135.763499999</v>
      </c>
      <c r="H21" s="478">
        <f t="shared" si="0"/>
        <v>0.47305877232150689</v>
      </c>
    </row>
    <row r="22" spans="1:8" ht="15.75" thickBot="1">
      <c r="A22" s="480"/>
      <c r="B22" s="481" t="s">
        <v>68</v>
      </c>
      <c r="C22" s="444">
        <f>SUM(C8:C21)</f>
        <v>292799707.07450002</v>
      </c>
      <c r="D22" s="444">
        <f>SUM(D8:D21)</f>
        <v>5737882.5520000001</v>
      </c>
      <c r="E22" s="444">
        <f>SUM(E8:E21)</f>
        <v>2867864.9360000002</v>
      </c>
      <c r="F22" s="444">
        <f>SUM(F8:F21)</f>
        <v>252250978.84657499</v>
      </c>
      <c r="G22" s="444">
        <f>SUM(G8:G21)</f>
        <v>252250978.84657499</v>
      </c>
      <c r="H22" s="482">
        <f>IFERROR(G22/(C22+E22),0)</f>
        <v>0.85315740624276792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O29"/>
  <sheetViews>
    <sheetView zoomScale="80" zoomScaleNormal="80" workbookViewId="0">
      <pane xSplit="2" ySplit="6" topLeftCell="C7" activePane="bottomRight" state="frozen"/>
      <selection activeCell="B2" sqref="B2"/>
      <selection pane="topRight" activeCell="B2" sqref="B2"/>
      <selection pane="bottomLeft" activeCell="B2" sqref="B2"/>
      <selection pane="bottomRight" activeCell="G34" sqref="G34"/>
    </sheetView>
  </sheetViews>
  <sheetFormatPr defaultColWidth="9.140625" defaultRowHeight="15"/>
  <cols>
    <col min="1" max="1" width="14.5703125" style="40" customWidth="1"/>
    <col min="2" max="2" width="91.140625" style="40" customWidth="1"/>
    <col min="3" max="3" width="13.42578125" style="40" bestFit="1" customWidth="1"/>
    <col min="4" max="4" width="12.7109375" style="40" customWidth="1"/>
    <col min="5" max="5" width="13.42578125" style="40" bestFit="1" customWidth="1"/>
    <col min="6" max="11" width="12.7109375" style="40" customWidth="1"/>
    <col min="12" max="12" width="9.140625" style="40"/>
    <col min="13" max="14" width="13.7109375" style="40" bestFit="1" customWidth="1"/>
    <col min="15" max="15" width="14.140625" style="40" bestFit="1" customWidth="1"/>
    <col min="16" max="16384" width="9.140625" style="40"/>
  </cols>
  <sheetData>
    <row r="1" spans="1:15">
      <c r="A1" s="40" t="s">
        <v>188</v>
      </c>
      <c r="B1" s="51" t="str">
        <f>Info!C2</f>
        <v>სს "ფინკა ბანკი საქართველო"</v>
      </c>
    </row>
    <row r="2" spans="1:15">
      <c r="A2" s="40" t="s">
        <v>189</v>
      </c>
      <c r="B2" s="252">
        <f>'1. key ratios'!B2</f>
        <v>44377</v>
      </c>
      <c r="C2" s="370"/>
      <c r="D2" s="370"/>
    </row>
    <row r="3" spans="1:15">
      <c r="B3" s="370"/>
      <c r="C3" s="370"/>
      <c r="D3" s="370"/>
    </row>
    <row r="4" spans="1:15" ht="15.75" thickBot="1">
      <c r="A4" s="40" t="s">
        <v>522</v>
      </c>
      <c r="B4" s="466" t="s">
        <v>521</v>
      </c>
      <c r="C4" s="370"/>
      <c r="D4" s="370"/>
    </row>
    <row r="5" spans="1:15" ht="30" customHeight="1">
      <c r="A5" s="741"/>
      <c r="B5" s="742"/>
      <c r="C5" s="739" t="s">
        <v>554</v>
      </c>
      <c r="D5" s="739"/>
      <c r="E5" s="739"/>
      <c r="F5" s="739" t="s">
        <v>555</v>
      </c>
      <c r="G5" s="739"/>
      <c r="H5" s="739"/>
      <c r="I5" s="739" t="s">
        <v>556</v>
      </c>
      <c r="J5" s="739"/>
      <c r="K5" s="740"/>
    </row>
    <row r="6" spans="1:15">
      <c r="A6" s="484"/>
      <c r="B6" s="485"/>
      <c r="C6" s="486" t="s">
        <v>27</v>
      </c>
      <c r="D6" s="486" t="s">
        <v>96</v>
      </c>
      <c r="E6" s="486" t="s">
        <v>68</v>
      </c>
      <c r="F6" s="486" t="s">
        <v>27</v>
      </c>
      <c r="G6" s="486" t="s">
        <v>96</v>
      </c>
      <c r="H6" s="486" t="s">
        <v>68</v>
      </c>
      <c r="I6" s="486" t="s">
        <v>27</v>
      </c>
      <c r="J6" s="486" t="s">
        <v>96</v>
      </c>
      <c r="K6" s="487" t="s">
        <v>68</v>
      </c>
    </row>
    <row r="7" spans="1:15">
      <c r="A7" s="488" t="s">
        <v>492</v>
      </c>
      <c r="B7" s="489"/>
      <c r="C7" s="489"/>
      <c r="D7" s="489"/>
      <c r="E7" s="489"/>
      <c r="F7" s="489"/>
      <c r="G7" s="489"/>
      <c r="H7" s="489"/>
      <c r="I7" s="489"/>
      <c r="J7" s="489"/>
      <c r="K7" s="490"/>
    </row>
    <row r="8" spans="1:15">
      <c r="A8" s="491">
        <v>1</v>
      </c>
      <c r="B8" s="492" t="s">
        <v>492</v>
      </c>
      <c r="C8" s="493"/>
      <c r="D8" s="493"/>
      <c r="E8" s="493"/>
      <c r="F8" s="511">
        <v>20226788.856505599</v>
      </c>
      <c r="G8" s="511">
        <v>21549068.140182398</v>
      </c>
      <c r="H8" s="511">
        <v>41775856.996688001</v>
      </c>
      <c r="I8" s="511">
        <v>15207079.902600002</v>
      </c>
      <c r="J8" s="511">
        <v>21833603.519400001</v>
      </c>
      <c r="K8" s="512">
        <v>37040683.421999998</v>
      </c>
      <c r="M8" s="513"/>
      <c r="N8" s="513"/>
      <c r="O8" s="513"/>
    </row>
    <row r="9" spans="1:15">
      <c r="A9" s="488" t="s">
        <v>493</v>
      </c>
      <c r="B9" s="489"/>
      <c r="C9" s="489"/>
      <c r="D9" s="489"/>
      <c r="E9" s="489"/>
      <c r="F9" s="489"/>
      <c r="G9" s="489"/>
      <c r="H9" s="489"/>
      <c r="I9" s="489"/>
      <c r="J9" s="489"/>
      <c r="K9" s="490"/>
      <c r="M9" s="513"/>
      <c r="N9" s="513"/>
      <c r="O9" s="513"/>
    </row>
    <row r="10" spans="1:15">
      <c r="A10" s="494">
        <v>2</v>
      </c>
      <c r="B10" s="495" t="s">
        <v>494</v>
      </c>
      <c r="C10" s="514">
        <v>85750435.502852187</v>
      </c>
      <c r="D10" s="515">
        <v>25375237.868945003</v>
      </c>
      <c r="E10" s="515">
        <v>111125673.37179719</v>
      </c>
      <c r="F10" s="515">
        <v>5872923.4352295976</v>
      </c>
      <c r="G10" s="515">
        <v>3955915.2666851557</v>
      </c>
      <c r="H10" s="515">
        <v>9828838.7019147556</v>
      </c>
      <c r="I10" s="515">
        <v>6762606.6076499997</v>
      </c>
      <c r="J10" s="515">
        <v>3904829.8618140011</v>
      </c>
      <c r="K10" s="516">
        <v>10667436.469463997</v>
      </c>
      <c r="M10" s="513"/>
      <c r="N10" s="513"/>
      <c r="O10" s="513"/>
    </row>
    <row r="11" spans="1:15">
      <c r="A11" s="494">
        <v>3</v>
      </c>
      <c r="B11" s="495" t="s">
        <v>495</v>
      </c>
      <c r="C11" s="514">
        <v>74292345.03999804</v>
      </c>
      <c r="D11" s="515">
        <v>22087785.080129698</v>
      </c>
      <c r="E11" s="515">
        <v>96380130.120127693</v>
      </c>
      <c r="F11" s="515">
        <v>14999427.074515009</v>
      </c>
      <c r="G11" s="515">
        <v>2133925.2288024877</v>
      </c>
      <c r="H11" s="515">
        <v>17133352.303317495</v>
      </c>
      <c r="I11" s="515">
        <v>12703241.37875</v>
      </c>
      <c r="J11" s="515">
        <v>2100383.9538274999</v>
      </c>
      <c r="K11" s="516">
        <v>14803625.3325775</v>
      </c>
      <c r="M11" s="513"/>
      <c r="N11" s="513"/>
      <c r="O11" s="513"/>
    </row>
    <row r="12" spans="1:15">
      <c r="A12" s="494">
        <v>4</v>
      </c>
      <c r="B12" s="495" t="s">
        <v>496</v>
      </c>
      <c r="C12" s="514">
        <v>22060879.120879099</v>
      </c>
      <c r="D12" s="515">
        <v>0</v>
      </c>
      <c r="E12" s="515">
        <v>22060879.120879099</v>
      </c>
      <c r="F12" s="515">
        <v>0</v>
      </c>
      <c r="G12" s="515">
        <v>0</v>
      </c>
      <c r="H12" s="515">
        <v>0</v>
      </c>
      <c r="I12" s="515">
        <v>0</v>
      </c>
      <c r="J12" s="515">
        <v>0</v>
      </c>
      <c r="K12" s="516">
        <v>0</v>
      </c>
      <c r="M12" s="513"/>
      <c r="N12" s="513"/>
      <c r="O12" s="513"/>
    </row>
    <row r="13" spans="1:15">
      <c r="A13" s="494">
        <v>5</v>
      </c>
      <c r="B13" s="495" t="s">
        <v>497</v>
      </c>
      <c r="C13" s="514">
        <v>5364384.8443955006</v>
      </c>
      <c r="D13" s="515">
        <v>5084.8504516000003</v>
      </c>
      <c r="E13" s="515">
        <v>5369469.6948471004</v>
      </c>
      <c r="F13" s="515">
        <v>1073190.258203275</v>
      </c>
      <c r="G13" s="515">
        <v>1186.003124715</v>
      </c>
      <c r="H13" s="515">
        <v>1074376.2613279901</v>
      </c>
      <c r="I13" s="515">
        <v>1146953.5215</v>
      </c>
      <c r="J13" s="515">
        <v>1117.839185</v>
      </c>
      <c r="K13" s="516">
        <v>1148071.3606850002</v>
      </c>
      <c r="M13" s="513"/>
      <c r="N13" s="513"/>
      <c r="O13" s="513"/>
    </row>
    <row r="14" spans="1:15">
      <c r="A14" s="494">
        <v>6</v>
      </c>
      <c r="B14" s="495" t="s">
        <v>512</v>
      </c>
      <c r="C14" s="514">
        <v>0</v>
      </c>
      <c r="D14" s="515">
        <v>0</v>
      </c>
      <c r="E14" s="515">
        <v>0</v>
      </c>
      <c r="F14" s="515"/>
      <c r="G14" s="515"/>
      <c r="H14" s="515"/>
      <c r="I14" s="515"/>
      <c r="J14" s="515"/>
      <c r="K14" s="516"/>
      <c r="M14" s="518"/>
      <c r="N14" s="518"/>
      <c r="O14" s="518"/>
    </row>
    <row r="15" spans="1:15">
      <c r="A15" s="494">
        <v>7</v>
      </c>
      <c r="B15" s="495" t="s">
        <v>499</v>
      </c>
      <c r="C15" s="514">
        <v>8891740.1908645034</v>
      </c>
      <c r="D15" s="515">
        <v>4584831.2060045898</v>
      </c>
      <c r="E15" s="515">
        <v>13476571.396869123</v>
      </c>
      <c r="F15" s="515">
        <v>1170277.1929667965</v>
      </c>
      <c r="G15" s="515">
        <v>816178.50559989922</v>
      </c>
      <c r="H15" s="515">
        <v>1986455.6985666975</v>
      </c>
      <c r="I15" s="515">
        <v>1809547.8000000007</v>
      </c>
      <c r="J15" s="515">
        <v>122812.57250000071</v>
      </c>
      <c r="K15" s="516">
        <v>1932360.3725000024</v>
      </c>
      <c r="M15" s="513"/>
      <c r="N15" s="513"/>
      <c r="O15" s="513"/>
    </row>
    <row r="16" spans="1:15">
      <c r="A16" s="494">
        <v>8</v>
      </c>
      <c r="B16" s="496" t="s">
        <v>500</v>
      </c>
      <c r="C16" s="514">
        <v>196359784.6989893</v>
      </c>
      <c r="D16" s="515">
        <v>52052939.005530894</v>
      </c>
      <c r="E16" s="515">
        <v>248412723.70452023</v>
      </c>
      <c r="F16" s="515">
        <v>23115817.960914679</v>
      </c>
      <c r="G16" s="515">
        <v>6907205.0042122575</v>
      </c>
      <c r="H16" s="515">
        <v>30023022.965126939</v>
      </c>
      <c r="I16" s="515">
        <v>22422349.3079</v>
      </c>
      <c r="J16" s="515">
        <v>6129144.2273265021</v>
      </c>
      <c r="K16" s="516">
        <v>28551493.535226502</v>
      </c>
      <c r="M16" s="518"/>
      <c r="N16" s="518"/>
      <c r="O16" s="518"/>
    </row>
    <row r="17" spans="1:15">
      <c r="A17" s="488" t="s">
        <v>501</v>
      </c>
      <c r="B17" s="489"/>
      <c r="C17" s="489"/>
      <c r="D17" s="489"/>
      <c r="E17" s="489"/>
      <c r="F17" s="489"/>
      <c r="G17" s="489"/>
      <c r="H17" s="489"/>
      <c r="I17" s="489"/>
      <c r="J17" s="489"/>
      <c r="K17" s="490"/>
      <c r="M17" s="513"/>
      <c r="N17" s="513"/>
      <c r="O17" s="513"/>
    </row>
    <row r="18" spans="1:15">
      <c r="A18" s="494">
        <v>9</v>
      </c>
      <c r="B18" s="495" t="s">
        <v>502</v>
      </c>
      <c r="C18" s="514">
        <v>0</v>
      </c>
      <c r="D18" s="515">
        <v>0</v>
      </c>
      <c r="E18" s="515">
        <v>0</v>
      </c>
      <c r="F18" s="515">
        <v>0</v>
      </c>
      <c r="G18" s="515">
        <v>0</v>
      </c>
      <c r="H18" s="515">
        <v>0</v>
      </c>
      <c r="I18" s="515">
        <v>0</v>
      </c>
      <c r="J18" s="515">
        <v>0</v>
      </c>
      <c r="K18" s="516">
        <v>0</v>
      </c>
      <c r="M18" s="518"/>
      <c r="N18" s="518"/>
      <c r="O18" s="518"/>
    </row>
    <row r="19" spans="1:15">
      <c r="A19" s="494">
        <v>10</v>
      </c>
      <c r="B19" s="495" t="s">
        <v>503</v>
      </c>
      <c r="C19" s="514">
        <v>188640088.60923004</v>
      </c>
      <c r="D19" s="515">
        <v>9378326.7322761994</v>
      </c>
      <c r="E19" s="515">
        <v>198018415.3415063</v>
      </c>
      <c r="F19" s="515">
        <v>4070587.7852249001</v>
      </c>
      <c r="G19" s="515">
        <v>48832.871794199993</v>
      </c>
      <c r="H19" s="515">
        <v>4119420.6570191002</v>
      </c>
      <c r="I19" s="515">
        <v>4560691.9868999999</v>
      </c>
      <c r="J19" s="515">
        <v>40086.983549999997</v>
      </c>
      <c r="K19" s="516">
        <v>4600778.9704499999</v>
      </c>
      <c r="M19" s="513"/>
      <c r="N19" s="513"/>
      <c r="O19" s="513"/>
    </row>
    <row r="20" spans="1:15">
      <c r="A20" s="494">
        <v>11</v>
      </c>
      <c r="B20" s="495" t="s">
        <v>504</v>
      </c>
      <c r="C20" s="514">
        <v>2577819.9779117005</v>
      </c>
      <c r="D20" s="515">
        <v>1952638.8039195002</v>
      </c>
      <c r="E20" s="515">
        <v>4530458.7818312002</v>
      </c>
      <c r="F20" s="515">
        <v>872926.88307679992</v>
      </c>
      <c r="G20" s="515">
        <v>27327.634285600001</v>
      </c>
      <c r="H20" s="515">
        <v>900254.51736239996</v>
      </c>
      <c r="I20" s="515">
        <v>635842.85</v>
      </c>
      <c r="J20" s="515">
        <v>0</v>
      </c>
      <c r="K20" s="516">
        <v>635842.85</v>
      </c>
      <c r="M20" s="513"/>
      <c r="N20" s="513"/>
      <c r="O20" s="513"/>
    </row>
    <row r="21" spans="1:15" ht="15.75" thickBot="1">
      <c r="A21" s="294">
        <v>12</v>
      </c>
      <c r="B21" s="497" t="s">
        <v>505</v>
      </c>
      <c r="C21" s="687">
        <v>191217908.58714175</v>
      </c>
      <c r="D21" s="688">
        <v>11330965.536195699</v>
      </c>
      <c r="E21" s="687">
        <v>202548874.12333751</v>
      </c>
      <c r="F21" s="688">
        <v>4943514.6683016997</v>
      </c>
      <c r="G21" s="688">
        <v>76160.50607979999</v>
      </c>
      <c r="H21" s="688">
        <v>5019675.1743815001</v>
      </c>
      <c r="I21" s="688">
        <v>5196534.8368999995</v>
      </c>
      <c r="J21" s="688">
        <v>40086.983549999997</v>
      </c>
      <c r="K21" s="689">
        <v>5236621.8204499995</v>
      </c>
      <c r="M21" s="513"/>
      <c r="N21" s="513"/>
      <c r="O21" s="513"/>
    </row>
    <row r="22" spans="1:15" ht="60" customHeight="1" thickBot="1">
      <c r="A22" s="498"/>
      <c r="B22" s="499"/>
      <c r="C22" s="499"/>
      <c r="D22" s="499"/>
      <c r="E22" s="499"/>
      <c r="F22" s="738" t="s">
        <v>506</v>
      </c>
      <c r="G22" s="739"/>
      <c r="H22" s="739"/>
      <c r="I22" s="738" t="s">
        <v>507</v>
      </c>
      <c r="J22" s="739"/>
      <c r="K22" s="740"/>
      <c r="M22" s="513"/>
      <c r="N22" s="513"/>
      <c r="O22" s="513"/>
    </row>
    <row r="23" spans="1:15">
      <c r="A23" s="500">
        <v>13</v>
      </c>
      <c r="B23" s="501" t="s">
        <v>492</v>
      </c>
      <c r="C23" s="502"/>
      <c r="D23" s="502"/>
      <c r="E23" s="502"/>
      <c r="F23" s="678">
        <v>20226788.856505599</v>
      </c>
      <c r="G23" s="678">
        <v>21549068.140182398</v>
      </c>
      <c r="H23" s="678">
        <v>41775856.996688001</v>
      </c>
      <c r="I23" s="678">
        <v>15207079.902600002</v>
      </c>
      <c r="J23" s="678">
        <v>21833603.519400001</v>
      </c>
      <c r="K23" s="679">
        <v>37040683.421999998</v>
      </c>
      <c r="M23" s="695"/>
      <c r="N23" s="695"/>
      <c r="O23" s="695"/>
    </row>
    <row r="24" spans="1:15" ht="15.75" thickBot="1">
      <c r="A24" s="503">
        <v>14</v>
      </c>
      <c r="B24" s="504" t="s">
        <v>508</v>
      </c>
      <c r="C24" s="505"/>
      <c r="D24" s="506"/>
      <c r="E24" s="507"/>
      <c r="F24" s="680">
        <v>18172303.292612977</v>
      </c>
      <c r="G24" s="680">
        <v>6831044.498132457</v>
      </c>
      <c r="H24" s="680">
        <v>25003347.790745437</v>
      </c>
      <c r="I24" s="680">
        <v>17225814.471000001</v>
      </c>
      <c r="J24" s="680">
        <v>6089057.2437765021</v>
      </c>
      <c r="K24" s="681">
        <v>23314871.714776501</v>
      </c>
      <c r="M24" s="695"/>
      <c r="N24" s="695"/>
      <c r="O24" s="695"/>
    </row>
    <row r="25" spans="1:15" ht="15.75" thickBot="1">
      <c r="A25" s="508">
        <v>15</v>
      </c>
      <c r="B25" s="509" t="s">
        <v>509</v>
      </c>
      <c r="C25" s="510"/>
      <c r="D25" s="510"/>
      <c r="E25" s="510"/>
      <c r="F25" s="682">
        <v>1.1130558702884827</v>
      </c>
      <c r="G25" s="682">
        <v>3.1545787977334521</v>
      </c>
      <c r="H25" s="682">
        <v>1.6708105389051391</v>
      </c>
      <c r="I25" s="682">
        <v>0.88280759834035261</v>
      </c>
      <c r="J25" s="682">
        <v>3.585711653756527</v>
      </c>
      <c r="K25" s="683">
        <v>1.5887148715694777</v>
      </c>
      <c r="M25" s="695"/>
      <c r="N25" s="695"/>
      <c r="O25" s="695"/>
    </row>
    <row r="28" spans="1:15" ht="45">
      <c r="B28" s="285" t="s">
        <v>553</v>
      </c>
    </row>
    <row r="29" spans="1:15">
      <c r="F29" s="517"/>
      <c r="G29" s="517"/>
      <c r="H29" s="517"/>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0" zoomScaleNormal="80" workbookViewId="0">
      <pane xSplit="1" ySplit="5" topLeftCell="B6" activePane="bottomRight" state="frozen"/>
      <selection activeCell="B2" sqref="B2"/>
      <selection pane="topRight" activeCell="B2" sqref="B2"/>
      <selection pane="bottomLeft" activeCell="B2" sqref="B2"/>
      <selection pane="bottomRight" activeCell="H36" sqref="H36"/>
    </sheetView>
  </sheetViews>
  <sheetFormatPr defaultColWidth="9.140625" defaultRowHeight="15"/>
  <cols>
    <col min="1" max="1" width="12" style="40" bestFit="1" customWidth="1"/>
    <col min="2" max="2" width="79.28515625" style="40" customWidth="1"/>
    <col min="3" max="3" width="15.5703125" style="40" customWidth="1"/>
    <col min="4" max="4" width="11.42578125" style="40" customWidth="1"/>
    <col min="5" max="5" width="18.28515625" style="40" bestFit="1" customWidth="1"/>
    <col min="6" max="13" width="10.7109375" style="40" customWidth="1"/>
    <col min="14" max="14" width="31" style="40" bestFit="1" customWidth="1"/>
    <col min="15" max="16384" width="9.140625" style="254"/>
  </cols>
  <sheetData>
    <row r="1" spans="1:14">
      <c r="A1" s="370" t="s">
        <v>188</v>
      </c>
      <c r="B1" s="51" t="str">
        <f>Info!C2</f>
        <v>სს "ფინკა ბანკი საქართველო"</v>
      </c>
    </row>
    <row r="2" spans="1:14" ht="14.25" customHeight="1">
      <c r="A2" s="40" t="s">
        <v>189</v>
      </c>
      <c r="B2" s="252">
        <f>'1. key ratios'!B2</f>
        <v>44377</v>
      </c>
    </row>
    <row r="3" spans="1:14" ht="14.25" customHeight="1"/>
    <row r="4" spans="1:14" ht="15.75" thickBot="1">
      <c r="A4" s="40" t="s">
        <v>418</v>
      </c>
      <c r="B4" s="51" t="s">
        <v>77</v>
      </c>
    </row>
    <row r="5" spans="1:14" s="523" customFormat="1">
      <c r="A5" s="519"/>
      <c r="B5" s="520"/>
      <c r="C5" s="521" t="s">
        <v>0</v>
      </c>
      <c r="D5" s="521" t="s">
        <v>1</v>
      </c>
      <c r="E5" s="521" t="s">
        <v>2</v>
      </c>
      <c r="F5" s="521" t="s">
        <v>3</v>
      </c>
      <c r="G5" s="521" t="s">
        <v>4</v>
      </c>
      <c r="H5" s="521" t="s">
        <v>5</v>
      </c>
      <c r="I5" s="521" t="s">
        <v>238</v>
      </c>
      <c r="J5" s="521" t="s">
        <v>239</v>
      </c>
      <c r="K5" s="521" t="s">
        <v>240</v>
      </c>
      <c r="L5" s="521" t="s">
        <v>241</v>
      </c>
      <c r="M5" s="521" t="s">
        <v>242</v>
      </c>
      <c r="N5" s="522" t="s">
        <v>243</v>
      </c>
    </row>
    <row r="6" spans="1:14" ht="45">
      <c r="A6" s="75"/>
      <c r="B6" s="52"/>
      <c r="C6" s="53" t="s">
        <v>87</v>
      </c>
      <c r="D6" s="54" t="s">
        <v>76</v>
      </c>
      <c r="E6" s="55" t="s">
        <v>86</v>
      </c>
      <c r="F6" s="56">
        <v>0</v>
      </c>
      <c r="G6" s="56">
        <v>0.2</v>
      </c>
      <c r="H6" s="56">
        <v>0.35</v>
      </c>
      <c r="I6" s="56">
        <v>0.5</v>
      </c>
      <c r="J6" s="56">
        <v>0.75</v>
      </c>
      <c r="K6" s="56">
        <v>1</v>
      </c>
      <c r="L6" s="56">
        <v>1.5</v>
      </c>
      <c r="M6" s="56">
        <v>2.5</v>
      </c>
      <c r="N6" s="76" t="s">
        <v>77</v>
      </c>
    </row>
    <row r="7" spans="1:14">
      <c r="A7" s="77">
        <v>1</v>
      </c>
      <c r="B7" s="57" t="s">
        <v>78</v>
      </c>
      <c r="C7" s="147">
        <f>SUM(C8:C13)</f>
        <v>22390950</v>
      </c>
      <c r="D7" s="52"/>
      <c r="E7" s="150">
        <f t="shared" ref="E7:M7" si="0">SUM(E8:E13)</f>
        <v>447819</v>
      </c>
      <c r="F7" s="147">
        <f>SUM(F8:F13)</f>
        <v>0</v>
      </c>
      <c r="G7" s="147">
        <f t="shared" si="0"/>
        <v>0</v>
      </c>
      <c r="H7" s="147">
        <f t="shared" si="0"/>
        <v>0</v>
      </c>
      <c r="I7" s="147">
        <f t="shared" si="0"/>
        <v>0</v>
      </c>
      <c r="J7" s="147">
        <f t="shared" si="0"/>
        <v>0</v>
      </c>
      <c r="K7" s="147">
        <f t="shared" si="0"/>
        <v>447819</v>
      </c>
      <c r="L7" s="147">
        <f t="shared" si="0"/>
        <v>0</v>
      </c>
      <c r="M7" s="147">
        <f t="shared" si="0"/>
        <v>0</v>
      </c>
      <c r="N7" s="78">
        <f>SUM(N8:N13)</f>
        <v>447819</v>
      </c>
    </row>
    <row r="8" spans="1:14">
      <c r="A8" s="77">
        <v>1.1000000000000001</v>
      </c>
      <c r="B8" s="58" t="s">
        <v>79</v>
      </c>
      <c r="C8" s="148">
        <v>22390950</v>
      </c>
      <c r="D8" s="59">
        <v>0.02</v>
      </c>
      <c r="E8" s="150">
        <f>C8*D8</f>
        <v>447819</v>
      </c>
      <c r="F8" s="148"/>
      <c r="G8" s="148"/>
      <c r="H8" s="148"/>
      <c r="I8" s="148"/>
      <c r="J8" s="148"/>
      <c r="K8" s="148">
        <v>447819</v>
      </c>
      <c r="L8" s="148"/>
      <c r="M8" s="148"/>
      <c r="N8" s="78">
        <f t="shared" ref="N8:N13" si="1">SUMPRODUCT($F$6:$M$6,F8:M8)</f>
        <v>447819</v>
      </c>
    </row>
    <row r="9" spans="1:14">
      <c r="A9" s="77">
        <v>1.2</v>
      </c>
      <c r="B9" s="58" t="s">
        <v>80</v>
      </c>
      <c r="C9" s="148">
        <v>0</v>
      </c>
      <c r="D9" s="59">
        <v>0.05</v>
      </c>
      <c r="E9" s="150">
        <f>C9*D9</f>
        <v>0</v>
      </c>
      <c r="F9" s="148"/>
      <c r="G9" s="148"/>
      <c r="H9" s="148"/>
      <c r="I9" s="148"/>
      <c r="J9" s="148"/>
      <c r="K9" s="148"/>
      <c r="L9" s="148"/>
      <c r="M9" s="148"/>
      <c r="N9" s="78">
        <f t="shared" si="1"/>
        <v>0</v>
      </c>
    </row>
    <row r="10" spans="1:14">
      <c r="A10" s="77">
        <v>1.3</v>
      </c>
      <c r="B10" s="58" t="s">
        <v>81</v>
      </c>
      <c r="C10" s="148">
        <v>0</v>
      </c>
      <c r="D10" s="59">
        <v>0.08</v>
      </c>
      <c r="E10" s="150">
        <f>C10*D10</f>
        <v>0</v>
      </c>
      <c r="F10" s="148"/>
      <c r="G10" s="148"/>
      <c r="H10" s="148"/>
      <c r="I10" s="148"/>
      <c r="J10" s="148"/>
      <c r="K10" s="148"/>
      <c r="L10" s="148"/>
      <c r="M10" s="148"/>
      <c r="N10" s="78">
        <f t="shared" si="1"/>
        <v>0</v>
      </c>
    </row>
    <row r="11" spans="1:14">
      <c r="A11" s="77">
        <v>1.4</v>
      </c>
      <c r="B11" s="58" t="s">
        <v>82</v>
      </c>
      <c r="C11" s="148">
        <v>0</v>
      </c>
      <c r="D11" s="59">
        <v>0.11</v>
      </c>
      <c r="E11" s="150">
        <f>C11*D11</f>
        <v>0</v>
      </c>
      <c r="F11" s="148"/>
      <c r="G11" s="148"/>
      <c r="H11" s="148"/>
      <c r="I11" s="148"/>
      <c r="J11" s="148"/>
      <c r="K11" s="148"/>
      <c r="L11" s="148"/>
      <c r="M11" s="148"/>
      <c r="N11" s="78">
        <f t="shared" si="1"/>
        <v>0</v>
      </c>
    </row>
    <row r="12" spans="1:14">
      <c r="A12" s="77">
        <v>1.5</v>
      </c>
      <c r="B12" s="58" t="s">
        <v>83</v>
      </c>
      <c r="C12" s="148">
        <v>0</v>
      </c>
      <c r="D12" s="59">
        <v>0.14000000000000001</v>
      </c>
      <c r="E12" s="150">
        <f>C12*D12</f>
        <v>0</v>
      </c>
      <c r="F12" s="148"/>
      <c r="G12" s="148"/>
      <c r="H12" s="148"/>
      <c r="I12" s="148"/>
      <c r="J12" s="148"/>
      <c r="K12" s="148"/>
      <c r="L12" s="148"/>
      <c r="M12" s="148"/>
      <c r="N12" s="78">
        <f t="shared" si="1"/>
        <v>0</v>
      </c>
    </row>
    <row r="13" spans="1:14">
      <c r="A13" s="77">
        <v>1.6</v>
      </c>
      <c r="B13" s="60" t="s">
        <v>84</v>
      </c>
      <c r="C13" s="148">
        <v>0</v>
      </c>
      <c r="D13" s="61"/>
      <c r="E13" s="148"/>
      <c r="F13" s="148"/>
      <c r="G13" s="148"/>
      <c r="H13" s="148"/>
      <c r="I13" s="148"/>
      <c r="J13" s="148"/>
      <c r="K13" s="148"/>
      <c r="L13" s="148"/>
      <c r="M13" s="148"/>
      <c r="N13" s="78">
        <f t="shared" si="1"/>
        <v>0</v>
      </c>
    </row>
    <row r="14" spans="1:14">
      <c r="A14" s="77">
        <v>2</v>
      </c>
      <c r="B14" s="62" t="s">
        <v>85</v>
      </c>
      <c r="C14" s="147">
        <f>SUM(C15:C20)</f>
        <v>0</v>
      </c>
      <c r="D14" s="52"/>
      <c r="E14" s="150">
        <f t="shared" ref="E14:M14" si="2">SUM(E15:E20)</f>
        <v>0</v>
      </c>
      <c r="F14" s="148">
        <f t="shared" si="2"/>
        <v>0</v>
      </c>
      <c r="G14" s="148">
        <f t="shared" si="2"/>
        <v>0</v>
      </c>
      <c r="H14" s="148">
        <f t="shared" si="2"/>
        <v>0</v>
      </c>
      <c r="I14" s="148">
        <f t="shared" si="2"/>
        <v>0</v>
      </c>
      <c r="J14" s="148">
        <f t="shared" si="2"/>
        <v>0</v>
      </c>
      <c r="K14" s="148">
        <f t="shared" si="2"/>
        <v>0</v>
      </c>
      <c r="L14" s="148">
        <f t="shared" si="2"/>
        <v>0</v>
      </c>
      <c r="M14" s="148">
        <f t="shared" si="2"/>
        <v>0</v>
      </c>
      <c r="N14" s="78">
        <f>SUM(N15:N20)</f>
        <v>0</v>
      </c>
    </row>
    <row r="15" spans="1:14">
      <c r="A15" s="77">
        <v>2.1</v>
      </c>
      <c r="B15" s="60" t="s">
        <v>79</v>
      </c>
      <c r="C15" s="148"/>
      <c r="D15" s="59">
        <v>5.0000000000000001E-3</v>
      </c>
      <c r="E15" s="150">
        <f>C15*D15</f>
        <v>0</v>
      </c>
      <c r="F15" s="148"/>
      <c r="G15" s="148"/>
      <c r="H15" s="148"/>
      <c r="I15" s="148"/>
      <c r="J15" s="148"/>
      <c r="K15" s="148"/>
      <c r="L15" s="148"/>
      <c r="M15" s="148"/>
      <c r="N15" s="78">
        <f t="shared" ref="N15:N20" si="3">SUMPRODUCT($F$6:$M$6,F15:M15)</f>
        <v>0</v>
      </c>
    </row>
    <row r="16" spans="1:14">
      <c r="A16" s="77">
        <v>2.2000000000000002</v>
      </c>
      <c r="B16" s="60" t="s">
        <v>80</v>
      </c>
      <c r="C16" s="148"/>
      <c r="D16" s="59">
        <v>0.01</v>
      </c>
      <c r="E16" s="150">
        <f>C16*D16</f>
        <v>0</v>
      </c>
      <c r="F16" s="148"/>
      <c r="G16" s="148"/>
      <c r="H16" s="148"/>
      <c r="I16" s="148"/>
      <c r="J16" s="148"/>
      <c r="K16" s="148"/>
      <c r="L16" s="148"/>
      <c r="M16" s="148"/>
      <c r="N16" s="78">
        <f t="shared" si="3"/>
        <v>0</v>
      </c>
    </row>
    <row r="17" spans="1:14">
      <c r="A17" s="77">
        <v>2.2999999999999998</v>
      </c>
      <c r="B17" s="60" t="s">
        <v>81</v>
      </c>
      <c r="C17" s="148"/>
      <c r="D17" s="59">
        <v>0.02</v>
      </c>
      <c r="E17" s="150">
        <f>C17*D17</f>
        <v>0</v>
      </c>
      <c r="F17" s="148"/>
      <c r="G17" s="148"/>
      <c r="H17" s="148"/>
      <c r="I17" s="148"/>
      <c r="J17" s="148"/>
      <c r="K17" s="148"/>
      <c r="L17" s="148"/>
      <c r="M17" s="148"/>
      <c r="N17" s="78">
        <f t="shared" si="3"/>
        <v>0</v>
      </c>
    </row>
    <row r="18" spans="1:14">
      <c r="A18" s="77">
        <v>2.4</v>
      </c>
      <c r="B18" s="60" t="s">
        <v>82</v>
      </c>
      <c r="C18" s="148"/>
      <c r="D18" s="59">
        <v>0.03</v>
      </c>
      <c r="E18" s="150">
        <f>C18*D18</f>
        <v>0</v>
      </c>
      <c r="F18" s="148"/>
      <c r="G18" s="148"/>
      <c r="H18" s="148"/>
      <c r="I18" s="148"/>
      <c r="J18" s="148"/>
      <c r="K18" s="148"/>
      <c r="L18" s="148"/>
      <c r="M18" s="148"/>
      <c r="N18" s="78">
        <f t="shared" si="3"/>
        <v>0</v>
      </c>
    </row>
    <row r="19" spans="1:14">
      <c r="A19" s="77">
        <v>2.5</v>
      </c>
      <c r="B19" s="60" t="s">
        <v>83</v>
      </c>
      <c r="C19" s="148"/>
      <c r="D19" s="59">
        <v>0.04</v>
      </c>
      <c r="E19" s="150">
        <f>C19*D19</f>
        <v>0</v>
      </c>
      <c r="F19" s="148"/>
      <c r="G19" s="148"/>
      <c r="H19" s="148"/>
      <c r="I19" s="148"/>
      <c r="J19" s="148"/>
      <c r="K19" s="148"/>
      <c r="L19" s="148"/>
      <c r="M19" s="148"/>
      <c r="N19" s="78">
        <f t="shared" si="3"/>
        <v>0</v>
      </c>
    </row>
    <row r="20" spans="1:14">
      <c r="A20" s="77">
        <v>2.6</v>
      </c>
      <c r="B20" s="60" t="s">
        <v>84</v>
      </c>
      <c r="C20" s="148"/>
      <c r="D20" s="61"/>
      <c r="E20" s="151"/>
      <c r="F20" s="148"/>
      <c r="G20" s="148"/>
      <c r="H20" s="148"/>
      <c r="I20" s="148"/>
      <c r="J20" s="148"/>
      <c r="K20" s="148"/>
      <c r="L20" s="148"/>
      <c r="M20" s="148"/>
      <c r="N20" s="78">
        <f t="shared" si="3"/>
        <v>0</v>
      </c>
    </row>
    <row r="21" spans="1:14" ht="15.75" thickBot="1">
      <c r="A21" s="79">
        <v>3</v>
      </c>
      <c r="B21" s="80" t="s">
        <v>68</v>
      </c>
      <c r="C21" s="149">
        <f>C14+C7</f>
        <v>22390950</v>
      </c>
      <c r="D21" s="81"/>
      <c r="E21" s="152">
        <f>E14+E7</f>
        <v>447819</v>
      </c>
      <c r="F21" s="153">
        <f>F7+F14</f>
        <v>0</v>
      </c>
      <c r="G21" s="153">
        <f t="shared" ref="G21:L21" si="4">G7+G14</f>
        <v>0</v>
      </c>
      <c r="H21" s="153">
        <f t="shared" si="4"/>
        <v>0</v>
      </c>
      <c r="I21" s="153">
        <f t="shared" si="4"/>
        <v>0</v>
      </c>
      <c r="J21" s="153">
        <f t="shared" si="4"/>
        <v>0</v>
      </c>
      <c r="K21" s="153">
        <f t="shared" si="4"/>
        <v>447819</v>
      </c>
      <c r="L21" s="153">
        <f t="shared" si="4"/>
        <v>0</v>
      </c>
      <c r="M21" s="153">
        <f>M7+M14</f>
        <v>0</v>
      </c>
      <c r="N21" s="82">
        <f>N14+N7</f>
        <v>447819</v>
      </c>
    </row>
    <row r="22" spans="1:14">
      <c r="E22" s="154"/>
      <c r="F22" s="154"/>
      <c r="G22" s="154"/>
      <c r="H22" s="154"/>
      <c r="I22" s="154"/>
      <c r="J22" s="154"/>
      <c r="K22" s="154"/>
      <c r="L22" s="154"/>
      <c r="M22" s="15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H43"/>
  <sheetViews>
    <sheetView zoomScale="80" zoomScaleNormal="80" workbookViewId="0">
      <selection activeCell="F21" sqref="F21"/>
    </sheetView>
  </sheetViews>
  <sheetFormatPr defaultRowHeight="15"/>
  <cols>
    <col min="1" max="1" width="11.42578125" style="40" customWidth="1"/>
    <col min="2" max="2" width="112.7109375" style="285" bestFit="1" customWidth="1"/>
    <col min="3" max="3" width="22.85546875" style="40" customWidth="1"/>
    <col min="4" max="16384" width="9.140625" style="40"/>
  </cols>
  <sheetData>
    <row r="1" spans="1:3">
      <c r="A1" s="40" t="s">
        <v>188</v>
      </c>
      <c r="B1" s="51" t="str">
        <f>Info!C2</f>
        <v>სს "ფინკა ბანკი საქართველო"</v>
      </c>
    </row>
    <row r="2" spans="1:3">
      <c r="A2" s="40" t="s">
        <v>189</v>
      </c>
      <c r="B2" s="252">
        <f>'1. key ratios'!B2</f>
        <v>44377</v>
      </c>
    </row>
    <row r="3" spans="1:3">
      <c r="B3" s="40"/>
    </row>
    <row r="4" spans="1:3">
      <c r="A4" s="40" t="s">
        <v>598</v>
      </c>
      <c r="B4" s="40" t="s">
        <v>557</v>
      </c>
    </row>
    <row r="5" spans="1:3">
      <c r="A5" s="562"/>
      <c r="B5" s="562" t="s">
        <v>558</v>
      </c>
      <c r="C5" s="524"/>
    </row>
    <row r="6" spans="1:3">
      <c r="A6" s="563">
        <v>1</v>
      </c>
      <c r="B6" s="564" t="s">
        <v>610</v>
      </c>
      <c r="C6" s="565">
        <v>294383828.80450016</v>
      </c>
    </row>
    <row r="7" spans="1:3">
      <c r="A7" s="563">
        <v>2</v>
      </c>
      <c r="B7" s="564" t="s">
        <v>559</v>
      </c>
      <c r="C7" s="565">
        <v>-1584121.73</v>
      </c>
    </row>
    <row r="8" spans="1:3">
      <c r="A8" s="566">
        <v>3</v>
      </c>
      <c r="B8" s="567" t="s">
        <v>560</v>
      </c>
      <c r="C8" s="568">
        <f>C6+C7</f>
        <v>292799707.07450014</v>
      </c>
    </row>
    <row r="9" spans="1:3">
      <c r="A9" s="526"/>
      <c r="B9" s="526" t="s">
        <v>561</v>
      </c>
      <c r="C9" s="525"/>
    </row>
    <row r="10" spans="1:3">
      <c r="A10" s="563">
        <v>4</v>
      </c>
      <c r="B10" s="569" t="s">
        <v>562</v>
      </c>
      <c r="C10" s="565">
        <v>0</v>
      </c>
    </row>
    <row r="11" spans="1:3">
      <c r="A11" s="563">
        <v>5</v>
      </c>
      <c r="B11" s="570" t="s">
        <v>563</v>
      </c>
      <c r="C11" s="565">
        <v>0</v>
      </c>
    </row>
    <row r="12" spans="1:3">
      <c r="A12" s="563" t="s">
        <v>564</v>
      </c>
      <c r="B12" s="564" t="s">
        <v>565</v>
      </c>
      <c r="C12" s="568">
        <f>'15. CCR'!E21</f>
        <v>447819</v>
      </c>
    </row>
    <row r="13" spans="1:3">
      <c r="A13" s="571">
        <v>6</v>
      </c>
      <c r="B13" s="572" t="s">
        <v>566</v>
      </c>
      <c r="C13" s="565">
        <v>0</v>
      </c>
    </row>
    <row r="14" spans="1:3">
      <c r="A14" s="571">
        <v>7</v>
      </c>
      <c r="B14" s="573" t="s">
        <v>567</v>
      </c>
      <c r="C14" s="565">
        <v>0</v>
      </c>
    </row>
    <row r="15" spans="1:3">
      <c r="A15" s="574">
        <v>8</v>
      </c>
      <c r="B15" s="564" t="s">
        <v>568</v>
      </c>
      <c r="C15" s="565">
        <v>0</v>
      </c>
    </row>
    <row r="16" spans="1:3">
      <c r="A16" s="571">
        <v>9</v>
      </c>
      <c r="B16" s="573" t="s">
        <v>569</v>
      </c>
      <c r="C16" s="565">
        <v>0</v>
      </c>
    </row>
    <row r="17" spans="1:3">
      <c r="A17" s="571">
        <v>10</v>
      </c>
      <c r="B17" s="573" t="s">
        <v>570</v>
      </c>
      <c r="C17" s="565">
        <v>0</v>
      </c>
    </row>
    <row r="18" spans="1:3">
      <c r="A18" s="566">
        <v>11</v>
      </c>
      <c r="B18" s="575" t="s">
        <v>571</v>
      </c>
      <c r="C18" s="568">
        <f>SUM(C10:C17)</f>
        <v>447819</v>
      </c>
    </row>
    <row r="19" spans="1:3">
      <c r="A19" s="526"/>
      <c r="B19" s="526" t="s">
        <v>572</v>
      </c>
      <c r="C19" s="525"/>
    </row>
    <row r="20" spans="1:3">
      <c r="A20" s="571">
        <v>12</v>
      </c>
      <c r="B20" s="569" t="s">
        <v>573</v>
      </c>
      <c r="C20" s="565">
        <v>0</v>
      </c>
    </row>
    <row r="21" spans="1:3">
      <c r="A21" s="571">
        <v>13</v>
      </c>
      <c r="B21" s="569" t="s">
        <v>574</v>
      </c>
      <c r="C21" s="565">
        <v>0</v>
      </c>
    </row>
    <row r="22" spans="1:3">
      <c r="A22" s="571">
        <v>14</v>
      </c>
      <c r="B22" s="569" t="s">
        <v>575</v>
      </c>
      <c r="C22" s="565">
        <v>0</v>
      </c>
    </row>
    <row r="23" spans="1:3" ht="30">
      <c r="A23" s="571" t="s">
        <v>576</v>
      </c>
      <c r="B23" s="569" t="s">
        <v>577</v>
      </c>
      <c r="C23" s="565">
        <v>0</v>
      </c>
    </row>
    <row r="24" spans="1:3">
      <c r="A24" s="571">
        <v>15</v>
      </c>
      <c r="B24" s="569" t="s">
        <v>578</v>
      </c>
      <c r="C24" s="565">
        <v>0</v>
      </c>
    </row>
    <row r="25" spans="1:3">
      <c r="A25" s="571" t="s">
        <v>579</v>
      </c>
      <c r="B25" s="564" t="s">
        <v>580</v>
      </c>
      <c r="C25" s="565">
        <v>0</v>
      </c>
    </row>
    <row r="26" spans="1:3">
      <c r="A26" s="566">
        <v>16</v>
      </c>
      <c r="B26" s="575" t="s">
        <v>581</v>
      </c>
      <c r="C26" s="568">
        <f>SUM(C20:C25)</f>
        <v>0</v>
      </c>
    </row>
    <row r="27" spans="1:3">
      <c r="A27" s="526"/>
      <c r="B27" s="526" t="s">
        <v>582</v>
      </c>
      <c r="C27" s="525"/>
    </row>
    <row r="28" spans="1:3">
      <c r="A28" s="563">
        <v>17</v>
      </c>
      <c r="B28" s="564" t="s">
        <v>583</v>
      </c>
      <c r="C28" s="565">
        <v>5737882.5520000001</v>
      </c>
    </row>
    <row r="29" spans="1:3">
      <c r="A29" s="563">
        <v>18</v>
      </c>
      <c r="B29" s="564" t="s">
        <v>584</v>
      </c>
      <c r="C29" s="565">
        <v>-2870017.6159999999</v>
      </c>
    </row>
    <row r="30" spans="1:3">
      <c r="A30" s="566">
        <v>19</v>
      </c>
      <c r="B30" s="575" t="s">
        <v>585</v>
      </c>
      <c r="C30" s="568">
        <f>C28+C29</f>
        <v>2867864.9360000002</v>
      </c>
    </row>
    <row r="31" spans="1:3">
      <c r="A31" s="576"/>
      <c r="B31" s="526" t="s">
        <v>586</v>
      </c>
      <c r="C31" s="525"/>
    </row>
    <row r="32" spans="1:3">
      <c r="A32" s="563" t="s">
        <v>587</v>
      </c>
      <c r="B32" s="569" t="s">
        <v>588</v>
      </c>
      <c r="C32" s="577"/>
    </row>
    <row r="33" spans="1:8">
      <c r="A33" s="563" t="s">
        <v>589</v>
      </c>
      <c r="B33" s="570" t="s">
        <v>590</v>
      </c>
      <c r="C33" s="577"/>
    </row>
    <row r="34" spans="1:8">
      <c r="A34" s="526"/>
      <c r="B34" s="526" t="s">
        <v>591</v>
      </c>
      <c r="C34" s="525"/>
    </row>
    <row r="35" spans="1:8">
      <c r="A35" s="566">
        <v>20</v>
      </c>
      <c r="B35" s="575" t="s">
        <v>89</v>
      </c>
      <c r="C35" s="568">
        <f>'1. key ratios'!C9</f>
        <v>42104795</v>
      </c>
    </row>
    <row r="36" spans="1:8">
      <c r="A36" s="566">
        <v>21</v>
      </c>
      <c r="B36" s="575" t="s">
        <v>592</v>
      </c>
      <c r="C36" s="568">
        <f>C8+C18+C26+C30</f>
        <v>296115391.01050013</v>
      </c>
    </row>
    <row r="37" spans="1:8">
      <c r="A37" s="526"/>
      <c r="B37" s="526" t="s">
        <v>557</v>
      </c>
      <c r="C37" s="525"/>
    </row>
    <row r="38" spans="1:8">
      <c r="A38" s="566">
        <v>22</v>
      </c>
      <c r="B38" s="575" t="s">
        <v>557</v>
      </c>
      <c r="C38" s="595">
        <f>IFERROR(C35/C36,0)</f>
        <v>0.14219049829296776</v>
      </c>
      <c r="H38" s="579"/>
    </row>
    <row r="39" spans="1:8">
      <c r="A39" s="526"/>
      <c r="B39" s="526" t="s">
        <v>593</v>
      </c>
      <c r="C39" s="525"/>
    </row>
    <row r="40" spans="1:8">
      <c r="A40" s="578" t="s">
        <v>594</v>
      </c>
      <c r="B40" s="569" t="s">
        <v>595</v>
      </c>
      <c r="C40" s="577"/>
    </row>
    <row r="41" spans="1:8">
      <c r="A41" s="578" t="s">
        <v>596</v>
      </c>
      <c r="B41" s="570" t="s">
        <v>597</v>
      </c>
      <c r="C41" s="577"/>
    </row>
    <row r="43" spans="1:8">
      <c r="B43" s="285"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M42"/>
  <sheetViews>
    <sheetView zoomScale="80" zoomScaleNormal="80" workbookViewId="0">
      <pane xSplit="2" ySplit="6" topLeftCell="C7" activePane="bottomRight" state="frozen"/>
      <selection activeCell="B2" sqref="B2"/>
      <selection pane="topRight" activeCell="B2" sqref="B2"/>
      <selection pane="bottomLeft" activeCell="B2" sqref="B2"/>
      <selection pane="bottomRight" activeCell="O26" sqref="O26"/>
    </sheetView>
  </sheetViews>
  <sheetFormatPr defaultRowHeight="15.75"/>
  <cols>
    <col min="1" max="1" width="12" style="40" bestFit="1" customWidth="1"/>
    <col min="2" max="2" width="82.5703125" style="285" customWidth="1"/>
    <col min="3" max="7" width="17.5703125" style="40" customWidth="1"/>
    <col min="8" max="16384" width="9.140625" style="251"/>
  </cols>
  <sheetData>
    <row r="1" spans="1:13">
      <c r="A1" s="40" t="s">
        <v>188</v>
      </c>
      <c r="B1" s="51" t="str">
        <f>Info!C2</f>
        <v>სს "ფინკა ბანკი საქართველო"</v>
      </c>
    </row>
    <row r="2" spans="1:13">
      <c r="A2" s="40" t="s">
        <v>189</v>
      </c>
      <c r="B2" s="252">
        <f>'1. key ratios'!B2</f>
        <v>44377</v>
      </c>
    </row>
    <row r="3" spans="1:13">
      <c r="B3" s="286"/>
    </row>
    <row r="4" spans="1:13" ht="16.5" thickBot="1">
      <c r="A4" s="40" t="s">
        <v>660</v>
      </c>
      <c r="B4" s="527" t="s">
        <v>625</v>
      </c>
    </row>
    <row r="5" spans="1:13">
      <c r="A5" s="528"/>
      <c r="B5" s="529"/>
      <c r="C5" s="743" t="s">
        <v>626</v>
      </c>
      <c r="D5" s="743"/>
      <c r="E5" s="743"/>
      <c r="F5" s="743"/>
      <c r="G5" s="744" t="s">
        <v>627</v>
      </c>
    </row>
    <row r="6" spans="1:13">
      <c r="A6" s="530"/>
      <c r="B6" s="531"/>
      <c r="C6" s="532" t="s">
        <v>628</v>
      </c>
      <c r="D6" s="533" t="s">
        <v>629</v>
      </c>
      <c r="E6" s="533" t="s">
        <v>630</v>
      </c>
      <c r="F6" s="533" t="s">
        <v>631</v>
      </c>
      <c r="G6" s="745"/>
    </row>
    <row r="7" spans="1:13">
      <c r="A7" s="534"/>
      <c r="B7" s="535" t="s">
        <v>632</v>
      </c>
      <c r="C7" s="536"/>
      <c r="D7" s="536"/>
      <c r="E7" s="536"/>
      <c r="F7" s="536"/>
      <c r="G7" s="537"/>
    </row>
    <row r="8" spans="1:13">
      <c r="A8" s="538">
        <v>1</v>
      </c>
      <c r="B8" s="539" t="s">
        <v>633</v>
      </c>
      <c r="C8" s="540">
        <f>SUM(C9:C10)</f>
        <v>42104795</v>
      </c>
      <c r="D8" s="540">
        <f>SUM(D9:D10)</f>
        <v>0</v>
      </c>
      <c r="E8" s="540">
        <f>SUM(E9:E10)</f>
        <v>0</v>
      </c>
      <c r="F8" s="540">
        <f>SUM(F9:F10)</f>
        <v>22273764.7346</v>
      </c>
      <c r="G8" s="541">
        <f>SUM(G9:G10)</f>
        <v>64378559.7346</v>
      </c>
      <c r="I8" s="596"/>
      <c r="J8" s="596"/>
      <c r="K8" s="596"/>
      <c r="L8" s="596"/>
      <c r="M8" s="596"/>
    </row>
    <row r="9" spans="1:13">
      <c r="A9" s="538">
        <v>2</v>
      </c>
      <c r="B9" s="542" t="s">
        <v>88</v>
      </c>
      <c r="C9" s="540">
        <v>42104795</v>
      </c>
      <c r="D9" s="540"/>
      <c r="E9" s="540"/>
      <c r="F9" s="540">
        <v>9496701.5</v>
      </c>
      <c r="G9" s="541">
        <v>51601496.5</v>
      </c>
      <c r="I9" s="596"/>
      <c r="J9" s="596"/>
      <c r="K9" s="596"/>
      <c r="L9" s="596"/>
      <c r="M9" s="596"/>
    </row>
    <row r="10" spans="1:13">
      <c r="A10" s="538">
        <v>3</v>
      </c>
      <c r="B10" s="542" t="s">
        <v>634</v>
      </c>
      <c r="C10" s="543"/>
      <c r="D10" s="543"/>
      <c r="E10" s="543"/>
      <c r="F10" s="540">
        <v>12777063.2346</v>
      </c>
      <c r="G10" s="541">
        <v>12777063.2346</v>
      </c>
      <c r="I10" s="596"/>
      <c r="J10" s="596"/>
      <c r="K10" s="596"/>
      <c r="L10" s="596"/>
      <c r="M10" s="596"/>
    </row>
    <row r="11" spans="1:13" ht="30">
      <c r="A11" s="538">
        <v>4</v>
      </c>
      <c r="B11" s="539" t="s">
        <v>635</v>
      </c>
      <c r="C11" s="540">
        <f>SUM(C12:C13)</f>
        <v>28363385.371800005</v>
      </c>
      <c r="D11" s="540">
        <f>SUM(D12:D13)</f>
        <v>40367423.0484</v>
      </c>
      <c r="E11" s="540">
        <f>SUM(E12:E13)</f>
        <v>34803696.327100001</v>
      </c>
      <c r="F11" s="540">
        <f>SUM(F12:F13)</f>
        <v>1277718.7546999999</v>
      </c>
      <c r="G11" s="541">
        <f>SUM(G12:G13)</f>
        <v>98225729.803050011</v>
      </c>
      <c r="I11" s="596"/>
      <c r="J11" s="596"/>
      <c r="K11" s="596"/>
      <c r="L11" s="596"/>
      <c r="M11" s="596"/>
    </row>
    <row r="12" spans="1:13">
      <c r="A12" s="538">
        <v>5</v>
      </c>
      <c r="B12" s="542" t="s">
        <v>636</v>
      </c>
      <c r="C12" s="540">
        <v>27242205.607700005</v>
      </c>
      <c r="D12" s="544">
        <v>39648322.398400001</v>
      </c>
      <c r="E12" s="540">
        <v>33670224.323200002</v>
      </c>
      <c r="F12" s="540">
        <v>1260621.1196999999</v>
      </c>
      <c r="G12" s="541">
        <v>96730304.77655001</v>
      </c>
      <c r="I12" s="596"/>
      <c r="J12" s="596"/>
      <c r="K12" s="596"/>
      <c r="L12" s="596"/>
      <c r="M12" s="596"/>
    </row>
    <row r="13" spans="1:13">
      <c r="A13" s="538">
        <v>6</v>
      </c>
      <c r="B13" s="542" t="s">
        <v>637</v>
      </c>
      <c r="C13" s="540">
        <v>1121179.7641</v>
      </c>
      <c r="D13" s="544">
        <v>719100.65</v>
      </c>
      <c r="E13" s="540">
        <v>1133472.0038999999</v>
      </c>
      <c r="F13" s="540">
        <v>17097.634999999998</v>
      </c>
      <c r="G13" s="541">
        <v>1495425.0264999999</v>
      </c>
      <c r="I13" s="596"/>
      <c r="J13" s="596"/>
      <c r="K13" s="596"/>
      <c r="L13" s="596"/>
      <c r="M13" s="596"/>
    </row>
    <row r="14" spans="1:13">
      <c r="A14" s="538">
        <v>7</v>
      </c>
      <c r="B14" s="539" t="s">
        <v>638</v>
      </c>
      <c r="C14" s="540">
        <f>SUM(C15:C16)</f>
        <v>3206355.5103000002</v>
      </c>
      <c r="D14" s="540">
        <f>SUM(D15:D16)</f>
        <v>19999214.462400001</v>
      </c>
      <c r="E14" s="540">
        <f>SUM(E15:E16)</f>
        <v>35275905</v>
      </c>
      <c r="F14" s="540">
        <f>SUM(F15:F16)</f>
        <v>7000000</v>
      </c>
      <c r="G14" s="541">
        <f>SUM(G15:G16)</f>
        <v>32364657.48635</v>
      </c>
      <c r="I14" s="596"/>
      <c r="J14" s="596"/>
      <c r="K14" s="596"/>
      <c r="L14" s="596"/>
      <c r="M14" s="596"/>
    </row>
    <row r="15" spans="1:13" ht="60">
      <c r="A15" s="538">
        <v>8</v>
      </c>
      <c r="B15" s="542" t="s">
        <v>639</v>
      </c>
      <c r="C15" s="540">
        <v>3206355.5103000002</v>
      </c>
      <c r="D15" s="540">
        <v>19247054.462400001</v>
      </c>
      <c r="E15" s="540">
        <v>12000000</v>
      </c>
      <c r="F15" s="540">
        <v>7000000</v>
      </c>
      <c r="G15" s="541">
        <v>20726704.98635</v>
      </c>
      <c r="I15" s="596"/>
      <c r="J15" s="596"/>
      <c r="K15" s="596"/>
      <c r="L15" s="596"/>
      <c r="M15" s="596"/>
    </row>
    <row r="16" spans="1:13" ht="30">
      <c r="A16" s="538">
        <v>9</v>
      </c>
      <c r="B16" s="542" t="s">
        <v>640</v>
      </c>
      <c r="C16" s="540"/>
      <c r="D16" s="540">
        <v>752160</v>
      </c>
      <c r="E16" s="540">
        <v>23275905</v>
      </c>
      <c r="F16" s="540"/>
      <c r="G16" s="541">
        <v>11637952.5</v>
      </c>
      <c r="I16" s="596"/>
      <c r="J16" s="596"/>
      <c r="K16" s="596"/>
      <c r="L16" s="596"/>
      <c r="M16" s="596"/>
    </row>
    <row r="17" spans="1:13">
      <c r="A17" s="538">
        <v>10</v>
      </c>
      <c r="B17" s="539" t="s">
        <v>641</v>
      </c>
      <c r="C17" s="540"/>
      <c r="D17" s="544"/>
      <c r="E17" s="540"/>
      <c r="F17" s="540"/>
      <c r="G17" s="541"/>
      <c r="I17" s="596"/>
      <c r="J17" s="596"/>
      <c r="K17" s="596"/>
      <c r="L17" s="596"/>
      <c r="M17" s="596"/>
    </row>
    <row r="18" spans="1:13">
      <c r="A18" s="538">
        <v>11</v>
      </c>
      <c r="B18" s="539" t="s">
        <v>95</v>
      </c>
      <c r="C18" s="540">
        <f>SUM(C19:C20)</f>
        <v>3973834.9492821875</v>
      </c>
      <c r="D18" s="544">
        <f>SUM(D19:D20)</f>
        <v>44146697.6162</v>
      </c>
      <c r="E18" s="540">
        <f>SUM(E19:E20)</f>
        <v>2002157.3610999999</v>
      </c>
      <c r="F18" s="540">
        <f>SUM(F19:F20)</f>
        <v>6029155.3496000003</v>
      </c>
      <c r="G18" s="541">
        <f>SUM(G19:G20)</f>
        <v>0</v>
      </c>
      <c r="I18" s="596"/>
      <c r="J18" s="596"/>
      <c r="K18" s="596"/>
      <c r="L18" s="596"/>
      <c r="M18" s="596"/>
    </row>
    <row r="19" spans="1:13">
      <c r="A19" s="538">
        <v>12</v>
      </c>
      <c r="B19" s="542" t="s">
        <v>642</v>
      </c>
      <c r="C19" s="543"/>
      <c r="D19" s="544">
        <v>986977</v>
      </c>
      <c r="E19" s="540"/>
      <c r="F19" s="540"/>
      <c r="G19" s="541"/>
      <c r="I19" s="596"/>
      <c r="J19" s="596"/>
      <c r="K19" s="596"/>
      <c r="L19" s="596"/>
      <c r="M19" s="596"/>
    </row>
    <row r="20" spans="1:13" ht="30">
      <c r="A20" s="538">
        <v>13</v>
      </c>
      <c r="B20" s="542" t="s">
        <v>643</v>
      </c>
      <c r="C20" s="540">
        <v>3973834.9492821875</v>
      </c>
      <c r="D20" s="540">
        <v>43159720.6162</v>
      </c>
      <c r="E20" s="540">
        <v>2002157.3610999999</v>
      </c>
      <c r="F20" s="540">
        <v>6029155.3496000003</v>
      </c>
      <c r="G20" s="541"/>
      <c r="I20" s="596"/>
      <c r="J20" s="596"/>
      <c r="K20" s="596"/>
      <c r="L20" s="596"/>
      <c r="M20" s="596"/>
    </row>
    <row r="21" spans="1:13">
      <c r="A21" s="545">
        <v>14</v>
      </c>
      <c r="B21" s="546" t="s">
        <v>644</v>
      </c>
      <c r="C21" s="543"/>
      <c r="D21" s="543"/>
      <c r="E21" s="543"/>
      <c r="F21" s="543"/>
      <c r="G21" s="547">
        <f>SUM(G8,G11,G14,G17,G18)</f>
        <v>194968947.02400002</v>
      </c>
      <c r="I21" s="596"/>
      <c r="J21" s="596"/>
      <c r="K21" s="596"/>
      <c r="L21" s="596"/>
      <c r="M21" s="596"/>
    </row>
    <row r="22" spans="1:13">
      <c r="A22" s="548"/>
      <c r="B22" s="549" t="s">
        <v>645</v>
      </c>
      <c r="C22" s="550"/>
      <c r="D22" s="551"/>
      <c r="E22" s="550"/>
      <c r="F22" s="550"/>
      <c r="G22" s="552"/>
      <c r="I22" s="596"/>
      <c r="J22" s="596"/>
      <c r="K22" s="596"/>
      <c r="L22" s="596"/>
      <c r="M22" s="596"/>
    </row>
    <row r="23" spans="1:13">
      <c r="A23" s="538">
        <v>15</v>
      </c>
      <c r="B23" s="539" t="s">
        <v>492</v>
      </c>
      <c r="C23" s="553">
        <v>33884649.680000007</v>
      </c>
      <c r="D23" s="514">
        <v>24517000</v>
      </c>
      <c r="E23" s="553">
        <v>0</v>
      </c>
      <c r="F23" s="553">
        <v>0</v>
      </c>
      <c r="G23" s="541">
        <v>1672290.6954999999</v>
      </c>
      <c r="I23" s="596"/>
      <c r="J23" s="596"/>
      <c r="K23" s="596"/>
      <c r="L23" s="596"/>
      <c r="M23" s="596"/>
    </row>
    <row r="24" spans="1:13">
      <c r="A24" s="538">
        <v>16</v>
      </c>
      <c r="B24" s="539" t="s">
        <v>646</v>
      </c>
      <c r="C24" s="540">
        <f>SUM(C25:C27,C29,C31)</f>
        <v>0</v>
      </c>
      <c r="D24" s="544">
        <f>SUM(D25:D27,D29,D31)</f>
        <v>59490714.844867371</v>
      </c>
      <c r="E24" s="540">
        <f>SUM(E25:E27,E29,E31)</f>
        <v>35572339.444826424</v>
      </c>
      <c r="F24" s="540">
        <f>SUM(F25:F27,F29,F31)</f>
        <v>104795061.63792272</v>
      </c>
      <c r="G24" s="541">
        <f>SUM(G25:G27,G29,G31)</f>
        <v>136113740.610194</v>
      </c>
      <c r="I24" s="596"/>
      <c r="J24" s="596"/>
      <c r="K24" s="596"/>
      <c r="L24" s="596"/>
      <c r="M24" s="596"/>
    </row>
    <row r="25" spans="1:13" ht="30">
      <c r="A25" s="538">
        <v>17</v>
      </c>
      <c r="B25" s="542" t="s">
        <v>647</v>
      </c>
      <c r="C25" s="540"/>
      <c r="D25" s="544"/>
      <c r="E25" s="540"/>
      <c r="F25" s="540"/>
      <c r="G25" s="541"/>
      <c r="I25" s="596"/>
      <c r="J25" s="596"/>
      <c r="K25" s="596"/>
      <c r="L25" s="596"/>
      <c r="M25" s="596"/>
    </row>
    <row r="26" spans="1:13" ht="45">
      <c r="A26" s="538">
        <v>18</v>
      </c>
      <c r="B26" s="542" t="s">
        <v>648</v>
      </c>
      <c r="C26" s="540"/>
      <c r="D26" s="544"/>
      <c r="E26" s="540"/>
      <c r="F26" s="540"/>
      <c r="G26" s="541"/>
      <c r="I26" s="596"/>
      <c r="J26" s="596"/>
      <c r="K26" s="596"/>
      <c r="L26" s="596"/>
      <c r="M26" s="596"/>
    </row>
    <row r="27" spans="1:13">
      <c r="A27" s="538">
        <v>19</v>
      </c>
      <c r="B27" s="542" t="s">
        <v>649</v>
      </c>
      <c r="C27" s="540"/>
      <c r="D27" s="544">
        <v>56835557.694867373</v>
      </c>
      <c r="E27" s="540">
        <v>35572339.444826424</v>
      </c>
      <c r="F27" s="540">
        <v>104795061.63792272</v>
      </c>
      <c r="G27" s="541">
        <v>134786162.03519401</v>
      </c>
      <c r="I27" s="596"/>
      <c r="J27" s="596"/>
      <c r="K27" s="596"/>
      <c r="L27" s="596"/>
      <c r="M27" s="596"/>
    </row>
    <row r="28" spans="1:13">
      <c r="A28" s="538">
        <v>20</v>
      </c>
      <c r="B28" s="554" t="s">
        <v>650</v>
      </c>
      <c r="C28" s="540"/>
      <c r="D28" s="544"/>
      <c r="E28" s="540"/>
      <c r="F28" s="540"/>
      <c r="G28" s="541"/>
      <c r="I28" s="596"/>
      <c r="J28" s="596"/>
      <c r="K28" s="596"/>
      <c r="L28" s="596"/>
      <c r="M28" s="596"/>
    </row>
    <row r="29" spans="1:13">
      <c r="A29" s="538">
        <v>21</v>
      </c>
      <c r="B29" s="542" t="s">
        <v>651</v>
      </c>
      <c r="C29" s="540"/>
      <c r="D29" s="544"/>
      <c r="E29" s="540"/>
      <c r="F29" s="540"/>
      <c r="G29" s="541"/>
      <c r="I29" s="596"/>
      <c r="J29" s="596"/>
      <c r="K29" s="596"/>
      <c r="L29" s="596"/>
      <c r="M29" s="596"/>
    </row>
    <row r="30" spans="1:13">
      <c r="A30" s="538">
        <v>22</v>
      </c>
      <c r="B30" s="554" t="s">
        <v>650</v>
      </c>
      <c r="C30" s="540"/>
      <c r="D30" s="544"/>
      <c r="E30" s="540"/>
      <c r="F30" s="540"/>
      <c r="G30" s="541"/>
      <c r="I30" s="596"/>
      <c r="J30" s="596"/>
      <c r="K30" s="596"/>
      <c r="L30" s="596"/>
      <c r="M30" s="596"/>
    </row>
    <row r="31" spans="1:13" ht="30">
      <c r="A31" s="538">
        <v>23</v>
      </c>
      <c r="B31" s="542" t="s">
        <v>652</v>
      </c>
      <c r="C31" s="540"/>
      <c r="D31" s="544">
        <v>2655157.1499999985</v>
      </c>
      <c r="E31" s="540"/>
      <c r="F31" s="540"/>
      <c r="G31" s="541">
        <v>1327578.5749999993</v>
      </c>
      <c r="I31" s="596"/>
      <c r="J31" s="596"/>
      <c r="K31" s="596"/>
      <c r="L31" s="596"/>
      <c r="M31" s="596"/>
    </row>
    <row r="32" spans="1:13">
      <c r="A32" s="538">
        <v>24</v>
      </c>
      <c r="B32" s="539" t="s">
        <v>653</v>
      </c>
      <c r="C32" s="540"/>
      <c r="D32" s="544"/>
      <c r="E32" s="540"/>
      <c r="F32" s="540"/>
      <c r="G32" s="541"/>
      <c r="I32" s="596"/>
      <c r="J32" s="596"/>
      <c r="K32" s="596"/>
      <c r="L32" s="596"/>
      <c r="M32" s="596"/>
    </row>
    <row r="33" spans="1:13">
      <c r="A33" s="538">
        <v>25</v>
      </c>
      <c r="B33" s="539" t="s">
        <v>165</v>
      </c>
      <c r="C33" s="540">
        <f>SUM(C34:C35)</f>
        <v>7056792.4399999967</v>
      </c>
      <c r="D33" s="540">
        <f>SUM(D34:D35)</f>
        <v>7584027.5895053437</v>
      </c>
      <c r="E33" s="540">
        <f>SUM(E34:E35)</f>
        <v>4011836.1515851868</v>
      </c>
      <c r="F33" s="540">
        <f>SUM(F34:F35)</f>
        <v>13168434.244103596</v>
      </c>
      <c r="G33" s="541">
        <f>SUM(G34:G35)</f>
        <v>26516747.694148842</v>
      </c>
      <c r="I33" s="596"/>
      <c r="J33" s="596"/>
      <c r="K33" s="596"/>
      <c r="L33" s="596"/>
      <c r="M33" s="596"/>
    </row>
    <row r="34" spans="1:13">
      <c r="A34" s="538">
        <v>26</v>
      </c>
      <c r="B34" s="542" t="s">
        <v>654</v>
      </c>
      <c r="C34" s="543"/>
      <c r="D34" s="544"/>
      <c r="E34" s="540"/>
      <c r="F34" s="540"/>
      <c r="G34" s="541"/>
      <c r="I34" s="596"/>
      <c r="J34" s="596"/>
      <c r="K34" s="596"/>
      <c r="L34" s="596"/>
      <c r="M34" s="596"/>
    </row>
    <row r="35" spans="1:13">
      <c r="A35" s="538">
        <v>27</v>
      </c>
      <c r="B35" s="542" t="s">
        <v>655</v>
      </c>
      <c r="C35" s="540">
        <v>7056792.4399999967</v>
      </c>
      <c r="D35" s="544">
        <v>7584027.5895053437</v>
      </c>
      <c r="E35" s="540">
        <v>4011836.1515851868</v>
      </c>
      <c r="F35" s="540">
        <v>13168434.244103596</v>
      </c>
      <c r="G35" s="541">
        <v>26516747.694148842</v>
      </c>
      <c r="I35" s="596"/>
      <c r="J35" s="596"/>
      <c r="K35" s="596"/>
      <c r="L35" s="596"/>
      <c r="M35" s="596"/>
    </row>
    <row r="36" spans="1:13">
      <c r="A36" s="538">
        <v>28</v>
      </c>
      <c r="B36" s="539" t="s">
        <v>656</v>
      </c>
      <c r="C36" s="540"/>
      <c r="D36" s="544">
        <v>5737882.5500000007</v>
      </c>
      <c r="E36" s="540"/>
      <c r="F36" s="540"/>
      <c r="G36" s="541">
        <v>286894.12750000006</v>
      </c>
      <c r="I36" s="596"/>
      <c r="J36" s="596"/>
      <c r="K36" s="596"/>
      <c r="L36" s="596"/>
      <c r="M36" s="596"/>
    </row>
    <row r="37" spans="1:13">
      <c r="A37" s="545">
        <v>29</v>
      </c>
      <c r="B37" s="546" t="s">
        <v>657</v>
      </c>
      <c r="C37" s="543"/>
      <c r="D37" s="543"/>
      <c r="E37" s="543"/>
      <c r="F37" s="543"/>
      <c r="G37" s="547">
        <f>SUM(G23:G24,G32:G33,G36)</f>
        <v>164589673.12734282</v>
      </c>
      <c r="I37" s="596"/>
      <c r="J37" s="596"/>
      <c r="K37" s="596"/>
      <c r="L37" s="596"/>
      <c r="M37" s="596"/>
    </row>
    <row r="38" spans="1:13">
      <c r="A38" s="534"/>
      <c r="B38" s="555"/>
      <c r="C38" s="556"/>
      <c r="D38" s="556"/>
      <c r="E38" s="556"/>
      <c r="F38" s="556"/>
      <c r="G38" s="557"/>
      <c r="I38" s="596"/>
      <c r="J38" s="596"/>
      <c r="K38" s="596"/>
      <c r="L38" s="596"/>
      <c r="M38" s="596"/>
    </row>
    <row r="39" spans="1:13" ht="16.5" thickBot="1">
      <c r="A39" s="558">
        <v>30</v>
      </c>
      <c r="B39" s="559" t="s">
        <v>625</v>
      </c>
      <c r="C39" s="505"/>
      <c r="D39" s="506"/>
      <c r="E39" s="506"/>
      <c r="F39" s="560"/>
      <c r="G39" s="561">
        <f>IFERROR(G21/G37,0)</f>
        <v>1.1845758200950602</v>
      </c>
      <c r="I39" s="596"/>
      <c r="J39" s="596"/>
      <c r="K39" s="596"/>
      <c r="L39" s="596"/>
      <c r="M39" s="596"/>
    </row>
    <row r="42" spans="1:13" ht="45">
      <c r="B42" s="285" t="s">
        <v>658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R51"/>
  <sheetViews>
    <sheetView zoomScale="80" zoomScaleNormal="80" workbookViewId="0">
      <pane xSplit="1" ySplit="5" topLeftCell="B6" activePane="bottomRight" state="frozen"/>
      <selection activeCell="B2" sqref="B2"/>
      <selection pane="topRight" activeCell="B2" sqref="B2"/>
      <selection pane="bottomLeft" activeCell="B2" sqref="B2"/>
      <selection pane="bottomRight" activeCell="K14" sqref="K14"/>
    </sheetView>
  </sheetViews>
  <sheetFormatPr defaultRowHeight="15"/>
  <cols>
    <col min="1" max="1" width="10.85546875" style="10" bestFit="1" customWidth="1"/>
    <col min="2" max="2" width="88.42578125" style="7" customWidth="1"/>
    <col min="3" max="3" width="12.7109375" style="7" customWidth="1"/>
    <col min="4" max="7" width="12.7109375" style="157" customWidth="1"/>
    <col min="8" max="13" width="6.7109375" style="157" customWidth="1"/>
    <col min="14" max="16384" width="9.140625" style="157"/>
  </cols>
  <sheetData>
    <row r="1" spans="1:18">
      <c r="A1" s="8" t="s">
        <v>188</v>
      </c>
      <c r="B1" s="580" t="str">
        <f>Info!C2</f>
        <v>სს "ფინკა ბანკი საქართველო"</v>
      </c>
    </row>
    <row r="2" spans="1:18">
      <c r="A2" s="8" t="s">
        <v>189</v>
      </c>
      <c r="B2" s="252">
        <v>44377</v>
      </c>
      <c r="C2" s="17"/>
      <c r="D2" s="9"/>
      <c r="E2" s="9"/>
      <c r="F2" s="9"/>
      <c r="G2" s="9"/>
      <c r="H2" s="9"/>
    </row>
    <row r="3" spans="1:18">
      <c r="A3" s="8"/>
      <c r="C3" s="17"/>
      <c r="D3" s="9"/>
      <c r="E3" s="9"/>
      <c r="F3" s="9"/>
      <c r="G3" s="9"/>
      <c r="H3" s="9"/>
    </row>
    <row r="4" spans="1:18" ht="15.75" thickBot="1">
      <c r="A4" s="41" t="s">
        <v>405</v>
      </c>
      <c r="B4" s="94" t="s">
        <v>223</v>
      </c>
      <c r="C4" s="95"/>
      <c r="D4" s="96"/>
      <c r="E4" s="96"/>
      <c r="F4" s="96"/>
      <c r="G4" s="96"/>
      <c r="H4" s="9"/>
    </row>
    <row r="5" spans="1:18">
      <c r="A5" s="155" t="s">
        <v>26</v>
      </c>
      <c r="B5" s="156"/>
      <c r="C5" s="685" t="str">
        <f>INT((MONTH($B$2))/3)&amp;"Q"&amp;"-"&amp;YEAR($B$2)</f>
        <v>2Q-2021</v>
      </c>
      <c r="D5" s="685" t="str">
        <f>IF(INT(MONTH($B$2))=3, "4"&amp;"Q"&amp;"-"&amp;YEAR($B$2)-1, IF(INT(MONTH($B$2))=6, "1"&amp;"Q"&amp;"-"&amp;YEAR($B$2), IF(INT(MONTH($B$2))=9, "2"&amp;"Q"&amp;"-"&amp;YEAR($B$2),IF(INT(MONTH($B$2))=12, "3"&amp;"Q"&amp;"-"&amp;YEAR($B$2), 0))))</f>
        <v>1Q-2021</v>
      </c>
      <c r="E5" s="685" t="str">
        <f>IF(INT(MONTH($B$2))=3, "3"&amp;"Q"&amp;"-"&amp;YEAR($B$2)-1, IF(INT(MONTH($B$2))=6, "4"&amp;"Q"&amp;"-"&amp;YEAR($B$2)-1, IF(INT(MONTH($B$2))=9, "1"&amp;"Q"&amp;"-"&amp;YEAR($B$2),IF(INT(MONTH($B$2))=12, "2"&amp;"Q"&amp;"-"&amp;YEAR($B$2), 0))))</f>
        <v>4Q-2020</v>
      </c>
      <c r="F5" s="685" t="str">
        <f>IF(INT(MONTH($B$2))=3, "2"&amp;"Q"&amp;"-"&amp;YEAR($B$2)-1, IF(INT(MONTH($B$2))=6, "3"&amp;"Q"&amp;"-"&amp;YEAR($B$2)-1, IF(INT(MONTH($B$2))=9, "4"&amp;"Q"&amp;"-"&amp;YEAR($B$2)-1,IF(INT(MONTH($B$2))=12, "1"&amp;"Q"&amp;"-"&amp;YEAR($B$2), 0))))</f>
        <v>3Q-2020</v>
      </c>
      <c r="G5" s="686" t="str">
        <f>IF(INT(MONTH($B$2))=3, "1"&amp;"Q"&amp;"-"&amp;YEAR($B$2)-1, IF(INT(MONTH($B$2))=6, "2"&amp;"Q"&amp;"-"&amp;YEAR($B$2)-1, IF(INT(MONTH($B$2))=9, "3"&amp;"Q"&amp;"-"&amp;YEAR($B$2)-1,IF(INT(MONTH($B$2))=12, "4"&amp;"Q"&amp;"-"&amp;YEAR($B$2)-1, 0))))</f>
        <v>2Q-2020</v>
      </c>
    </row>
    <row r="6" spans="1:18">
      <c r="A6" s="177"/>
      <c r="B6" s="178" t="s">
        <v>186</v>
      </c>
      <c r="C6" s="581"/>
      <c r="D6" s="581"/>
      <c r="E6" s="581"/>
      <c r="F6" s="581"/>
      <c r="G6" s="582"/>
    </row>
    <row r="7" spans="1:18">
      <c r="A7" s="177"/>
      <c r="B7" s="179" t="s">
        <v>190</v>
      </c>
      <c r="C7" s="581"/>
      <c r="D7" s="581"/>
      <c r="E7" s="581"/>
      <c r="F7" s="581"/>
      <c r="G7" s="582"/>
    </row>
    <row r="8" spans="1:18">
      <c r="A8" s="172">
        <v>1</v>
      </c>
      <c r="B8" s="173" t="s">
        <v>23</v>
      </c>
      <c r="C8" s="180">
        <v>42104795</v>
      </c>
      <c r="D8" s="181">
        <v>40901600.090000004</v>
      </c>
      <c r="E8" s="181">
        <v>40505584.179999992</v>
      </c>
      <c r="F8" s="181">
        <v>39234946.349999994</v>
      </c>
      <c r="G8" s="182">
        <v>39771499.130000003</v>
      </c>
      <c r="I8" s="694"/>
      <c r="J8" s="694"/>
      <c r="K8" s="694"/>
      <c r="L8" s="694"/>
      <c r="M8" s="694"/>
      <c r="N8" s="694"/>
      <c r="O8" s="694"/>
      <c r="P8" s="684"/>
      <c r="Q8" s="684"/>
      <c r="R8" s="684"/>
    </row>
    <row r="9" spans="1:18">
      <c r="A9" s="172">
        <v>2</v>
      </c>
      <c r="B9" s="173" t="s">
        <v>89</v>
      </c>
      <c r="C9" s="180">
        <v>42104795</v>
      </c>
      <c r="D9" s="181">
        <v>40901600.090000004</v>
      </c>
      <c r="E9" s="181">
        <v>40505584.179999992</v>
      </c>
      <c r="F9" s="181">
        <v>39234946.349999994</v>
      </c>
      <c r="G9" s="182">
        <v>39771499.130000003</v>
      </c>
      <c r="I9" s="694"/>
      <c r="J9" s="694"/>
      <c r="K9" s="694"/>
      <c r="L9" s="694"/>
      <c r="M9" s="694"/>
      <c r="O9" s="684"/>
      <c r="P9" s="684"/>
      <c r="Q9" s="684"/>
      <c r="R9" s="684"/>
    </row>
    <row r="10" spans="1:18">
      <c r="A10" s="172">
        <v>3</v>
      </c>
      <c r="B10" s="173" t="s">
        <v>88</v>
      </c>
      <c r="C10" s="180">
        <v>54760231.473082185</v>
      </c>
      <c r="D10" s="181">
        <v>55825407.739691257</v>
      </c>
      <c r="E10" s="181">
        <v>54820083.96975936</v>
      </c>
      <c r="F10" s="181">
        <v>55126051.934597582</v>
      </c>
      <c r="G10" s="182">
        <v>54741353.911205232</v>
      </c>
      <c r="I10" s="694"/>
      <c r="J10" s="694"/>
      <c r="K10" s="694"/>
      <c r="L10" s="694"/>
      <c r="M10" s="694"/>
      <c r="O10" s="684"/>
      <c r="P10" s="684"/>
      <c r="Q10" s="684"/>
      <c r="R10" s="684"/>
    </row>
    <row r="11" spans="1:18">
      <c r="A11" s="172">
        <v>4</v>
      </c>
      <c r="B11" s="173" t="s">
        <v>616</v>
      </c>
      <c r="C11" s="180">
        <v>14140209.557426069</v>
      </c>
      <c r="D11" s="181">
        <v>13443760.915444687</v>
      </c>
      <c r="E11" s="181">
        <v>12977819.707601923</v>
      </c>
      <c r="F11" s="181">
        <v>12758990.780860316</v>
      </c>
      <c r="G11" s="182">
        <v>12800488.346918438</v>
      </c>
      <c r="I11" s="694"/>
      <c r="J11" s="694"/>
      <c r="K11" s="694"/>
      <c r="L11" s="694"/>
      <c r="M11" s="694"/>
      <c r="O11" s="684"/>
      <c r="P11" s="684"/>
      <c r="Q11" s="684"/>
      <c r="R11" s="684"/>
    </row>
    <row r="12" spans="1:18">
      <c r="A12" s="172">
        <v>5</v>
      </c>
      <c r="B12" s="173" t="s">
        <v>617</v>
      </c>
      <c r="C12" s="180">
        <v>18853612.743234757</v>
      </c>
      <c r="D12" s="181">
        <v>17925014.553926248</v>
      </c>
      <c r="E12" s="181">
        <v>17303759.610135898</v>
      </c>
      <c r="F12" s="181">
        <v>17011987.707813755</v>
      </c>
      <c r="G12" s="182">
        <v>17067317.795891251</v>
      </c>
      <c r="I12" s="694"/>
      <c r="J12" s="694"/>
      <c r="K12" s="694"/>
      <c r="L12" s="694"/>
      <c r="M12" s="694"/>
      <c r="O12" s="684"/>
      <c r="P12" s="684"/>
      <c r="Q12" s="684"/>
      <c r="R12" s="684"/>
    </row>
    <row r="13" spans="1:18">
      <c r="A13" s="172">
        <v>6</v>
      </c>
      <c r="B13" s="173" t="s">
        <v>618</v>
      </c>
      <c r="C13" s="180">
        <v>25138150.324313011</v>
      </c>
      <c r="D13" s="181">
        <v>23900019.405235</v>
      </c>
      <c r="E13" s="181">
        <v>23071679.480181199</v>
      </c>
      <c r="F13" s="181">
        <v>22682650.27708501</v>
      </c>
      <c r="G13" s="182">
        <v>22756423.727855001</v>
      </c>
      <c r="I13" s="694"/>
      <c r="J13" s="694"/>
      <c r="K13" s="694"/>
      <c r="L13" s="694"/>
      <c r="M13" s="694"/>
      <c r="O13" s="684"/>
      <c r="P13" s="684"/>
      <c r="Q13" s="684"/>
      <c r="R13" s="684"/>
    </row>
    <row r="14" spans="1:18">
      <c r="A14" s="177"/>
      <c r="B14" s="178" t="s">
        <v>620</v>
      </c>
      <c r="C14" s="581"/>
      <c r="D14" s="581"/>
      <c r="E14" s="581"/>
      <c r="F14" s="581"/>
      <c r="G14" s="582"/>
      <c r="I14" s="694"/>
      <c r="J14" s="694"/>
      <c r="K14" s="694"/>
      <c r="L14" s="694"/>
      <c r="M14" s="694"/>
      <c r="O14" s="684"/>
      <c r="P14" s="684"/>
      <c r="Q14" s="684"/>
      <c r="R14" s="684"/>
    </row>
    <row r="15" spans="1:18" ht="25.5" customHeight="1">
      <c r="A15" s="172">
        <v>7</v>
      </c>
      <c r="B15" s="173" t="s">
        <v>619</v>
      </c>
      <c r="C15" s="183">
        <v>314226879.05391264</v>
      </c>
      <c r="D15" s="181">
        <v>298750242.5654375</v>
      </c>
      <c r="E15" s="181">
        <v>288395993.50226498</v>
      </c>
      <c r="F15" s="181">
        <v>283533128.46356261</v>
      </c>
      <c r="G15" s="182">
        <v>284455296.59818751</v>
      </c>
      <c r="I15" s="694"/>
      <c r="J15" s="694"/>
      <c r="K15" s="694"/>
      <c r="L15" s="694"/>
      <c r="M15" s="694"/>
      <c r="O15" s="684"/>
      <c r="P15" s="684"/>
      <c r="Q15" s="684"/>
      <c r="R15" s="684"/>
    </row>
    <row r="16" spans="1:18">
      <c r="A16" s="177"/>
      <c r="B16" s="178" t="s">
        <v>624</v>
      </c>
      <c r="C16" s="581"/>
      <c r="D16" s="581"/>
      <c r="E16" s="581"/>
      <c r="F16" s="581"/>
      <c r="G16" s="582"/>
      <c r="I16" s="694"/>
      <c r="J16" s="694"/>
      <c r="K16" s="694"/>
      <c r="L16" s="694"/>
      <c r="M16" s="694"/>
      <c r="O16" s="684"/>
      <c r="P16" s="684"/>
      <c r="Q16" s="684"/>
      <c r="R16" s="684"/>
    </row>
    <row r="17" spans="1:18" s="158" customFormat="1">
      <c r="A17" s="172"/>
      <c r="B17" s="179" t="s">
        <v>605</v>
      </c>
      <c r="C17" s="581"/>
      <c r="D17" s="581"/>
      <c r="E17" s="581"/>
      <c r="F17" s="581"/>
      <c r="G17" s="582"/>
      <c r="I17" s="694"/>
      <c r="J17" s="694"/>
      <c r="K17" s="694"/>
      <c r="L17" s="694"/>
      <c r="M17" s="694"/>
      <c r="O17" s="684"/>
      <c r="P17" s="684"/>
      <c r="Q17" s="684"/>
      <c r="R17" s="684"/>
    </row>
    <row r="18" spans="1:18">
      <c r="A18" s="171">
        <v>8</v>
      </c>
      <c r="B18" s="184" t="s">
        <v>614</v>
      </c>
      <c r="C18" s="192">
        <v>0.13399488651884545</v>
      </c>
      <c r="D18" s="193">
        <v>0.13690901047901582</v>
      </c>
      <c r="E18" s="193">
        <v>0.14045127218343925</v>
      </c>
      <c r="F18" s="193">
        <v>0.1383787022088396</v>
      </c>
      <c r="G18" s="194">
        <v>0.13981634234141174</v>
      </c>
      <c r="I18" s="694"/>
      <c r="J18" s="694"/>
      <c r="K18" s="694"/>
      <c r="L18" s="694"/>
      <c r="M18" s="694"/>
      <c r="O18" s="684"/>
      <c r="P18" s="684"/>
      <c r="Q18" s="684"/>
      <c r="R18" s="684"/>
    </row>
    <row r="19" spans="1:18" ht="15" customHeight="1">
      <c r="A19" s="171">
        <v>9</v>
      </c>
      <c r="B19" s="184" t="s">
        <v>613</v>
      </c>
      <c r="C19" s="192">
        <v>0.13399488651884545</v>
      </c>
      <c r="D19" s="193">
        <v>0.13690901047901582</v>
      </c>
      <c r="E19" s="193">
        <v>0.14045127218343925</v>
      </c>
      <c r="F19" s="193">
        <v>0.1383787022088396</v>
      </c>
      <c r="G19" s="194">
        <v>0.13981634234141174</v>
      </c>
      <c r="I19" s="694"/>
      <c r="J19" s="694"/>
      <c r="K19" s="694"/>
      <c r="L19" s="694"/>
      <c r="M19" s="694"/>
      <c r="O19" s="684"/>
      <c r="P19" s="684"/>
      <c r="Q19" s="684"/>
      <c r="R19" s="684"/>
    </row>
    <row r="20" spans="1:18">
      <c r="A20" s="171">
        <v>10</v>
      </c>
      <c r="B20" s="184" t="s">
        <v>615</v>
      </c>
      <c r="C20" s="192">
        <v>0.17426972395855048</v>
      </c>
      <c r="D20" s="193">
        <v>0.18686313778461083</v>
      </c>
      <c r="E20" s="193">
        <v>0.19008614961680742</v>
      </c>
      <c r="F20" s="193">
        <v>0.19442543533914394</v>
      </c>
      <c r="G20" s="194">
        <v>0.19244273024921427</v>
      </c>
      <c r="I20" s="694"/>
      <c r="J20" s="694"/>
      <c r="K20" s="694"/>
      <c r="L20" s="694"/>
      <c r="M20" s="694"/>
      <c r="O20" s="684"/>
      <c r="P20" s="684"/>
      <c r="Q20" s="684"/>
      <c r="R20" s="684"/>
    </row>
    <row r="21" spans="1:18">
      <c r="A21" s="171">
        <v>11</v>
      </c>
      <c r="B21" s="173" t="s">
        <v>616</v>
      </c>
      <c r="C21" s="592">
        <v>18981091.397608362</v>
      </c>
      <c r="D21" s="593">
        <v>18062554.625066627</v>
      </c>
      <c r="E21" s="593">
        <v>15235856.752777563</v>
      </c>
      <c r="F21" s="593">
        <v>14991409.83189794</v>
      </c>
      <c r="G21" s="594">
        <v>15049184.694120532</v>
      </c>
      <c r="I21" s="694"/>
      <c r="J21" s="694"/>
      <c r="K21" s="694"/>
      <c r="L21" s="694"/>
      <c r="M21" s="694"/>
      <c r="O21" s="684"/>
      <c r="P21" s="684"/>
      <c r="Q21" s="684"/>
      <c r="R21" s="684"/>
    </row>
    <row r="22" spans="1:18">
      <c r="A22" s="171">
        <v>12</v>
      </c>
      <c r="B22" s="173" t="s">
        <v>617</v>
      </c>
      <c r="C22" s="592">
        <v>25308319.545565061</v>
      </c>
      <c r="D22" s="593">
        <v>24083691.37507914</v>
      </c>
      <c r="E22" s="593">
        <v>20314784.049506295</v>
      </c>
      <c r="F22" s="593">
        <v>19988923.767639466</v>
      </c>
      <c r="G22" s="594">
        <v>20066011.814352531</v>
      </c>
      <c r="I22" s="694"/>
      <c r="J22" s="694"/>
      <c r="K22" s="694"/>
      <c r="L22" s="694"/>
      <c r="M22" s="694"/>
      <c r="O22" s="684"/>
      <c r="P22" s="684"/>
      <c r="Q22" s="684"/>
      <c r="R22" s="684"/>
    </row>
    <row r="23" spans="1:18">
      <c r="A23" s="171">
        <v>13</v>
      </c>
      <c r="B23" s="173" t="s">
        <v>618</v>
      </c>
      <c r="C23" s="592">
        <v>41223025.782236539</v>
      </c>
      <c r="D23" s="593">
        <v>39221844.273162931</v>
      </c>
      <c r="E23" s="593">
        <v>37872388.88965977</v>
      </c>
      <c r="F23" s="593">
        <v>37256037.361389861</v>
      </c>
      <c r="G23" s="594">
        <v>37393310.511908926</v>
      </c>
      <c r="I23" s="694"/>
      <c r="J23" s="694"/>
      <c r="K23" s="694"/>
      <c r="L23" s="694"/>
      <c r="M23" s="694"/>
      <c r="O23" s="684"/>
      <c r="P23" s="684"/>
      <c r="Q23" s="684"/>
      <c r="R23" s="684"/>
    </row>
    <row r="24" spans="1:18">
      <c r="A24" s="177"/>
      <c r="B24" s="178" t="s">
        <v>6</v>
      </c>
      <c r="C24" s="581"/>
      <c r="D24" s="581"/>
      <c r="E24" s="581"/>
      <c r="F24" s="581"/>
      <c r="G24" s="582"/>
      <c r="I24" s="694"/>
      <c r="J24" s="694"/>
      <c r="K24" s="694"/>
      <c r="L24" s="694"/>
      <c r="M24" s="694"/>
      <c r="O24" s="684"/>
      <c r="P24" s="684"/>
      <c r="Q24" s="684"/>
      <c r="R24" s="684"/>
    </row>
    <row r="25" spans="1:18" ht="15" customHeight="1">
      <c r="A25" s="185">
        <v>14</v>
      </c>
      <c r="B25" s="186" t="s">
        <v>7</v>
      </c>
      <c r="C25" s="584">
        <v>0.17374701930057035</v>
      </c>
      <c r="D25" s="585">
        <v>0.16674494310415161</v>
      </c>
      <c r="E25" s="585">
        <v>0.16792600800264834</v>
      </c>
      <c r="F25" s="585">
        <v>0.16912708966456755</v>
      </c>
      <c r="G25" s="586">
        <v>0.16861293883972972</v>
      </c>
      <c r="I25" s="694"/>
      <c r="J25" s="694"/>
      <c r="K25" s="694"/>
      <c r="L25" s="694"/>
      <c r="M25" s="694"/>
      <c r="O25" s="684"/>
      <c r="P25" s="684"/>
      <c r="Q25" s="684"/>
      <c r="R25" s="684"/>
    </row>
    <row r="26" spans="1:18">
      <c r="A26" s="185">
        <v>15</v>
      </c>
      <c r="B26" s="186" t="s">
        <v>8</v>
      </c>
      <c r="C26" s="584">
        <v>7.2651382994168873E-2</v>
      </c>
      <c r="D26" s="585">
        <v>7.2054269308318986E-2</v>
      </c>
      <c r="E26" s="585">
        <v>7.6171889160382242E-2</v>
      </c>
      <c r="F26" s="585">
        <v>7.6798591947526432E-2</v>
      </c>
      <c r="G26" s="586">
        <v>7.3844119009131765E-2</v>
      </c>
      <c r="I26" s="694"/>
      <c r="J26" s="694"/>
      <c r="K26" s="694"/>
      <c r="L26" s="694"/>
      <c r="M26" s="694"/>
      <c r="O26" s="684"/>
      <c r="P26" s="684"/>
      <c r="Q26" s="684"/>
      <c r="R26" s="684"/>
    </row>
    <row r="27" spans="1:18">
      <c r="A27" s="185">
        <v>16</v>
      </c>
      <c r="B27" s="186" t="s">
        <v>9</v>
      </c>
      <c r="C27" s="584">
        <v>2.920480105908807E-2</v>
      </c>
      <c r="D27" s="585">
        <v>2.4615781310975422E-2</v>
      </c>
      <c r="E27" s="585">
        <v>2.2865017159562573E-2</v>
      </c>
      <c r="F27" s="585">
        <v>2.2508387399949693E-2</v>
      </c>
      <c r="G27" s="586">
        <v>2.4846519835006502E-2</v>
      </c>
      <c r="I27" s="694"/>
      <c r="J27" s="694"/>
      <c r="K27" s="694"/>
      <c r="L27" s="694"/>
      <c r="M27" s="694"/>
      <c r="O27" s="684"/>
      <c r="P27" s="684"/>
      <c r="Q27" s="684"/>
      <c r="R27" s="684"/>
    </row>
    <row r="28" spans="1:18">
      <c r="A28" s="185">
        <v>17</v>
      </c>
      <c r="B28" s="186" t="s">
        <v>224</v>
      </c>
      <c r="C28" s="584">
        <v>0.10109563630640148</v>
      </c>
      <c r="D28" s="585">
        <v>9.4690673795832639E-2</v>
      </c>
      <c r="E28" s="585">
        <v>9.1754118842266058E-2</v>
      </c>
      <c r="F28" s="585">
        <v>9.2328497717041116E-2</v>
      </c>
      <c r="G28" s="586">
        <v>9.4768819830597928E-2</v>
      </c>
      <c r="I28" s="694"/>
      <c r="J28" s="694"/>
      <c r="K28" s="694"/>
      <c r="L28" s="694"/>
      <c r="M28" s="694"/>
      <c r="O28" s="684"/>
      <c r="P28" s="684"/>
      <c r="Q28" s="684"/>
      <c r="R28" s="684"/>
    </row>
    <row r="29" spans="1:18">
      <c r="A29" s="185">
        <v>18</v>
      </c>
      <c r="B29" s="186" t="s">
        <v>10</v>
      </c>
      <c r="C29" s="584">
        <v>7.0757493988087153E-3</v>
      </c>
      <c r="D29" s="585">
        <v>-4.7070123100948352E-3</v>
      </c>
      <c r="E29" s="585">
        <v>-1.0322464625663235E-2</v>
      </c>
      <c r="F29" s="585">
        <v>-1.9355749793320172E-2</v>
      </c>
      <c r="G29" s="586">
        <v>-2.3917452012706779E-2</v>
      </c>
      <c r="I29" s="694"/>
      <c r="J29" s="694"/>
      <c r="K29" s="694"/>
      <c r="L29" s="694"/>
      <c r="M29" s="694"/>
      <c r="O29" s="684"/>
      <c r="P29" s="684"/>
      <c r="Q29" s="684"/>
      <c r="R29" s="684"/>
    </row>
    <row r="30" spans="1:18">
      <c r="A30" s="185">
        <v>19</v>
      </c>
      <c r="B30" s="186" t="s">
        <v>11</v>
      </c>
      <c r="C30" s="584">
        <v>4.7363042835730826E-2</v>
      </c>
      <c r="D30" s="585">
        <v>-3.1534442931792896E-2</v>
      </c>
      <c r="E30" s="585">
        <v>-6.78090577333883E-2</v>
      </c>
      <c r="F30" s="585">
        <v>-0.12646167950069476</v>
      </c>
      <c r="G30" s="586">
        <v>-0.15383098226886319</v>
      </c>
      <c r="I30" s="694"/>
      <c r="J30" s="694"/>
      <c r="K30" s="694"/>
      <c r="L30" s="694"/>
      <c r="M30" s="694"/>
      <c r="O30" s="684"/>
      <c r="P30" s="684"/>
      <c r="Q30" s="684"/>
      <c r="R30" s="684"/>
    </row>
    <row r="31" spans="1:18">
      <c r="A31" s="177"/>
      <c r="B31" s="178" t="s">
        <v>12</v>
      </c>
      <c r="C31" s="581"/>
      <c r="D31" s="581"/>
      <c r="E31" s="581"/>
      <c r="F31" s="581"/>
      <c r="G31" s="582"/>
      <c r="I31" s="694"/>
      <c r="J31" s="694"/>
      <c r="K31" s="694"/>
      <c r="L31" s="694"/>
      <c r="M31" s="694"/>
      <c r="O31" s="684"/>
      <c r="P31" s="684"/>
      <c r="Q31" s="684"/>
      <c r="R31" s="684"/>
    </row>
    <row r="32" spans="1:18">
      <c r="A32" s="185">
        <v>20</v>
      </c>
      <c r="B32" s="186" t="s">
        <v>13</v>
      </c>
      <c r="C32" s="584">
        <v>7.2128708682960271E-2</v>
      </c>
      <c r="D32" s="585">
        <v>8.5925329681515034E-2</v>
      </c>
      <c r="E32" s="585">
        <v>9.2508093406341432E-2</v>
      </c>
      <c r="F32" s="585">
        <v>7.1607023519196872E-2</v>
      </c>
      <c r="G32" s="586">
        <v>7.7692565041043854E-2</v>
      </c>
      <c r="I32" s="694"/>
      <c r="J32" s="694"/>
      <c r="K32" s="694"/>
      <c r="L32" s="694"/>
      <c r="M32" s="694"/>
      <c r="O32" s="684"/>
      <c r="P32" s="684"/>
      <c r="Q32" s="684"/>
      <c r="R32" s="684"/>
    </row>
    <row r="33" spans="1:18" ht="15" customHeight="1">
      <c r="A33" s="185">
        <v>21</v>
      </c>
      <c r="B33" s="186" t="s">
        <v>14</v>
      </c>
      <c r="C33" s="584">
        <v>5.7075692551660479E-2</v>
      </c>
      <c r="D33" s="585">
        <v>6.3649682615710773E-2</v>
      </c>
      <c r="E33" s="585">
        <v>6.4489437864262353E-2</v>
      </c>
      <c r="F33" s="585">
        <v>6.5514640929716594E-2</v>
      </c>
      <c r="G33" s="586">
        <v>6.7375397670461024E-2</v>
      </c>
      <c r="I33" s="694"/>
      <c r="J33" s="694"/>
      <c r="K33" s="694"/>
      <c r="L33" s="694"/>
      <c r="M33" s="694"/>
      <c r="O33" s="684"/>
      <c r="P33" s="684"/>
      <c r="Q33" s="684"/>
      <c r="R33" s="684"/>
    </row>
    <row r="34" spans="1:18">
      <c r="A34" s="185">
        <v>22</v>
      </c>
      <c r="B34" s="186" t="s">
        <v>15</v>
      </c>
      <c r="C34" s="584">
        <v>1.4114475400467395E-2</v>
      </c>
      <c r="D34" s="585">
        <v>2.1143045991628917E-2</v>
      </c>
      <c r="E34" s="585">
        <v>3.1078233490553532E-2</v>
      </c>
      <c r="F34" s="585">
        <v>3.2196597025811256E-2</v>
      </c>
      <c r="G34" s="586">
        <v>3.7627265874009601E-2</v>
      </c>
      <c r="I34" s="694"/>
      <c r="J34" s="694"/>
      <c r="K34" s="694"/>
      <c r="L34" s="694"/>
      <c r="M34" s="694"/>
      <c r="O34" s="684"/>
      <c r="P34" s="684"/>
      <c r="Q34" s="684"/>
      <c r="R34" s="684"/>
    </row>
    <row r="35" spans="1:18" ht="15" customHeight="1">
      <c r="A35" s="185">
        <v>23</v>
      </c>
      <c r="B35" s="186" t="s">
        <v>16</v>
      </c>
      <c r="C35" s="584">
        <v>8.5821904517961289E-2</v>
      </c>
      <c r="D35" s="585">
        <v>0.1080684243586673</v>
      </c>
      <c r="E35" s="585">
        <v>0.14596691227140438</v>
      </c>
      <c r="F35" s="585">
        <v>0.15675607411609338</v>
      </c>
      <c r="G35" s="586">
        <v>0.17210751434223634</v>
      </c>
      <c r="I35" s="694"/>
      <c r="J35" s="694"/>
      <c r="K35" s="694"/>
      <c r="L35" s="694"/>
      <c r="M35" s="694"/>
      <c r="O35" s="684"/>
      <c r="P35" s="684"/>
      <c r="Q35" s="684"/>
      <c r="R35" s="684"/>
    </row>
    <row r="36" spans="1:18">
      <c r="A36" s="185">
        <v>24</v>
      </c>
      <c r="B36" s="186" t="s">
        <v>17</v>
      </c>
      <c r="C36" s="584">
        <v>0.14184997388613649</v>
      </c>
      <c r="D36" s="585">
        <v>6.7609800356010691E-2</v>
      </c>
      <c r="E36" s="585">
        <v>-5.0516966976925697E-2</v>
      </c>
      <c r="F36" s="585">
        <v>-8.349769474227417E-2</v>
      </c>
      <c r="G36" s="586">
        <v>-7.1678732660567943E-2</v>
      </c>
      <c r="I36" s="694"/>
      <c r="J36" s="694"/>
      <c r="K36" s="694"/>
      <c r="L36" s="694"/>
      <c r="M36" s="694"/>
      <c r="O36" s="684"/>
      <c r="P36" s="684"/>
      <c r="Q36" s="684"/>
      <c r="R36" s="684"/>
    </row>
    <row r="37" spans="1:18" ht="15" customHeight="1">
      <c r="A37" s="177"/>
      <c r="B37" s="178" t="s">
        <v>18</v>
      </c>
      <c r="C37" s="581"/>
      <c r="D37" s="581"/>
      <c r="E37" s="581"/>
      <c r="F37" s="581"/>
      <c r="G37" s="582"/>
      <c r="I37" s="694"/>
      <c r="J37" s="694"/>
      <c r="K37" s="694"/>
      <c r="L37" s="694"/>
      <c r="M37" s="694"/>
      <c r="O37" s="684"/>
      <c r="P37" s="684"/>
      <c r="Q37" s="684"/>
      <c r="R37" s="684"/>
    </row>
    <row r="38" spans="1:18" ht="15" customHeight="1">
      <c r="A38" s="185">
        <v>25</v>
      </c>
      <c r="B38" s="186" t="s">
        <v>19</v>
      </c>
      <c r="C38" s="584">
        <v>0.13299176436583796</v>
      </c>
      <c r="D38" s="584">
        <v>0.15241637088717339</v>
      </c>
      <c r="E38" s="584">
        <v>0.19309811081481995</v>
      </c>
      <c r="F38" s="584">
        <v>0.24182866033653366</v>
      </c>
      <c r="G38" s="588">
        <v>0.2119189350229051</v>
      </c>
      <c r="I38" s="694"/>
      <c r="J38" s="694"/>
      <c r="K38" s="694"/>
      <c r="L38" s="694"/>
      <c r="M38" s="694"/>
      <c r="O38" s="684"/>
      <c r="P38" s="684"/>
      <c r="Q38" s="684"/>
      <c r="R38" s="684"/>
    </row>
    <row r="39" spans="1:18" ht="15" customHeight="1">
      <c r="A39" s="185">
        <v>26</v>
      </c>
      <c r="B39" s="186" t="s">
        <v>20</v>
      </c>
      <c r="C39" s="584">
        <v>0.19271046461462618</v>
      </c>
      <c r="D39" s="584">
        <v>0.22301711359155352</v>
      </c>
      <c r="E39" s="584">
        <v>0.2243644659243243</v>
      </c>
      <c r="F39" s="584">
        <v>0.24195834812794975</v>
      </c>
      <c r="G39" s="588">
        <v>0.25082458880538083</v>
      </c>
      <c r="I39" s="694"/>
      <c r="J39" s="694"/>
      <c r="K39" s="694"/>
      <c r="L39" s="694"/>
      <c r="M39" s="694"/>
      <c r="O39" s="684"/>
      <c r="P39" s="684"/>
      <c r="Q39" s="684"/>
      <c r="R39" s="684"/>
    </row>
    <row r="40" spans="1:18" ht="15" customHeight="1">
      <c r="A40" s="185">
        <v>27</v>
      </c>
      <c r="B40" s="187" t="s">
        <v>21</v>
      </c>
      <c r="C40" s="584">
        <v>0.12361516759995732</v>
      </c>
      <c r="D40" s="584">
        <v>0.11842488000458325</v>
      </c>
      <c r="E40" s="584">
        <v>0.11534307819498896</v>
      </c>
      <c r="F40" s="584">
        <v>0.11119558429637898</v>
      </c>
      <c r="G40" s="588">
        <v>9.8207917843141812E-2</v>
      </c>
      <c r="I40" s="694"/>
      <c r="J40" s="694"/>
      <c r="K40" s="694"/>
      <c r="L40" s="694"/>
      <c r="M40" s="694"/>
      <c r="O40" s="684"/>
      <c r="P40" s="684"/>
      <c r="Q40" s="684"/>
      <c r="R40" s="684"/>
    </row>
    <row r="41" spans="1:18" ht="15" customHeight="1">
      <c r="A41" s="191"/>
      <c r="B41" s="178" t="s">
        <v>526</v>
      </c>
      <c r="C41" s="581"/>
      <c r="D41" s="581"/>
      <c r="E41" s="581"/>
      <c r="F41" s="581"/>
      <c r="G41" s="582"/>
      <c r="I41" s="694"/>
      <c r="J41" s="694"/>
      <c r="K41" s="694"/>
      <c r="L41" s="694"/>
      <c r="M41" s="694"/>
      <c r="O41" s="684"/>
      <c r="P41" s="684"/>
      <c r="Q41" s="684"/>
      <c r="R41" s="684"/>
    </row>
    <row r="42" spans="1:18" ht="15" customHeight="1">
      <c r="A42" s="185">
        <v>28</v>
      </c>
      <c r="B42" s="200" t="s">
        <v>510</v>
      </c>
      <c r="C42" s="187">
        <v>41775856.996688001</v>
      </c>
      <c r="D42" s="187">
        <v>49549525.006406799</v>
      </c>
      <c r="E42" s="187">
        <v>62495473.293500297</v>
      </c>
      <c r="F42" s="187">
        <v>65315019.463964202</v>
      </c>
      <c r="G42" s="190">
        <v>62391539.957249798</v>
      </c>
      <c r="I42" s="694"/>
      <c r="J42" s="694"/>
      <c r="K42" s="694"/>
      <c r="L42" s="694"/>
      <c r="M42" s="694"/>
      <c r="O42" s="684"/>
      <c r="P42" s="684"/>
      <c r="Q42" s="684"/>
      <c r="R42" s="684"/>
    </row>
    <row r="43" spans="1:18">
      <c r="A43" s="185">
        <v>29</v>
      </c>
      <c r="B43" s="186" t="s">
        <v>511</v>
      </c>
      <c r="C43" s="187">
        <v>25003347.790745437</v>
      </c>
      <c r="D43" s="188">
        <v>19367081.224884391</v>
      </c>
      <c r="E43" s="188">
        <v>20193598.813714109</v>
      </c>
      <c r="F43" s="188">
        <v>19546215.741830334</v>
      </c>
      <c r="G43" s="189">
        <v>32440744.565469168</v>
      </c>
      <c r="I43" s="694"/>
      <c r="J43" s="694"/>
      <c r="K43" s="694"/>
      <c r="L43" s="694"/>
      <c r="M43" s="694"/>
      <c r="O43" s="684"/>
      <c r="P43" s="684"/>
      <c r="Q43" s="684"/>
      <c r="R43" s="684"/>
    </row>
    <row r="44" spans="1:18">
      <c r="A44" s="195">
        <v>30</v>
      </c>
      <c r="B44" s="196" t="s">
        <v>509</v>
      </c>
      <c r="C44" s="583">
        <v>1.6708105389051391</v>
      </c>
      <c r="D44" s="583">
        <v>2.5584405017489971</v>
      </c>
      <c r="E44" s="583">
        <v>3.0948160290803464</v>
      </c>
      <c r="F44" s="583">
        <v>3.3415685330938651</v>
      </c>
      <c r="G44" s="587">
        <v>1.923246238425153</v>
      </c>
      <c r="I44" s="694"/>
      <c r="J44" s="694"/>
      <c r="K44" s="694"/>
      <c r="L44" s="694"/>
      <c r="M44" s="694"/>
      <c r="O44" s="684"/>
      <c r="P44" s="684"/>
      <c r="Q44" s="684"/>
      <c r="R44" s="684"/>
    </row>
    <row r="45" spans="1:18">
      <c r="A45" s="195"/>
      <c r="B45" s="178" t="s">
        <v>625</v>
      </c>
      <c r="C45" s="581"/>
      <c r="D45" s="581"/>
      <c r="E45" s="581"/>
      <c r="F45" s="581"/>
      <c r="G45" s="582"/>
      <c r="I45" s="694"/>
      <c r="J45" s="694"/>
      <c r="K45" s="694"/>
      <c r="L45" s="694"/>
      <c r="M45" s="694"/>
      <c r="O45" s="684"/>
      <c r="P45" s="684"/>
      <c r="Q45" s="684"/>
      <c r="R45" s="684"/>
    </row>
    <row r="46" spans="1:18">
      <c r="A46" s="195">
        <v>31</v>
      </c>
      <c r="B46" s="196" t="s">
        <v>632</v>
      </c>
      <c r="C46" s="197">
        <v>194968947.02399999</v>
      </c>
      <c r="D46" s="198">
        <v>201119554.42783999</v>
      </c>
      <c r="E46" s="198">
        <v>197533800.58052993</v>
      </c>
      <c r="F46" s="198">
        <v>205560439.18169495</v>
      </c>
      <c r="G46" s="199">
        <v>202154769.05805498</v>
      </c>
      <c r="I46" s="694"/>
      <c r="J46" s="694"/>
      <c r="K46" s="694"/>
      <c r="L46" s="694"/>
      <c r="M46" s="694"/>
      <c r="O46" s="684"/>
      <c r="P46" s="684"/>
      <c r="Q46" s="684"/>
      <c r="R46" s="684"/>
    </row>
    <row r="47" spans="1:18">
      <c r="A47" s="195">
        <v>32</v>
      </c>
      <c r="B47" s="196" t="s">
        <v>645</v>
      </c>
      <c r="C47" s="197">
        <v>164589672.91511017</v>
      </c>
      <c r="D47" s="198">
        <v>164349647.19873589</v>
      </c>
      <c r="E47" s="198">
        <v>159044734.7771987</v>
      </c>
      <c r="F47" s="198">
        <v>147589607.5107736</v>
      </c>
      <c r="G47" s="199">
        <v>145143703.44044602</v>
      </c>
      <c r="I47" s="694"/>
      <c r="J47" s="694"/>
      <c r="K47" s="694"/>
      <c r="L47" s="694"/>
      <c r="M47" s="694"/>
      <c r="O47" s="684"/>
      <c r="P47" s="684"/>
      <c r="Q47" s="684"/>
      <c r="R47" s="684"/>
    </row>
    <row r="48" spans="1:18" ht="15.75" thickBot="1">
      <c r="A48" s="63">
        <v>33</v>
      </c>
      <c r="B48" s="118" t="s">
        <v>659</v>
      </c>
      <c r="C48" s="589">
        <v>1.1845758216225293</v>
      </c>
      <c r="D48" s="590">
        <v>1.2237297606403801</v>
      </c>
      <c r="E48" s="590">
        <v>1.2420015089292298</v>
      </c>
      <c r="F48" s="590">
        <v>1.3927839679815508</v>
      </c>
      <c r="G48" s="591">
        <v>1.3927904846454549</v>
      </c>
      <c r="I48" s="694"/>
      <c r="J48" s="694"/>
      <c r="K48" s="694"/>
      <c r="L48" s="694"/>
      <c r="M48" s="694"/>
      <c r="O48" s="684"/>
      <c r="P48" s="684"/>
      <c r="Q48" s="684"/>
      <c r="R48" s="684"/>
    </row>
    <row r="49" spans="1:2">
      <c r="A49" s="11"/>
    </row>
    <row r="50" spans="1:2" ht="39.75">
      <c r="B50" s="13" t="s">
        <v>604</v>
      </c>
    </row>
    <row r="51" spans="1:2" ht="65.25">
      <c r="B51" s="160" t="s">
        <v>525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8"/>
  <sheetViews>
    <sheetView showGridLines="0" zoomScale="80" zoomScaleNormal="80" workbookViewId="0">
      <selection activeCell="A34" sqref="A34"/>
    </sheetView>
  </sheetViews>
  <sheetFormatPr defaultColWidth="9.140625" defaultRowHeight="15"/>
  <cols>
    <col min="1" max="1" width="12" style="40" bestFit="1" customWidth="1"/>
    <col min="2" max="2" width="105.28515625" style="40" bestFit="1" customWidth="1"/>
    <col min="3" max="7" width="20.28515625" style="40" customWidth="1"/>
    <col min="8" max="8" width="19.28515625" style="40" bestFit="1" customWidth="1"/>
    <col min="9" max="16384" width="9.140625" style="40"/>
  </cols>
  <sheetData>
    <row r="1" spans="1:8">
      <c r="A1" s="8" t="s">
        <v>188</v>
      </c>
      <c r="B1" s="610" t="str">
        <f>'1. key ratios'!B1</f>
        <v>სს "ფინკა ბანკი საქართველო"</v>
      </c>
    </row>
    <row r="2" spans="1:8">
      <c r="A2" s="12" t="s">
        <v>189</v>
      </c>
      <c r="B2" s="252">
        <f>'1. key ratios'!B2</f>
        <v>44377</v>
      </c>
    </row>
    <row r="3" spans="1:8">
      <c r="A3" s="597" t="s">
        <v>665</v>
      </c>
      <c r="B3" s="286"/>
    </row>
    <row r="5" spans="1:8">
      <c r="A5" s="746" t="s">
        <v>666</v>
      </c>
      <c r="B5" s="747"/>
      <c r="C5" s="752" t="s">
        <v>667</v>
      </c>
      <c r="D5" s="753"/>
      <c r="E5" s="753"/>
      <c r="F5" s="753"/>
      <c r="G5" s="753"/>
      <c r="H5" s="754"/>
    </row>
    <row r="6" spans="1:8">
      <c r="A6" s="748"/>
      <c r="B6" s="749"/>
      <c r="C6" s="755"/>
      <c r="D6" s="756"/>
      <c r="E6" s="756"/>
      <c r="F6" s="756"/>
      <c r="G6" s="756"/>
      <c r="H6" s="757"/>
    </row>
    <row r="7" spans="1:8" ht="48" customHeight="1">
      <c r="A7" s="750"/>
      <c r="B7" s="751"/>
      <c r="C7" s="598" t="s">
        <v>668</v>
      </c>
      <c r="D7" s="598" t="s">
        <v>669</v>
      </c>
      <c r="E7" s="598" t="s">
        <v>670</v>
      </c>
      <c r="F7" s="598" t="s">
        <v>671</v>
      </c>
      <c r="G7" s="599" t="s">
        <v>942</v>
      </c>
      <c r="H7" s="598" t="s">
        <v>68</v>
      </c>
    </row>
    <row r="8" spans="1:8">
      <c r="A8" s="600">
        <v>1</v>
      </c>
      <c r="B8" s="601" t="s">
        <v>216</v>
      </c>
      <c r="C8" s="540">
        <v>11721640.2169</v>
      </c>
      <c r="D8" s="540">
        <v>22292547.32</v>
      </c>
      <c r="E8" s="540"/>
      <c r="F8" s="540">
        <v>5756000</v>
      </c>
      <c r="G8" s="540"/>
      <c r="H8" s="602">
        <f>SUM(C8:G8)</f>
        <v>39770187.536899999</v>
      </c>
    </row>
    <row r="9" spans="1:8">
      <c r="A9" s="600">
        <v>2</v>
      </c>
      <c r="B9" s="601" t="s">
        <v>217</v>
      </c>
      <c r="C9" s="540"/>
      <c r="D9" s="540"/>
      <c r="E9" s="540"/>
      <c r="F9" s="540"/>
      <c r="G9" s="540"/>
      <c r="H9" s="602">
        <f t="shared" ref="H9:H21" si="0">SUM(C9:G9)</f>
        <v>0</v>
      </c>
    </row>
    <row r="10" spans="1:8">
      <c r="A10" s="600">
        <v>3</v>
      </c>
      <c r="B10" s="601" t="s">
        <v>218</v>
      </c>
      <c r="C10" s="540"/>
      <c r="D10" s="540"/>
      <c r="E10" s="540"/>
      <c r="F10" s="540"/>
      <c r="G10" s="540"/>
      <c r="H10" s="602">
        <f t="shared" si="0"/>
        <v>0</v>
      </c>
    </row>
    <row r="11" spans="1:8">
      <c r="A11" s="600">
        <v>4</v>
      </c>
      <c r="B11" s="601" t="s">
        <v>219</v>
      </c>
      <c r="C11" s="540"/>
      <c r="D11" s="540"/>
      <c r="E11" s="540"/>
      <c r="F11" s="540"/>
      <c r="G11" s="540"/>
      <c r="H11" s="602">
        <f t="shared" si="0"/>
        <v>0</v>
      </c>
    </row>
    <row r="12" spans="1:8">
      <c r="A12" s="600">
        <v>5</v>
      </c>
      <c r="B12" s="601" t="s">
        <v>220</v>
      </c>
      <c r="C12" s="540"/>
      <c r="D12" s="540"/>
      <c r="E12" s="540"/>
      <c r="F12" s="540"/>
      <c r="G12" s="540"/>
      <c r="H12" s="602">
        <f t="shared" si="0"/>
        <v>0</v>
      </c>
    </row>
    <row r="13" spans="1:8">
      <c r="A13" s="600">
        <v>6</v>
      </c>
      <c r="B13" s="601" t="s">
        <v>221</v>
      </c>
      <c r="C13" s="540">
        <v>8932614.6767999995</v>
      </c>
      <c r="D13" s="540"/>
      <c r="E13" s="540"/>
      <c r="F13" s="540"/>
      <c r="G13" s="540"/>
      <c r="H13" s="602">
        <f t="shared" si="0"/>
        <v>8932614.6767999995</v>
      </c>
    </row>
    <row r="14" spans="1:8">
      <c r="A14" s="600">
        <v>7</v>
      </c>
      <c r="B14" s="601" t="s">
        <v>73</v>
      </c>
      <c r="C14" s="540"/>
      <c r="D14" s="540"/>
      <c r="E14" s="540"/>
      <c r="F14" s="540"/>
      <c r="G14" s="540"/>
      <c r="H14" s="602">
        <f t="shared" si="0"/>
        <v>0</v>
      </c>
    </row>
    <row r="15" spans="1:8">
      <c r="A15" s="600">
        <v>8</v>
      </c>
      <c r="B15" s="604" t="s">
        <v>74</v>
      </c>
      <c r="C15" s="540"/>
      <c r="D15" s="540">
        <v>37058287.7289</v>
      </c>
      <c r="E15" s="540">
        <v>180007500.8973</v>
      </c>
      <c r="F15" s="540">
        <v>4849653.0054000001</v>
      </c>
      <c r="G15" s="540"/>
      <c r="H15" s="602">
        <f t="shared" si="0"/>
        <v>221915441.63160002</v>
      </c>
    </row>
    <row r="16" spans="1:8">
      <c r="A16" s="600">
        <v>9</v>
      </c>
      <c r="B16" s="601" t="s">
        <v>75</v>
      </c>
      <c r="C16" s="540"/>
      <c r="D16" s="540"/>
      <c r="E16" s="540"/>
      <c r="F16" s="540"/>
      <c r="G16" s="540"/>
      <c r="H16" s="602">
        <f t="shared" si="0"/>
        <v>0</v>
      </c>
    </row>
    <row r="17" spans="1:8">
      <c r="A17" s="600">
        <v>10</v>
      </c>
      <c r="B17" s="605" t="s">
        <v>693</v>
      </c>
      <c r="C17" s="540"/>
      <c r="D17" s="540">
        <v>191774.5105</v>
      </c>
      <c r="E17" s="540">
        <v>450474.92</v>
      </c>
      <c r="F17" s="540">
        <v>84650.026100000003</v>
      </c>
      <c r="G17" s="540"/>
      <c r="H17" s="602">
        <f t="shared" si="0"/>
        <v>726899.45660000003</v>
      </c>
    </row>
    <row r="18" spans="1:8">
      <c r="A18" s="600">
        <v>11</v>
      </c>
      <c r="B18" s="601" t="s">
        <v>70</v>
      </c>
      <c r="C18" s="540"/>
      <c r="D18" s="540"/>
      <c r="E18" s="540"/>
      <c r="F18" s="540"/>
      <c r="G18" s="540"/>
      <c r="H18" s="602">
        <f t="shared" si="0"/>
        <v>0</v>
      </c>
    </row>
    <row r="19" spans="1:8">
      <c r="A19" s="600">
        <v>12</v>
      </c>
      <c r="B19" s="601" t="s">
        <v>71</v>
      </c>
      <c r="C19" s="540"/>
      <c r="D19" s="540"/>
      <c r="E19" s="540"/>
      <c r="F19" s="540"/>
      <c r="G19" s="540"/>
      <c r="H19" s="602">
        <f t="shared" si="0"/>
        <v>0</v>
      </c>
    </row>
    <row r="20" spans="1:8">
      <c r="A20" s="606">
        <v>13</v>
      </c>
      <c r="B20" s="604" t="s">
        <v>72</v>
      </c>
      <c r="C20" s="540"/>
      <c r="D20" s="540"/>
      <c r="E20" s="540"/>
      <c r="F20" s="540"/>
      <c r="G20" s="540"/>
      <c r="H20" s="602">
        <f t="shared" si="0"/>
        <v>0</v>
      </c>
    </row>
    <row r="21" spans="1:8">
      <c r="A21" s="600">
        <v>14</v>
      </c>
      <c r="B21" s="601" t="s">
        <v>672</v>
      </c>
      <c r="C21" s="540">
        <v>12602135.560699999</v>
      </c>
      <c r="D21" s="540">
        <v>1416726.5285</v>
      </c>
      <c r="E21" s="540">
        <v>134693.59</v>
      </c>
      <c r="F21" s="540">
        <v>1046.81</v>
      </c>
      <c r="G21" s="540">
        <v>8026860.7400000002</v>
      </c>
      <c r="H21" s="602">
        <f t="shared" si="0"/>
        <v>22181463.229199998</v>
      </c>
    </row>
    <row r="22" spans="1:8">
      <c r="A22" s="607">
        <v>15</v>
      </c>
      <c r="B22" s="603" t="s">
        <v>68</v>
      </c>
      <c r="C22" s="602">
        <f t="shared" ref="C22:H22" si="1">SUM(C18:C21)+SUM(C8:C16)</f>
        <v>33256390.454399999</v>
      </c>
      <c r="D22" s="602">
        <f t="shared" si="1"/>
        <v>60767561.577399999</v>
      </c>
      <c r="E22" s="602">
        <f t="shared" si="1"/>
        <v>180142194.48730001</v>
      </c>
      <c r="F22" s="602">
        <f t="shared" si="1"/>
        <v>10606699.815400001</v>
      </c>
      <c r="G22" s="602">
        <f t="shared" si="1"/>
        <v>8026860.7400000002</v>
      </c>
      <c r="H22" s="602">
        <f t="shared" si="1"/>
        <v>292799707.07450002</v>
      </c>
    </row>
    <row r="23" spans="1:8">
      <c r="H23" s="513"/>
    </row>
    <row r="24" spans="1:8">
      <c r="C24" s="517"/>
      <c r="D24" s="517"/>
      <c r="E24" s="517"/>
      <c r="F24" s="517"/>
      <c r="G24" s="517"/>
      <c r="H24" s="517"/>
    </row>
    <row r="25" spans="1:8">
      <c r="C25" s="517"/>
      <c r="D25" s="517"/>
      <c r="E25" s="517"/>
      <c r="F25" s="517"/>
      <c r="G25" s="517"/>
      <c r="H25" s="517"/>
    </row>
    <row r="26" spans="1:8" ht="45">
      <c r="B26" s="608" t="s">
        <v>941</v>
      </c>
      <c r="C26" s="517"/>
      <c r="D26" s="517"/>
      <c r="E26" s="517"/>
      <c r="F26" s="517"/>
      <c r="G26" s="517"/>
      <c r="H26" s="517"/>
    </row>
    <row r="27" spans="1:8">
      <c r="C27" s="517"/>
      <c r="D27" s="517"/>
      <c r="E27" s="517"/>
      <c r="F27" s="517"/>
      <c r="G27" s="517"/>
      <c r="H27" s="517"/>
    </row>
    <row r="28" spans="1:8">
      <c r="C28" s="517"/>
      <c r="D28" s="517"/>
      <c r="E28" s="517"/>
      <c r="F28" s="517"/>
      <c r="G28" s="517"/>
      <c r="H28" s="517"/>
    </row>
    <row r="29" spans="1:8">
      <c r="C29" s="517"/>
      <c r="D29" s="517"/>
      <c r="E29" s="517"/>
      <c r="F29" s="517"/>
      <c r="G29" s="517"/>
      <c r="H29" s="517"/>
    </row>
    <row r="30" spans="1:8">
      <c r="C30" s="517"/>
      <c r="D30" s="517"/>
      <c r="E30" s="517"/>
      <c r="F30" s="517"/>
      <c r="G30" s="517"/>
      <c r="H30" s="517"/>
    </row>
    <row r="31" spans="1:8">
      <c r="C31" s="517"/>
      <c r="D31" s="517"/>
      <c r="E31" s="517"/>
      <c r="F31" s="517"/>
      <c r="G31" s="517"/>
      <c r="H31" s="517"/>
    </row>
    <row r="32" spans="1:8">
      <c r="C32" s="517"/>
      <c r="D32" s="517"/>
      <c r="E32" s="517"/>
      <c r="F32" s="517"/>
      <c r="G32" s="517"/>
      <c r="H32" s="517"/>
    </row>
    <row r="33" spans="3:8">
      <c r="C33" s="517"/>
      <c r="D33" s="517"/>
      <c r="E33" s="517"/>
      <c r="F33" s="517"/>
      <c r="G33" s="517"/>
      <c r="H33" s="517"/>
    </row>
    <row r="34" spans="3:8">
      <c r="C34" s="517"/>
      <c r="D34" s="517"/>
      <c r="E34" s="517"/>
      <c r="F34" s="517"/>
      <c r="G34" s="517"/>
      <c r="H34" s="517"/>
    </row>
    <row r="35" spans="3:8">
      <c r="C35" s="517"/>
      <c r="D35" s="517"/>
      <c r="E35" s="517"/>
      <c r="F35" s="517"/>
      <c r="G35" s="517"/>
      <c r="H35" s="517"/>
    </row>
    <row r="36" spans="3:8">
      <c r="C36" s="517"/>
      <c r="D36" s="517"/>
      <c r="E36" s="517"/>
      <c r="F36" s="517"/>
      <c r="G36" s="517"/>
      <c r="H36" s="517"/>
    </row>
    <row r="37" spans="3:8">
      <c r="C37" s="517"/>
      <c r="D37" s="517"/>
      <c r="E37" s="517"/>
      <c r="F37" s="517"/>
      <c r="G37" s="517"/>
      <c r="H37" s="517"/>
    </row>
    <row r="38" spans="3:8">
      <c r="C38" s="517"/>
      <c r="D38" s="517"/>
      <c r="E38" s="517"/>
      <c r="F38" s="517"/>
      <c r="G38" s="517"/>
      <c r="H38" s="517"/>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26"/>
  <sheetViews>
    <sheetView showGridLines="0" zoomScale="80" zoomScaleNormal="80" workbookViewId="0"/>
  </sheetViews>
  <sheetFormatPr defaultColWidth="9.140625" defaultRowHeight="15"/>
  <cols>
    <col min="1" max="1" width="11.85546875" style="285" bestFit="1" customWidth="1"/>
    <col min="2" max="2" width="114.7109375" style="40" customWidth="1"/>
    <col min="3" max="3" width="22.42578125" style="40" customWidth="1"/>
    <col min="4" max="4" width="23.5703125" style="40" customWidth="1"/>
    <col min="5" max="5" width="17.85546875" style="370" customWidth="1"/>
    <col min="6" max="6" width="18" style="370" customWidth="1"/>
    <col min="7" max="7" width="15.7109375" style="370" customWidth="1"/>
    <col min="8" max="8" width="22.140625" style="40" customWidth="1"/>
    <col min="9" max="9" width="25.140625" style="40" customWidth="1"/>
    <col min="10" max="16384" width="9.140625" style="40"/>
  </cols>
  <sheetData>
    <row r="1" spans="1:26">
      <c r="A1" s="8" t="s">
        <v>188</v>
      </c>
      <c r="B1" s="610" t="str">
        <f>'1. key ratios'!B1</f>
        <v>სს "ფინკა ბანკი საქართველო"</v>
      </c>
      <c r="E1" s="40"/>
      <c r="F1" s="40"/>
      <c r="G1" s="40"/>
    </row>
    <row r="2" spans="1:26">
      <c r="A2" s="12" t="s">
        <v>189</v>
      </c>
      <c r="B2" s="252">
        <f>'1. key ratios'!B2</f>
        <v>44377</v>
      </c>
      <c r="E2" s="40"/>
      <c r="F2" s="40"/>
      <c r="G2" s="40"/>
    </row>
    <row r="3" spans="1:26">
      <c r="A3" s="597" t="s">
        <v>673</v>
      </c>
      <c r="B3" s="286"/>
      <c r="E3" s="40"/>
      <c r="F3" s="40"/>
      <c r="G3" s="40"/>
    </row>
    <row r="4" spans="1:26">
      <c r="C4" s="611" t="s">
        <v>674</v>
      </c>
      <c r="D4" s="611" t="s">
        <v>675</v>
      </c>
      <c r="E4" s="611" t="s">
        <v>676</v>
      </c>
      <c r="F4" s="611" t="s">
        <v>677</v>
      </c>
      <c r="G4" s="611" t="s">
        <v>678</v>
      </c>
      <c r="H4" s="611" t="s">
        <v>679</v>
      </c>
      <c r="I4" s="611" t="s">
        <v>680</v>
      </c>
    </row>
    <row r="5" spans="1:26" ht="33.950000000000003" customHeight="1">
      <c r="A5" s="746" t="s">
        <v>683</v>
      </c>
      <c r="B5" s="747"/>
      <c r="C5" s="760" t="s">
        <v>684</v>
      </c>
      <c r="D5" s="760"/>
      <c r="E5" s="760" t="s">
        <v>685</v>
      </c>
      <c r="F5" s="760" t="s">
        <v>686</v>
      </c>
      <c r="G5" s="758" t="s">
        <v>687</v>
      </c>
      <c r="H5" s="758" t="s">
        <v>688</v>
      </c>
      <c r="I5" s="612" t="s">
        <v>689</v>
      </c>
    </row>
    <row r="6" spans="1:26" ht="45">
      <c r="A6" s="750"/>
      <c r="B6" s="751"/>
      <c r="C6" s="613" t="s">
        <v>690</v>
      </c>
      <c r="D6" s="613" t="s">
        <v>691</v>
      </c>
      <c r="E6" s="760"/>
      <c r="F6" s="760"/>
      <c r="G6" s="759"/>
      <c r="H6" s="759"/>
      <c r="I6" s="612" t="s">
        <v>692</v>
      </c>
    </row>
    <row r="7" spans="1:26">
      <c r="A7" s="614">
        <v>1</v>
      </c>
      <c r="B7" s="601" t="s">
        <v>216</v>
      </c>
      <c r="C7" s="540"/>
      <c r="D7" s="540">
        <v>39770187.536899999</v>
      </c>
      <c r="E7" s="553"/>
      <c r="F7" s="553"/>
      <c r="G7" s="553"/>
      <c r="H7" s="540"/>
      <c r="I7" s="619">
        <f t="shared" ref="I7:I23" si="0">C7+D7-E7-F7-G7</f>
        <v>39770187.536899999</v>
      </c>
      <c r="J7" s="517"/>
      <c r="K7" s="517"/>
      <c r="L7" s="517"/>
      <c r="M7" s="517"/>
      <c r="N7" s="517"/>
      <c r="O7" s="517"/>
      <c r="P7" s="517"/>
      <c r="Q7" s="517"/>
      <c r="R7" s="517"/>
      <c r="S7" s="517"/>
      <c r="T7" s="517"/>
      <c r="U7" s="517"/>
      <c r="V7" s="517"/>
      <c r="W7" s="517"/>
      <c r="X7" s="517"/>
      <c r="Y7" s="517"/>
      <c r="Z7" s="517"/>
    </row>
    <row r="8" spans="1:26">
      <c r="A8" s="614">
        <v>2</v>
      </c>
      <c r="B8" s="601" t="s">
        <v>217</v>
      </c>
      <c r="C8" s="540"/>
      <c r="D8" s="540"/>
      <c r="E8" s="553"/>
      <c r="F8" s="553"/>
      <c r="G8" s="553"/>
      <c r="H8" s="540"/>
      <c r="I8" s="619">
        <f t="shared" si="0"/>
        <v>0</v>
      </c>
      <c r="J8" s="517"/>
      <c r="K8" s="517"/>
      <c r="L8" s="517"/>
      <c r="M8" s="517"/>
      <c r="N8" s="517"/>
      <c r="O8" s="517"/>
      <c r="P8" s="517"/>
      <c r="Q8" s="517"/>
      <c r="R8" s="517"/>
      <c r="S8" s="517"/>
      <c r="T8" s="517"/>
      <c r="U8" s="517"/>
      <c r="V8" s="517"/>
      <c r="W8" s="517"/>
      <c r="X8" s="517"/>
      <c r="Y8" s="517"/>
      <c r="Z8" s="517"/>
    </row>
    <row r="9" spans="1:26">
      <c r="A9" s="614">
        <v>3</v>
      </c>
      <c r="B9" s="601" t="s">
        <v>218</v>
      </c>
      <c r="C9" s="540"/>
      <c r="D9" s="540"/>
      <c r="E9" s="553"/>
      <c r="F9" s="553"/>
      <c r="G9" s="553"/>
      <c r="H9" s="540"/>
      <c r="I9" s="619">
        <f t="shared" si="0"/>
        <v>0</v>
      </c>
      <c r="J9" s="517"/>
      <c r="K9" s="517"/>
      <c r="L9" s="517"/>
      <c r="M9" s="517"/>
      <c r="N9" s="517"/>
      <c r="O9" s="517"/>
      <c r="P9" s="517"/>
      <c r="Q9" s="517"/>
      <c r="R9" s="517"/>
      <c r="S9" s="517"/>
      <c r="T9" s="517"/>
      <c r="U9" s="517"/>
      <c r="V9" s="517"/>
      <c r="W9" s="517"/>
      <c r="X9" s="517"/>
      <c r="Y9" s="517"/>
      <c r="Z9" s="517"/>
    </row>
    <row r="10" spans="1:26">
      <c r="A10" s="614">
        <v>4</v>
      </c>
      <c r="B10" s="601" t="s">
        <v>219</v>
      </c>
      <c r="C10" s="540"/>
      <c r="D10" s="540"/>
      <c r="E10" s="553"/>
      <c r="F10" s="553"/>
      <c r="G10" s="553"/>
      <c r="H10" s="540"/>
      <c r="I10" s="619">
        <f t="shared" si="0"/>
        <v>0</v>
      </c>
      <c r="J10" s="517"/>
      <c r="K10" s="517"/>
      <c r="L10" s="517"/>
      <c r="M10" s="517"/>
      <c r="N10" s="517"/>
      <c r="O10" s="517"/>
      <c r="P10" s="517"/>
      <c r="Q10" s="517"/>
      <c r="R10" s="517"/>
      <c r="S10" s="517"/>
      <c r="T10" s="517"/>
      <c r="U10" s="517"/>
      <c r="V10" s="517"/>
      <c r="W10" s="517"/>
      <c r="X10" s="517"/>
      <c r="Y10" s="517"/>
      <c r="Z10" s="517"/>
    </row>
    <row r="11" spans="1:26">
      <c r="A11" s="614">
        <v>5</v>
      </c>
      <c r="B11" s="601" t="s">
        <v>220</v>
      </c>
      <c r="C11" s="540"/>
      <c r="D11" s="540"/>
      <c r="E11" s="553"/>
      <c r="F11" s="553"/>
      <c r="G11" s="553"/>
      <c r="H11" s="540"/>
      <c r="I11" s="619">
        <f t="shared" si="0"/>
        <v>0</v>
      </c>
      <c r="J11" s="517"/>
      <c r="K11" s="517"/>
      <c r="L11" s="517"/>
      <c r="M11" s="517"/>
      <c r="N11" s="517"/>
      <c r="O11" s="517"/>
      <c r="P11" s="517"/>
      <c r="Q11" s="517"/>
      <c r="R11" s="517"/>
      <c r="S11" s="517"/>
      <c r="T11" s="517"/>
      <c r="U11" s="517"/>
      <c r="V11" s="517"/>
      <c r="W11" s="517"/>
      <c r="X11" s="517"/>
      <c r="Y11" s="517"/>
      <c r="Z11" s="517"/>
    </row>
    <row r="12" spans="1:26">
      <c r="A12" s="614">
        <v>6</v>
      </c>
      <c r="B12" s="601" t="s">
        <v>221</v>
      </c>
      <c r="C12" s="540"/>
      <c r="D12" s="540">
        <v>8932614.6767999995</v>
      </c>
      <c r="E12" s="553"/>
      <c r="F12" s="553"/>
      <c r="G12" s="553"/>
      <c r="H12" s="540"/>
      <c r="I12" s="619">
        <f t="shared" si="0"/>
        <v>8932614.6767999995</v>
      </c>
      <c r="J12" s="517"/>
      <c r="K12" s="517"/>
      <c r="L12" s="517"/>
      <c r="M12" s="517"/>
      <c r="N12" s="517"/>
      <c r="O12" s="517"/>
      <c r="P12" s="517"/>
      <c r="Q12" s="517"/>
      <c r="R12" s="517"/>
      <c r="S12" s="517"/>
      <c r="T12" s="517"/>
      <c r="U12" s="517"/>
      <c r="V12" s="517"/>
      <c r="W12" s="517"/>
      <c r="X12" s="517"/>
      <c r="Y12" s="517"/>
      <c r="Z12" s="517"/>
    </row>
    <row r="13" spans="1:26">
      <c r="A13" s="614">
        <v>7</v>
      </c>
      <c r="B13" s="601" t="s">
        <v>73</v>
      </c>
      <c r="C13" s="540"/>
      <c r="D13" s="540"/>
      <c r="E13" s="553"/>
      <c r="F13" s="553"/>
      <c r="G13" s="553"/>
      <c r="H13" s="540"/>
      <c r="I13" s="619">
        <f t="shared" si="0"/>
        <v>0</v>
      </c>
      <c r="J13" s="517"/>
      <c r="K13" s="517"/>
      <c r="L13" s="517"/>
      <c r="M13" s="517"/>
      <c r="N13" s="517"/>
      <c r="O13" s="517"/>
      <c r="P13" s="517"/>
      <c r="Q13" s="517"/>
      <c r="R13" s="517"/>
      <c r="S13" s="517"/>
      <c r="T13" s="517"/>
      <c r="U13" s="517"/>
      <c r="V13" s="517"/>
      <c r="W13" s="517"/>
      <c r="X13" s="517"/>
      <c r="Y13" s="517"/>
      <c r="Z13" s="517"/>
    </row>
    <row r="14" spans="1:26">
      <c r="A14" s="614">
        <v>8</v>
      </c>
      <c r="B14" s="604" t="s">
        <v>74</v>
      </c>
      <c r="C14" s="540">
        <v>16136746.637</v>
      </c>
      <c r="D14" s="553">
        <v>214632971.16980001</v>
      </c>
      <c r="E14" s="553">
        <v>8854276.1752000004</v>
      </c>
      <c r="F14" s="553">
        <v>3914786.3043</v>
      </c>
      <c r="G14" s="553"/>
      <c r="H14" s="540">
        <v>2779206.9119000002</v>
      </c>
      <c r="I14" s="619">
        <f t="shared" si="0"/>
        <v>218000655.32730001</v>
      </c>
      <c r="J14" s="517"/>
      <c r="K14" s="517"/>
      <c r="L14" s="517"/>
      <c r="M14" s="517"/>
      <c r="N14" s="517"/>
      <c r="O14" s="517"/>
      <c r="P14" s="517"/>
      <c r="Q14" s="517"/>
      <c r="R14" s="517"/>
      <c r="S14" s="517"/>
      <c r="T14" s="517"/>
      <c r="U14" s="517"/>
      <c r="V14" s="517"/>
      <c r="W14" s="517"/>
      <c r="X14" s="517"/>
      <c r="Y14" s="517"/>
      <c r="Z14" s="517"/>
    </row>
    <row r="15" spans="1:26">
      <c r="A15" s="614">
        <v>9</v>
      </c>
      <c r="B15" s="601" t="s">
        <v>75</v>
      </c>
      <c r="C15" s="540"/>
      <c r="D15" s="540"/>
      <c r="E15" s="553"/>
      <c r="F15" s="553"/>
      <c r="G15" s="553"/>
      <c r="H15" s="540"/>
      <c r="I15" s="619">
        <f t="shared" si="0"/>
        <v>0</v>
      </c>
      <c r="J15" s="517"/>
      <c r="K15" s="517"/>
      <c r="L15" s="517"/>
      <c r="M15" s="517"/>
      <c r="N15" s="517"/>
      <c r="O15" s="517"/>
      <c r="P15" s="517"/>
      <c r="Q15" s="517"/>
      <c r="R15" s="517"/>
      <c r="S15" s="517"/>
      <c r="T15" s="517"/>
      <c r="U15" s="517"/>
      <c r="V15" s="517"/>
      <c r="W15" s="517"/>
      <c r="X15" s="517"/>
      <c r="Y15" s="517"/>
      <c r="Z15" s="517"/>
    </row>
    <row r="16" spans="1:26">
      <c r="A16" s="614">
        <v>10</v>
      </c>
      <c r="B16" s="605" t="s">
        <v>693</v>
      </c>
      <c r="C16" s="540">
        <v>1923916.9639000001</v>
      </c>
      <c r="D16" s="540"/>
      <c r="E16" s="553">
        <v>1197017.5072999999</v>
      </c>
      <c r="F16" s="553"/>
      <c r="G16" s="553"/>
      <c r="H16" s="540">
        <v>2779206.9119000002</v>
      </c>
      <c r="I16" s="619">
        <f t="shared" si="0"/>
        <v>726899.45660000015</v>
      </c>
      <c r="J16" s="517"/>
      <c r="K16" s="517"/>
      <c r="L16" s="517"/>
      <c r="M16" s="517"/>
      <c r="N16" s="517"/>
      <c r="O16" s="517"/>
      <c r="P16" s="517"/>
      <c r="Q16" s="517"/>
      <c r="R16" s="517"/>
      <c r="S16" s="517"/>
      <c r="T16" s="517"/>
      <c r="U16" s="517"/>
      <c r="V16" s="517"/>
      <c r="W16" s="517"/>
      <c r="X16" s="517"/>
      <c r="Y16" s="517"/>
      <c r="Z16" s="517"/>
    </row>
    <row r="17" spans="1:26">
      <c r="A17" s="614">
        <v>11</v>
      </c>
      <c r="B17" s="601" t="s">
        <v>70</v>
      </c>
      <c r="C17" s="540"/>
      <c r="D17" s="540"/>
      <c r="E17" s="553"/>
      <c r="F17" s="553"/>
      <c r="G17" s="553"/>
      <c r="H17" s="540"/>
      <c r="I17" s="619">
        <f t="shared" si="0"/>
        <v>0</v>
      </c>
      <c r="J17" s="517"/>
      <c r="K17" s="517"/>
      <c r="L17" s="517"/>
      <c r="M17" s="517"/>
      <c r="N17" s="517"/>
      <c r="O17" s="517"/>
      <c r="P17" s="517"/>
      <c r="Q17" s="517"/>
      <c r="R17" s="517"/>
      <c r="S17" s="517"/>
      <c r="T17" s="517"/>
      <c r="U17" s="517"/>
      <c r="V17" s="517"/>
      <c r="W17" s="517"/>
      <c r="X17" s="517"/>
      <c r="Y17" s="517"/>
      <c r="Z17" s="517"/>
    </row>
    <row r="18" spans="1:26">
      <c r="A18" s="614">
        <v>12</v>
      </c>
      <c r="B18" s="601" t="s">
        <v>71</v>
      </c>
      <c r="C18" s="540"/>
      <c r="D18" s="540"/>
      <c r="E18" s="553"/>
      <c r="F18" s="553"/>
      <c r="G18" s="553"/>
      <c r="H18" s="540"/>
      <c r="I18" s="619">
        <f t="shared" si="0"/>
        <v>0</v>
      </c>
      <c r="J18" s="517"/>
      <c r="K18" s="517"/>
      <c r="L18" s="517"/>
      <c r="M18" s="517"/>
      <c r="N18" s="517"/>
      <c r="O18" s="517"/>
      <c r="P18" s="517"/>
      <c r="Q18" s="517"/>
      <c r="R18" s="517"/>
      <c r="S18" s="517"/>
      <c r="T18" s="517"/>
      <c r="U18" s="517"/>
      <c r="V18" s="517"/>
      <c r="W18" s="517"/>
      <c r="X18" s="517"/>
      <c r="Y18" s="517"/>
      <c r="Z18" s="517"/>
    </row>
    <row r="19" spans="1:26">
      <c r="A19" s="616">
        <v>13</v>
      </c>
      <c r="B19" s="604" t="s">
        <v>72</v>
      </c>
      <c r="C19" s="540"/>
      <c r="D19" s="540"/>
      <c r="E19" s="553"/>
      <c r="F19" s="553"/>
      <c r="G19" s="553"/>
      <c r="H19" s="540"/>
      <c r="I19" s="619">
        <f t="shared" si="0"/>
        <v>0</v>
      </c>
      <c r="J19" s="517"/>
      <c r="K19" s="517"/>
      <c r="L19" s="517"/>
      <c r="M19" s="517"/>
      <c r="N19" s="517"/>
      <c r="O19" s="517"/>
      <c r="P19" s="517"/>
      <c r="Q19" s="517"/>
      <c r="R19" s="517"/>
      <c r="S19" s="517"/>
      <c r="T19" s="517"/>
      <c r="U19" s="517"/>
      <c r="V19" s="517"/>
      <c r="W19" s="517"/>
      <c r="X19" s="517"/>
      <c r="Y19" s="517"/>
      <c r="Z19" s="517"/>
    </row>
    <row r="20" spans="1:26">
      <c r="A20" s="614">
        <v>14</v>
      </c>
      <c r="B20" s="601" t="s">
        <v>672</v>
      </c>
      <c r="C20" s="540">
        <v>487070</v>
      </c>
      <c r="D20" s="540">
        <v>23491258.959199999</v>
      </c>
      <c r="E20" s="553">
        <v>212744</v>
      </c>
      <c r="F20" s="553"/>
      <c r="G20" s="553"/>
      <c r="H20" s="540">
        <v>10200</v>
      </c>
      <c r="I20" s="619">
        <f t="shared" si="0"/>
        <v>23765584.959199999</v>
      </c>
      <c r="J20" s="517"/>
      <c r="K20" s="517"/>
      <c r="L20" s="517"/>
      <c r="M20" s="517"/>
      <c r="N20" s="517"/>
      <c r="O20" s="517"/>
      <c r="P20" s="517"/>
      <c r="Q20" s="517"/>
      <c r="R20" s="517"/>
      <c r="S20" s="517"/>
      <c r="T20" s="517"/>
      <c r="U20" s="517"/>
      <c r="V20" s="517"/>
      <c r="W20" s="517"/>
      <c r="X20" s="517"/>
      <c r="Y20" s="517"/>
      <c r="Z20" s="517"/>
    </row>
    <row r="21" spans="1:26" s="51" customFormat="1">
      <c r="A21" s="617">
        <v>15</v>
      </c>
      <c r="B21" s="603" t="s">
        <v>68</v>
      </c>
      <c r="C21" s="602">
        <f t="shared" ref="C21:H21" si="1">SUM(C7:C15)+SUM(C17:C20)</f>
        <v>16623816.637</v>
      </c>
      <c r="D21" s="602">
        <f t="shared" si="1"/>
        <v>286827032.3427</v>
      </c>
      <c r="E21" s="602">
        <f t="shared" si="1"/>
        <v>9067020.1752000004</v>
      </c>
      <c r="F21" s="602">
        <f t="shared" si="1"/>
        <v>3914786.3043</v>
      </c>
      <c r="G21" s="602">
        <f t="shared" si="1"/>
        <v>0</v>
      </c>
      <c r="H21" s="602">
        <f t="shared" si="1"/>
        <v>2789406.9119000002</v>
      </c>
      <c r="I21" s="619">
        <f t="shared" si="0"/>
        <v>290469042.50020003</v>
      </c>
      <c r="J21" s="517"/>
      <c r="K21" s="517"/>
      <c r="L21" s="517"/>
      <c r="M21" s="517"/>
      <c r="N21" s="517"/>
      <c r="O21" s="517"/>
      <c r="P21" s="517"/>
      <c r="Q21" s="517"/>
      <c r="R21" s="517"/>
      <c r="S21" s="517"/>
      <c r="T21" s="517"/>
      <c r="U21" s="517"/>
      <c r="V21" s="517"/>
      <c r="W21" s="517"/>
      <c r="X21" s="517"/>
      <c r="Y21" s="517"/>
      <c r="Z21" s="517"/>
    </row>
    <row r="22" spans="1:26">
      <c r="A22" s="539">
        <v>16</v>
      </c>
      <c r="B22" s="618" t="s">
        <v>694</v>
      </c>
      <c r="C22" s="540">
        <v>16136746.637</v>
      </c>
      <c r="D22" s="553">
        <v>214632971.16980001</v>
      </c>
      <c r="E22" s="553">
        <v>8854276.1752000004</v>
      </c>
      <c r="F22" s="553">
        <v>3914786.3043</v>
      </c>
      <c r="G22" s="553">
        <v>0</v>
      </c>
      <c r="H22" s="540">
        <v>2779206.9119000002</v>
      </c>
      <c r="I22" s="619">
        <f t="shared" si="0"/>
        <v>218000655.32730001</v>
      </c>
      <c r="J22" s="517"/>
      <c r="K22" s="517"/>
      <c r="L22" s="517"/>
      <c r="M22" s="517"/>
      <c r="N22" s="517"/>
      <c r="O22" s="517"/>
      <c r="P22" s="517"/>
      <c r="Q22" s="517"/>
      <c r="R22" s="517"/>
      <c r="S22" s="517"/>
      <c r="T22" s="517"/>
      <c r="U22" s="517"/>
      <c r="V22" s="517"/>
      <c r="W22" s="517"/>
      <c r="X22" s="517"/>
      <c r="Y22" s="517"/>
      <c r="Z22" s="517"/>
    </row>
    <row r="23" spans="1:26">
      <c r="A23" s="539">
        <v>17</v>
      </c>
      <c r="B23" s="618" t="s">
        <v>695</v>
      </c>
      <c r="C23" s="540"/>
      <c r="D23" s="540">
        <v>27416487.32</v>
      </c>
      <c r="E23" s="553"/>
      <c r="F23" s="553"/>
      <c r="G23" s="553"/>
      <c r="H23" s="540"/>
      <c r="I23" s="619">
        <f t="shared" si="0"/>
        <v>27416487.32</v>
      </c>
      <c r="J23" s="517"/>
      <c r="K23" s="517"/>
      <c r="L23" s="517"/>
      <c r="M23" s="517"/>
      <c r="N23" s="517"/>
      <c r="O23" s="517"/>
      <c r="P23" s="517"/>
      <c r="Q23" s="517"/>
      <c r="R23" s="517"/>
      <c r="S23" s="517"/>
      <c r="T23" s="517"/>
      <c r="U23" s="517"/>
      <c r="V23" s="517"/>
      <c r="W23" s="517"/>
      <c r="X23" s="517"/>
      <c r="Y23" s="517"/>
      <c r="Z23" s="517"/>
    </row>
    <row r="26" spans="1:26" ht="42.6" customHeight="1">
      <c r="B26" s="608" t="s">
        <v>941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47"/>
  <sheetViews>
    <sheetView showGridLines="0" zoomScale="80" zoomScaleNormal="80" workbookViewId="0"/>
  </sheetViews>
  <sheetFormatPr defaultColWidth="9.140625" defaultRowHeight="15"/>
  <cols>
    <col min="1" max="1" width="13.5703125" style="40" bestFit="1" customWidth="1"/>
    <col min="2" max="2" width="93.42578125" style="40" customWidth="1"/>
    <col min="3" max="4" width="22" style="40" customWidth="1"/>
    <col min="5" max="5" width="16.42578125" style="40" customWidth="1"/>
    <col min="6" max="6" width="16.140625" style="40" customWidth="1"/>
    <col min="7" max="7" width="17.7109375" style="40" customWidth="1"/>
    <col min="8" max="8" width="20" style="40" customWidth="1"/>
    <col min="9" max="9" width="25.7109375" style="40" bestFit="1" customWidth="1"/>
    <col min="10" max="16384" width="9.140625" style="40"/>
  </cols>
  <sheetData>
    <row r="1" spans="1:17">
      <c r="A1" s="8" t="s">
        <v>188</v>
      </c>
      <c r="B1" s="625" t="str">
        <f>'1. key ratios'!B1</f>
        <v>სს "ფინკა ბანკი საქართველო"</v>
      </c>
    </row>
    <row r="2" spans="1:17">
      <c r="A2" s="12" t="s">
        <v>189</v>
      </c>
      <c r="B2" s="252">
        <f>'1. key ratios'!B2</f>
        <v>44377</v>
      </c>
    </row>
    <row r="3" spans="1:17">
      <c r="A3" s="597" t="s">
        <v>696</v>
      </c>
      <c r="B3" s="286"/>
    </row>
    <row r="4" spans="1:17">
      <c r="C4" s="611" t="s">
        <v>674</v>
      </c>
      <c r="D4" s="611" t="s">
        <v>675</v>
      </c>
      <c r="E4" s="611" t="s">
        <v>676</v>
      </c>
      <c r="F4" s="611" t="s">
        <v>677</v>
      </c>
      <c r="G4" s="611" t="s">
        <v>678</v>
      </c>
      <c r="H4" s="611" t="s">
        <v>679</v>
      </c>
      <c r="I4" s="611" t="s">
        <v>680</v>
      </c>
    </row>
    <row r="5" spans="1:17" ht="41.45" customHeight="1">
      <c r="A5" s="746" t="s">
        <v>954</v>
      </c>
      <c r="B5" s="747"/>
      <c r="C5" s="760" t="s">
        <v>684</v>
      </c>
      <c r="D5" s="760"/>
      <c r="E5" s="760" t="s">
        <v>685</v>
      </c>
      <c r="F5" s="760" t="s">
        <v>686</v>
      </c>
      <c r="G5" s="758" t="s">
        <v>687</v>
      </c>
      <c r="H5" s="758" t="s">
        <v>688</v>
      </c>
      <c r="I5" s="612" t="s">
        <v>689</v>
      </c>
    </row>
    <row r="6" spans="1:17" ht="56.25" customHeight="1">
      <c r="A6" s="750"/>
      <c r="B6" s="751"/>
      <c r="C6" s="613" t="s">
        <v>690</v>
      </c>
      <c r="D6" s="613" t="s">
        <v>691</v>
      </c>
      <c r="E6" s="760"/>
      <c r="F6" s="760"/>
      <c r="G6" s="759"/>
      <c r="H6" s="759"/>
      <c r="I6" s="612" t="s">
        <v>692</v>
      </c>
    </row>
    <row r="7" spans="1:17">
      <c r="A7" s="609">
        <v>1</v>
      </c>
      <c r="B7" s="620" t="s">
        <v>697</v>
      </c>
      <c r="C7" s="540"/>
      <c r="D7" s="540">
        <v>39770187.536899999</v>
      </c>
      <c r="E7" s="540"/>
      <c r="F7" s="540"/>
      <c r="G7" s="540"/>
      <c r="H7" s="540"/>
      <c r="I7" s="619">
        <f t="shared" ref="I7:I34" si="0">C7+D7-E7-F7-G7</f>
        <v>39770187.536899999</v>
      </c>
      <c r="J7" s="517"/>
      <c r="K7" s="517"/>
      <c r="L7" s="517"/>
      <c r="M7" s="517"/>
      <c r="N7" s="517"/>
      <c r="O7" s="517"/>
      <c r="P7" s="517"/>
      <c r="Q7" s="517"/>
    </row>
    <row r="8" spans="1:17">
      <c r="A8" s="609">
        <v>2</v>
      </c>
      <c r="B8" s="620" t="s">
        <v>698</v>
      </c>
      <c r="C8" s="540">
        <v>8745.81</v>
      </c>
      <c r="D8" s="540">
        <v>9408671.2368000001</v>
      </c>
      <c r="E8" s="540">
        <v>4372.91</v>
      </c>
      <c r="F8" s="540">
        <v>9415.77</v>
      </c>
      <c r="G8" s="540"/>
      <c r="H8" s="540"/>
      <c r="I8" s="619">
        <f t="shared" si="0"/>
        <v>9403628.3668000009</v>
      </c>
      <c r="J8" s="517"/>
      <c r="K8" s="517"/>
      <c r="L8" s="517"/>
      <c r="M8" s="517"/>
      <c r="N8" s="517"/>
      <c r="O8" s="517"/>
      <c r="P8" s="517"/>
      <c r="Q8" s="517"/>
    </row>
    <row r="9" spans="1:17">
      <c r="A9" s="609">
        <v>3</v>
      </c>
      <c r="B9" s="620" t="s">
        <v>699</v>
      </c>
      <c r="C9" s="540"/>
      <c r="D9" s="540"/>
      <c r="E9" s="540"/>
      <c r="F9" s="540"/>
      <c r="G9" s="540"/>
      <c r="H9" s="540"/>
      <c r="I9" s="619">
        <f t="shared" si="0"/>
        <v>0</v>
      </c>
      <c r="J9" s="517"/>
      <c r="K9" s="517"/>
      <c r="L9" s="517"/>
      <c r="M9" s="517"/>
      <c r="N9" s="517"/>
      <c r="O9" s="517"/>
      <c r="P9" s="517"/>
      <c r="Q9" s="517"/>
    </row>
    <row r="10" spans="1:17">
      <c r="A10" s="609">
        <v>4</v>
      </c>
      <c r="B10" s="620" t="s">
        <v>700</v>
      </c>
      <c r="C10" s="540"/>
      <c r="D10" s="540"/>
      <c r="E10" s="540"/>
      <c r="F10" s="540"/>
      <c r="G10" s="540"/>
      <c r="H10" s="540"/>
      <c r="I10" s="619">
        <f t="shared" si="0"/>
        <v>0</v>
      </c>
      <c r="J10" s="517"/>
      <c r="K10" s="517"/>
      <c r="L10" s="517"/>
      <c r="M10" s="517"/>
      <c r="N10" s="517"/>
      <c r="O10" s="517"/>
      <c r="P10" s="517"/>
      <c r="Q10" s="517"/>
    </row>
    <row r="11" spans="1:17">
      <c r="A11" s="609">
        <v>5</v>
      </c>
      <c r="B11" s="620" t="s">
        <v>701</v>
      </c>
      <c r="C11" s="540">
        <v>425417.92660000001</v>
      </c>
      <c r="D11" s="540">
        <v>6785622.8353000004</v>
      </c>
      <c r="E11" s="540">
        <v>352421.44750000001</v>
      </c>
      <c r="F11" s="540">
        <v>90123.462899999999</v>
      </c>
      <c r="G11" s="540"/>
      <c r="H11" s="540">
        <v>20289.79</v>
      </c>
      <c r="I11" s="619">
        <f t="shared" si="0"/>
        <v>6768495.8515000008</v>
      </c>
      <c r="J11" s="517"/>
      <c r="K11" s="517"/>
      <c r="L11" s="517"/>
      <c r="M11" s="517"/>
      <c r="N11" s="517"/>
      <c r="O11" s="517"/>
      <c r="P11" s="517"/>
      <c r="Q11" s="517"/>
    </row>
    <row r="12" spans="1:17">
      <c r="A12" s="609">
        <v>6</v>
      </c>
      <c r="B12" s="620" t="s">
        <v>702</v>
      </c>
      <c r="C12" s="540">
        <v>103254.58259999999</v>
      </c>
      <c r="D12" s="540">
        <v>1122721.28</v>
      </c>
      <c r="E12" s="540">
        <v>45316.642099999997</v>
      </c>
      <c r="F12" s="540">
        <v>21385.23</v>
      </c>
      <c r="G12" s="540"/>
      <c r="H12" s="540"/>
      <c r="I12" s="619">
        <f t="shared" si="0"/>
        <v>1159273.9905000001</v>
      </c>
      <c r="J12" s="517"/>
      <c r="K12" s="517"/>
      <c r="L12" s="517"/>
      <c r="M12" s="517"/>
      <c r="N12" s="517"/>
      <c r="O12" s="517"/>
      <c r="P12" s="517"/>
      <c r="Q12" s="517"/>
    </row>
    <row r="13" spans="1:17">
      <c r="A13" s="609">
        <v>7</v>
      </c>
      <c r="B13" s="620" t="s">
        <v>703</v>
      </c>
      <c r="C13" s="540">
        <v>74688.188800000004</v>
      </c>
      <c r="D13" s="540">
        <v>2393026.5891999998</v>
      </c>
      <c r="E13" s="540">
        <v>57377.378799999999</v>
      </c>
      <c r="F13" s="540">
        <v>45507.133399999999</v>
      </c>
      <c r="G13" s="540"/>
      <c r="H13" s="540">
        <v>59501.1319</v>
      </c>
      <c r="I13" s="619">
        <f t="shared" si="0"/>
        <v>2364830.2657999997</v>
      </c>
      <c r="J13" s="517"/>
      <c r="K13" s="517"/>
      <c r="L13" s="517"/>
      <c r="M13" s="517"/>
      <c r="N13" s="517"/>
      <c r="O13" s="517"/>
      <c r="P13" s="517"/>
      <c r="Q13" s="517"/>
    </row>
    <row r="14" spans="1:17">
      <c r="A14" s="609">
        <v>8</v>
      </c>
      <c r="B14" s="620" t="s">
        <v>704</v>
      </c>
      <c r="C14" s="540">
        <v>1805050.1011000001</v>
      </c>
      <c r="D14" s="540">
        <v>19359479.114</v>
      </c>
      <c r="E14" s="540">
        <v>977768.68290000001</v>
      </c>
      <c r="F14" s="540">
        <v>359852.6581</v>
      </c>
      <c r="G14" s="540"/>
      <c r="H14" s="540">
        <v>289382.02539999998</v>
      </c>
      <c r="I14" s="619">
        <f t="shared" si="0"/>
        <v>19826907.8741</v>
      </c>
      <c r="J14" s="517"/>
      <c r="K14" s="517"/>
      <c r="L14" s="517"/>
      <c r="M14" s="517"/>
      <c r="N14" s="517"/>
      <c r="O14" s="517"/>
      <c r="P14" s="517"/>
      <c r="Q14" s="517"/>
    </row>
    <row r="15" spans="1:17">
      <c r="A15" s="609">
        <v>9</v>
      </c>
      <c r="B15" s="620" t="s">
        <v>705</v>
      </c>
      <c r="C15" s="540">
        <v>535988.12690000003</v>
      </c>
      <c r="D15" s="540">
        <v>4888550.4948000005</v>
      </c>
      <c r="E15" s="540">
        <v>349751.5012</v>
      </c>
      <c r="F15" s="540">
        <v>87956.419200000004</v>
      </c>
      <c r="G15" s="540"/>
      <c r="H15" s="540">
        <v>101315.34</v>
      </c>
      <c r="I15" s="619">
        <f t="shared" si="0"/>
        <v>4986830.7012999998</v>
      </c>
      <c r="J15" s="517"/>
      <c r="K15" s="517"/>
      <c r="L15" s="517"/>
      <c r="M15" s="517"/>
      <c r="N15" s="517"/>
      <c r="O15" s="517"/>
      <c r="P15" s="517"/>
      <c r="Q15" s="517"/>
    </row>
    <row r="16" spans="1:17">
      <c r="A16" s="609">
        <v>10</v>
      </c>
      <c r="B16" s="620" t="s">
        <v>706</v>
      </c>
      <c r="C16" s="540">
        <v>194311.61</v>
      </c>
      <c r="D16" s="540">
        <v>4146837.0896000001</v>
      </c>
      <c r="E16" s="540">
        <v>116065.6974</v>
      </c>
      <c r="F16" s="540">
        <v>76242.8367</v>
      </c>
      <c r="G16" s="540"/>
      <c r="H16" s="540">
        <v>8265.2199999999993</v>
      </c>
      <c r="I16" s="619">
        <f t="shared" si="0"/>
        <v>4148840.1655000001</v>
      </c>
      <c r="J16" s="517"/>
      <c r="K16" s="517"/>
      <c r="L16" s="517"/>
      <c r="M16" s="517"/>
      <c r="N16" s="517"/>
      <c r="O16" s="517"/>
      <c r="P16" s="517"/>
      <c r="Q16" s="517"/>
    </row>
    <row r="17" spans="1:17">
      <c r="A17" s="609">
        <v>11</v>
      </c>
      <c r="B17" s="620" t="s">
        <v>707</v>
      </c>
      <c r="C17" s="540">
        <v>1263255.6946</v>
      </c>
      <c r="D17" s="540">
        <v>13532641.785</v>
      </c>
      <c r="E17" s="540">
        <v>586536.45620000002</v>
      </c>
      <c r="F17" s="540">
        <v>251524.31210000001</v>
      </c>
      <c r="G17" s="540"/>
      <c r="H17" s="540">
        <v>186973.63</v>
      </c>
      <c r="I17" s="619">
        <f t="shared" si="0"/>
        <v>13957836.711300001</v>
      </c>
      <c r="J17" s="517"/>
      <c r="K17" s="517"/>
      <c r="L17" s="517"/>
      <c r="M17" s="517"/>
      <c r="N17" s="517"/>
      <c r="O17" s="517"/>
      <c r="P17" s="517"/>
      <c r="Q17" s="517"/>
    </row>
    <row r="18" spans="1:17">
      <c r="A18" s="609">
        <v>12</v>
      </c>
      <c r="B18" s="620" t="s">
        <v>708</v>
      </c>
      <c r="C18" s="540">
        <v>610231.82180000003</v>
      </c>
      <c r="D18" s="540">
        <v>5446382.6540999999</v>
      </c>
      <c r="E18" s="540">
        <v>327034.88579999999</v>
      </c>
      <c r="F18" s="540">
        <v>96650.646200000003</v>
      </c>
      <c r="G18" s="540"/>
      <c r="H18" s="540">
        <v>24752.27</v>
      </c>
      <c r="I18" s="619">
        <f t="shared" si="0"/>
        <v>5632928.9438999994</v>
      </c>
      <c r="J18" s="517"/>
      <c r="K18" s="517"/>
      <c r="L18" s="517"/>
      <c r="M18" s="517"/>
      <c r="N18" s="517"/>
      <c r="O18" s="517"/>
      <c r="P18" s="517"/>
      <c r="Q18" s="517"/>
    </row>
    <row r="19" spans="1:17">
      <c r="A19" s="609">
        <v>13</v>
      </c>
      <c r="B19" s="620" t="s">
        <v>709</v>
      </c>
      <c r="C19" s="540">
        <v>111547.25</v>
      </c>
      <c r="D19" s="540">
        <v>401914.64</v>
      </c>
      <c r="E19" s="540">
        <v>56707.65</v>
      </c>
      <c r="F19" s="540">
        <v>7697.21</v>
      </c>
      <c r="G19" s="540"/>
      <c r="H19" s="540"/>
      <c r="I19" s="619">
        <f t="shared" si="0"/>
        <v>449057.02999999997</v>
      </c>
      <c r="J19" s="517"/>
      <c r="K19" s="517"/>
      <c r="L19" s="517"/>
      <c r="M19" s="517"/>
      <c r="N19" s="517"/>
      <c r="O19" s="517"/>
      <c r="P19" s="517"/>
      <c r="Q19" s="517"/>
    </row>
    <row r="20" spans="1:17">
      <c r="A20" s="609">
        <v>14</v>
      </c>
      <c r="B20" s="620" t="s">
        <v>710</v>
      </c>
      <c r="C20" s="540">
        <v>1711279.7864000001</v>
      </c>
      <c r="D20" s="540">
        <v>3170507.7338999999</v>
      </c>
      <c r="E20" s="540">
        <v>626053.94790000003</v>
      </c>
      <c r="F20" s="540">
        <v>55035.975599999998</v>
      </c>
      <c r="G20" s="540"/>
      <c r="H20" s="540">
        <v>28245.08</v>
      </c>
      <c r="I20" s="619">
        <f t="shared" si="0"/>
        <v>4200697.5968000004</v>
      </c>
      <c r="J20" s="517"/>
      <c r="K20" s="517"/>
      <c r="L20" s="517"/>
      <c r="M20" s="517"/>
      <c r="N20" s="517"/>
      <c r="O20" s="517"/>
      <c r="P20" s="517"/>
      <c r="Q20" s="517"/>
    </row>
    <row r="21" spans="1:17">
      <c r="A21" s="609">
        <v>15</v>
      </c>
      <c r="B21" s="620" t="s">
        <v>711</v>
      </c>
      <c r="C21" s="540"/>
      <c r="D21" s="540"/>
      <c r="E21" s="540"/>
      <c r="F21" s="540"/>
      <c r="G21" s="540"/>
      <c r="H21" s="540"/>
      <c r="I21" s="619">
        <f t="shared" si="0"/>
        <v>0</v>
      </c>
      <c r="J21" s="517"/>
      <c r="K21" s="517"/>
      <c r="L21" s="517"/>
      <c r="M21" s="517"/>
      <c r="N21" s="517"/>
      <c r="O21" s="517"/>
      <c r="P21" s="517"/>
      <c r="Q21" s="517"/>
    </row>
    <row r="22" spans="1:17">
      <c r="A22" s="609">
        <v>16</v>
      </c>
      <c r="B22" s="620" t="s">
        <v>712</v>
      </c>
      <c r="C22" s="540">
        <v>31216.17</v>
      </c>
      <c r="D22" s="540">
        <v>49209.29</v>
      </c>
      <c r="E22" s="540">
        <v>12358.95</v>
      </c>
      <c r="F22" s="540">
        <v>930.53</v>
      </c>
      <c r="G22" s="540"/>
      <c r="H22" s="540"/>
      <c r="I22" s="619">
        <f t="shared" si="0"/>
        <v>67135.98</v>
      </c>
      <c r="J22" s="517"/>
      <c r="K22" s="517"/>
      <c r="L22" s="517"/>
      <c r="M22" s="517"/>
      <c r="N22" s="517"/>
      <c r="O22" s="517"/>
      <c r="P22" s="517"/>
      <c r="Q22" s="517"/>
    </row>
    <row r="23" spans="1:17">
      <c r="A23" s="609">
        <v>17</v>
      </c>
      <c r="B23" s="620" t="s">
        <v>713</v>
      </c>
      <c r="C23" s="540"/>
      <c r="D23" s="540"/>
      <c r="E23" s="540"/>
      <c r="F23" s="540"/>
      <c r="G23" s="540"/>
      <c r="H23" s="540"/>
      <c r="I23" s="619">
        <f t="shared" si="0"/>
        <v>0</v>
      </c>
      <c r="J23" s="517"/>
      <c r="K23" s="517"/>
      <c r="L23" s="517"/>
      <c r="M23" s="517"/>
      <c r="N23" s="517"/>
      <c r="O23" s="517"/>
      <c r="P23" s="517"/>
      <c r="Q23" s="517"/>
    </row>
    <row r="24" spans="1:17">
      <c r="A24" s="609">
        <v>18</v>
      </c>
      <c r="B24" s="620" t="s">
        <v>714</v>
      </c>
      <c r="C24" s="540">
        <v>14188.23</v>
      </c>
      <c r="D24" s="540">
        <v>29194.34</v>
      </c>
      <c r="E24" s="540">
        <v>7094.13</v>
      </c>
      <c r="F24" s="540">
        <v>575.04</v>
      </c>
      <c r="G24" s="540"/>
      <c r="H24" s="540"/>
      <c r="I24" s="619">
        <f t="shared" si="0"/>
        <v>35713.4</v>
      </c>
      <c r="J24" s="517"/>
      <c r="K24" s="517"/>
      <c r="L24" s="517"/>
      <c r="M24" s="517"/>
      <c r="N24" s="517"/>
      <c r="O24" s="517"/>
      <c r="P24" s="517"/>
      <c r="Q24" s="517"/>
    </row>
    <row r="25" spans="1:17">
      <c r="A25" s="609">
        <v>19</v>
      </c>
      <c r="B25" s="620" t="s">
        <v>715</v>
      </c>
      <c r="C25" s="540">
        <v>200254.59890000001</v>
      </c>
      <c r="D25" s="540">
        <v>3696132.1499000001</v>
      </c>
      <c r="E25" s="540">
        <v>168192.81090000001</v>
      </c>
      <c r="F25" s="540">
        <v>67985.566300000006</v>
      </c>
      <c r="G25" s="540"/>
      <c r="H25" s="540">
        <v>35204.22</v>
      </c>
      <c r="I25" s="619">
        <f t="shared" si="0"/>
        <v>3660208.3716000002</v>
      </c>
      <c r="J25" s="517"/>
      <c r="K25" s="517"/>
      <c r="L25" s="517"/>
      <c r="M25" s="517"/>
      <c r="N25" s="517"/>
      <c r="O25" s="517"/>
      <c r="P25" s="517"/>
      <c r="Q25" s="517"/>
    </row>
    <row r="26" spans="1:17">
      <c r="A26" s="609">
        <v>20</v>
      </c>
      <c r="B26" s="620" t="s">
        <v>716</v>
      </c>
      <c r="C26" s="540">
        <v>71012.929999999993</v>
      </c>
      <c r="D26" s="540">
        <v>1481511.6268</v>
      </c>
      <c r="E26" s="540">
        <v>42958.01</v>
      </c>
      <c r="F26" s="540">
        <v>26818.597600000001</v>
      </c>
      <c r="G26" s="540"/>
      <c r="H26" s="540">
        <v>11571.17</v>
      </c>
      <c r="I26" s="619">
        <f t="shared" si="0"/>
        <v>1482747.9491999999</v>
      </c>
      <c r="J26" s="517"/>
      <c r="K26" s="517"/>
      <c r="L26" s="517"/>
      <c r="M26" s="517"/>
      <c r="N26" s="517"/>
      <c r="O26" s="517"/>
      <c r="P26" s="517"/>
      <c r="Q26" s="517"/>
    </row>
    <row r="27" spans="1:17">
      <c r="A27" s="609">
        <v>21</v>
      </c>
      <c r="B27" s="620" t="s">
        <v>717</v>
      </c>
      <c r="C27" s="540"/>
      <c r="D27" s="540"/>
      <c r="E27" s="540"/>
      <c r="F27" s="540"/>
      <c r="G27" s="540"/>
      <c r="H27" s="540"/>
      <c r="I27" s="619">
        <f t="shared" si="0"/>
        <v>0</v>
      </c>
      <c r="J27" s="517"/>
      <c r="K27" s="517"/>
      <c r="L27" s="517"/>
      <c r="M27" s="517"/>
      <c r="N27" s="517"/>
      <c r="O27" s="517"/>
      <c r="P27" s="517"/>
      <c r="Q27" s="517"/>
    </row>
    <row r="28" spans="1:17">
      <c r="A28" s="609">
        <v>22</v>
      </c>
      <c r="B28" s="620" t="s">
        <v>718</v>
      </c>
      <c r="C28" s="540"/>
      <c r="D28" s="540"/>
      <c r="E28" s="540"/>
      <c r="F28" s="540"/>
      <c r="G28" s="540"/>
      <c r="H28" s="540"/>
      <c r="I28" s="619">
        <f t="shared" si="0"/>
        <v>0</v>
      </c>
      <c r="J28" s="517"/>
      <c r="K28" s="517"/>
      <c r="L28" s="517"/>
      <c r="M28" s="517"/>
      <c r="N28" s="517"/>
      <c r="O28" s="517"/>
      <c r="P28" s="517"/>
      <c r="Q28" s="517"/>
    </row>
    <row r="29" spans="1:17">
      <c r="A29" s="609">
        <v>23</v>
      </c>
      <c r="B29" s="620" t="s">
        <v>719</v>
      </c>
      <c r="C29" s="540">
        <v>3123535.4419999998</v>
      </c>
      <c r="D29" s="540">
        <v>36741572.332899995</v>
      </c>
      <c r="E29" s="540">
        <v>1699571.0578000001</v>
      </c>
      <c r="F29" s="540">
        <v>673147.58129999996</v>
      </c>
      <c r="G29" s="540"/>
      <c r="H29" s="540">
        <v>484020.34</v>
      </c>
      <c r="I29" s="619">
        <f t="shared" si="0"/>
        <v>37492389.135799997</v>
      </c>
      <c r="J29" s="517"/>
      <c r="K29" s="517"/>
      <c r="L29" s="517"/>
      <c r="M29" s="517"/>
      <c r="N29" s="517"/>
      <c r="O29" s="517"/>
      <c r="P29" s="517"/>
      <c r="Q29" s="517"/>
    </row>
    <row r="30" spans="1:17">
      <c r="A30" s="609">
        <v>24</v>
      </c>
      <c r="B30" s="620" t="s">
        <v>720</v>
      </c>
      <c r="C30" s="540">
        <v>5657337.1459999997</v>
      </c>
      <c r="D30" s="540">
        <v>102943479.0696</v>
      </c>
      <c r="E30" s="540">
        <v>3323375.9838</v>
      </c>
      <c r="F30" s="540">
        <v>1892496.1964</v>
      </c>
      <c r="G30" s="540"/>
      <c r="H30" s="540">
        <v>1479908.2845999999</v>
      </c>
      <c r="I30" s="619">
        <f t="shared" si="0"/>
        <v>103384944.0354</v>
      </c>
      <c r="J30" s="517"/>
      <c r="K30" s="517"/>
      <c r="L30" s="517"/>
      <c r="M30" s="517"/>
      <c r="N30" s="517"/>
      <c r="O30" s="517"/>
      <c r="P30" s="517"/>
      <c r="Q30" s="517"/>
    </row>
    <row r="31" spans="1:17">
      <c r="A31" s="609">
        <v>25</v>
      </c>
      <c r="B31" s="620" t="s">
        <v>721</v>
      </c>
      <c r="C31" s="540">
        <v>138375.16130000001</v>
      </c>
      <c r="D31" s="540">
        <v>1917895.5247</v>
      </c>
      <c r="E31" s="540">
        <v>64993.702899999997</v>
      </c>
      <c r="F31" s="540">
        <v>35308.198499999999</v>
      </c>
      <c r="G31" s="540"/>
      <c r="H31" s="540">
        <v>23110.94</v>
      </c>
      <c r="I31" s="619">
        <f t="shared" si="0"/>
        <v>1955968.7846000001</v>
      </c>
      <c r="J31" s="517"/>
      <c r="K31" s="517"/>
      <c r="L31" s="517"/>
      <c r="M31" s="517"/>
      <c r="N31" s="517"/>
      <c r="O31" s="517"/>
      <c r="P31" s="517"/>
      <c r="Q31" s="517"/>
    </row>
    <row r="32" spans="1:17">
      <c r="A32" s="609">
        <v>26</v>
      </c>
      <c r="B32" s="620" t="s">
        <v>722</v>
      </c>
      <c r="C32" s="540">
        <v>57056.06</v>
      </c>
      <c r="D32" s="540">
        <v>6050217.1900000004</v>
      </c>
      <c r="E32" s="540">
        <v>36324.33</v>
      </c>
      <c r="F32" s="540">
        <v>116132.94</v>
      </c>
      <c r="G32" s="540"/>
      <c r="H32" s="540">
        <v>26667.47</v>
      </c>
      <c r="I32" s="619">
        <f t="shared" si="0"/>
        <v>5954815.9799999995</v>
      </c>
      <c r="J32" s="517"/>
      <c r="K32" s="517"/>
      <c r="L32" s="517"/>
      <c r="M32" s="517"/>
      <c r="N32" s="517"/>
      <c r="O32" s="517"/>
      <c r="P32" s="517"/>
      <c r="Q32" s="517"/>
    </row>
    <row r="33" spans="1:17">
      <c r="A33" s="609">
        <v>27</v>
      </c>
      <c r="B33" s="615" t="s">
        <v>165</v>
      </c>
      <c r="C33" s="540">
        <v>487070</v>
      </c>
      <c r="D33" s="540">
        <v>23491258.959199999</v>
      </c>
      <c r="E33" s="540">
        <v>212744</v>
      </c>
      <c r="F33" s="540">
        <v>0</v>
      </c>
      <c r="G33" s="540">
        <v>0</v>
      </c>
      <c r="H33" s="540">
        <v>10200</v>
      </c>
      <c r="I33" s="619">
        <f t="shared" si="0"/>
        <v>23765584.959199999</v>
      </c>
      <c r="J33" s="517"/>
      <c r="K33" s="517"/>
      <c r="L33" s="517"/>
      <c r="M33" s="517"/>
      <c r="N33" s="517"/>
      <c r="O33" s="517"/>
      <c r="P33" s="517"/>
      <c r="Q33" s="517"/>
    </row>
    <row r="34" spans="1:17">
      <c r="A34" s="609">
        <v>28</v>
      </c>
      <c r="B34" s="621" t="s">
        <v>68</v>
      </c>
      <c r="C34" s="602">
        <f t="shared" ref="C34:H34" si="1">SUM(C7:C33)</f>
        <v>16623816.637</v>
      </c>
      <c r="D34" s="602">
        <f t="shared" si="1"/>
        <v>286827013.4727</v>
      </c>
      <c r="E34" s="602">
        <f t="shared" si="1"/>
        <v>9067020.1751999985</v>
      </c>
      <c r="F34" s="602">
        <f t="shared" si="1"/>
        <v>3914786.3042999995</v>
      </c>
      <c r="G34" s="602">
        <f t="shared" si="1"/>
        <v>0</v>
      </c>
      <c r="H34" s="602">
        <f t="shared" si="1"/>
        <v>2789406.9118999997</v>
      </c>
      <c r="I34" s="619">
        <f t="shared" si="0"/>
        <v>290469023.63020003</v>
      </c>
      <c r="J34" s="517"/>
      <c r="K34" s="517"/>
      <c r="L34" s="517"/>
      <c r="M34" s="517"/>
      <c r="N34" s="517"/>
      <c r="O34" s="517"/>
      <c r="P34" s="517"/>
      <c r="Q34" s="517"/>
    </row>
    <row r="35" spans="1:17">
      <c r="A35" s="256"/>
      <c r="B35" s="256"/>
      <c r="C35" s="256"/>
      <c r="D35" s="256"/>
      <c r="E35" s="256"/>
      <c r="F35" s="256"/>
      <c r="G35" s="256"/>
      <c r="H35" s="256"/>
      <c r="I35" s="256"/>
      <c r="J35" s="256"/>
    </row>
    <row r="36" spans="1:17">
      <c r="A36" s="256"/>
      <c r="B36" s="622"/>
      <c r="C36" s="256"/>
      <c r="D36" s="256"/>
      <c r="E36" s="256"/>
      <c r="F36" s="256"/>
      <c r="G36" s="256"/>
      <c r="H36" s="256"/>
      <c r="I36" s="256"/>
      <c r="J36" s="256"/>
    </row>
    <row r="37" spans="1:17">
      <c r="A37" s="256"/>
      <c r="B37" s="256"/>
      <c r="C37" s="256"/>
      <c r="D37" s="256"/>
      <c r="E37" s="256"/>
      <c r="F37" s="256"/>
      <c r="G37" s="256"/>
      <c r="H37" s="256"/>
      <c r="I37" s="256"/>
      <c r="J37" s="256"/>
    </row>
    <row r="38" spans="1:17">
      <c r="A38" s="256"/>
      <c r="B38" s="256"/>
      <c r="C38" s="256"/>
      <c r="D38" s="256"/>
      <c r="E38" s="256"/>
      <c r="F38" s="256"/>
      <c r="G38" s="256"/>
      <c r="H38" s="256"/>
      <c r="I38" s="256"/>
      <c r="J38" s="256"/>
    </row>
    <row r="39" spans="1:17">
      <c r="A39" s="256"/>
      <c r="B39" s="256"/>
      <c r="C39" s="256"/>
      <c r="D39" s="256"/>
      <c r="E39" s="256"/>
      <c r="F39" s="256"/>
      <c r="G39" s="256"/>
      <c r="H39" s="256"/>
      <c r="I39" s="256"/>
      <c r="J39" s="256"/>
    </row>
    <row r="40" spans="1:17">
      <c r="A40" s="256"/>
      <c r="B40" s="256"/>
      <c r="C40" s="256"/>
      <c r="D40" s="256"/>
      <c r="E40" s="256"/>
      <c r="F40" s="256"/>
      <c r="G40" s="256"/>
      <c r="H40" s="256"/>
      <c r="I40" s="256"/>
      <c r="J40" s="256"/>
    </row>
    <row r="41" spans="1:17">
      <c r="A41" s="256"/>
      <c r="B41" s="256"/>
      <c r="C41" s="256"/>
      <c r="D41" s="256"/>
      <c r="E41" s="256"/>
      <c r="F41" s="256"/>
      <c r="G41" s="256"/>
      <c r="H41" s="256"/>
      <c r="I41" s="256"/>
      <c r="J41" s="256"/>
    </row>
    <row r="42" spans="1:17">
      <c r="A42" s="623"/>
      <c r="B42" s="623"/>
      <c r="C42" s="256"/>
      <c r="D42" s="256"/>
      <c r="E42" s="256"/>
      <c r="F42" s="256"/>
      <c r="G42" s="256"/>
      <c r="H42" s="256"/>
      <c r="I42" s="256"/>
      <c r="J42" s="256"/>
    </row>
    <row r="43" spans="1:17">
      <c r="A43" s="623"/>
      <c r="B43" s="623"/>
      <c r="C43" s="256"/>
      <c r="D43" s="256"/>
      <c r="E43" s="256"/>
      <c r="F43" s="256"/>
      <c r="G43" s="256"/>
      <c r="H43" s="256"/>
      <c r="I43" s="256"/>
      <c r="J43" s="256"/>
    </row>
    <row r="44" spans="1:17">
      <c r="A44" s="256"/>
      <c r="B44" s="624"/>
      <c r="C44" s="256"/>
      <c r="D44" s="256"/>
      <c r="E44" s="256"/>
      <c r="F44" s="256"/>
      <c r="G44" s="256"/>
      <c r="H44" s="256"/>
      <c r="I44" s="256"/>
      <c r="J44" s="256"/>
    </row>
    <row r="45" spans="1:17">
      <c r="A45" s="256"/>
      <c r="B45" s="624"/>
      <c r="C45" s="256"/>
      <c r="D45" s="256"/>
      <c r="E45" s="256"/>
      <c r="F45" s="256"/>
      <c r="G45" s="256"/>
      <c r="H45" s="256"/>
      <c r="I45" s="256"/>
      <c r="J45" s="256"/>
    </row>
    <row r="46" spans="1:17">
      <c r="A46" s="256"/>
      <c r="B46" s="624"/>
      <c r="C46" s="256"/>
      <c r="D46" s="256"/>
      <c r="E46" s="256"/>
      <c r="F46" s="256"/>
      <c r="G46" s="256"/>
      <c r="H46" s="256"/>
      <c r="I46" s="256"/>
      <c r="J46" s="256"/>
    </row>
    <row r="47" spans="1:17">
      <c r="A47" s="256"/>
      <c r="B47" s="256"/>
      <c r="C47" s="256"/>
      <c r="D47" s="256"/>
      <c r="E47" s="256"/>
      <c r="F47" s="256"/>
      <c r="G47" s="256"/>
      <c r="H47" s="256"/>
      <c r="I47" s="256"/>
      <c r="J47" s="25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9"/>
  <sheetViews>
    <sheetView showGridLines="0" zoomScale="80" zoomScaleNormal="80" workbookViewId="0">
      <selection activeCell="A30" sqref="A30"/>
    </sheetView>
  </sheetViews>
  <sheetFormatPr defaultColWidth="9.140625" defaultRowHeight="15"/>
  <cols>
    <col min="1" max="1" width="11.85546875" style="40" bestFit="1" customWidth="1"/>
    <col min="2" max="2" width="108" style="40" bestFit="1" customWidth="1"/>
    <col min="3" max="3" width="35.5703125" style="40" customWidth="1"/>
    <col min="4" max="4" width="35.140625" style="370" customWidth="1"/>
    <col min="5" max="16384" width="9.140625" style="40"/>
  </cols>
  <sheetData>
    <row r="1" spans="1:5">
      <c r="A1" s="8" t="s">
        <v>188</v>
      </c>
      <c r="B1" s="610" t="str">
        <f>'1. key ratios'!B1</f>
        <v>სს "ფინკა ბანკი საქართველო"</v>
      </c>
      <c r="D1" s="40"/>
    </row>
    <row r="2" spans="1:5">
      <c r="A2" s="12" t="s">
        <v>189</v>
      </c>
      <c r="B2" s="252">
        <f>'1. key ratios'!B2</f>
        <v>44377</v>
      </c>
      <c r="D2" s="40"/>
    </row>
    <row r="3" spans="1:5">
      <c r="A3" s="597" t="s">
        <v>723</v>
      </c>
      <c r="B3" s="286"/>
      <c r="D3" s="40"/>
    </row>
    <row r="5" spans="1:5" ht="75">
      <c r="A5" s="761" t="s">
        <v>724</v>
      </c>
      <c r="B5" s="761"/>
      <c r="C5" s="599" t="s">
        <v>725</v>
      </c>
      <c r="D5" s="599" t="s">
        <v>726</v>
      </c>
    </row>
    <row r="6" spans="1:5">
      <c r="A6" s="626">
        <v>1</v>
      </c>
      <c r="B6" s="627" t="s">
        <v>727</v>
      </c>
      <c r="C6" s="540">
        <v>13313970.5458</v>
      </c>
      <c r="D6" s="540"/>
      <c r="E6" s="517"/>
    </row>
    <row r="7" spans="1:5">
      <c r="A7" s="628">
        <v>2</v>
      </c>
      <c r="B7" s="627" t="s">
        <v>728</v>
      </c>
      <c r="C7" s="602">
        <f>SUM(C8:C11)</f>
        <v>4167202.0771000003</v>
      </c>
      <c r="D7" s="540">
        <f>SUM(D8:D11)</f>
        <v>0</v>
      </c>
      <c r="E7" s="517"/>
    </row>
    <row r="8" spans="1:5">
      <c r="A8" s="629">
        <v>2.1</v>
      </c>
      <c r="B8" s="630" t="s">
        <v>729</v>
      </c>
      <c r="C8" s="540">
        <v>1431554.8206</v>
      </c>
      <c r="D8" s="540"/>
      <c r="E8" s="517"/>
    </row>
    <row r="9" spans="1:5">
      <c r="A9" s="629">
        <v>2.2000000000000002</v>
      </c>
      <c r="B9" s="630" t="s">
        <v>730</v>
      </c>
      <c r="C9" s="540">
        <v>2735647.2565000001</v>
      </c>
      <c r="D9" s="540"/>
      <c r="E9" s="517"/>
    </row>
    <row r="10" spans="1:5">
      <c r="A10" s="629">
        <v>2.2999999999999998</v>
      </c>
      <c r="B10" s="630" t="s">
        <v>731</v>
      </c>
      <c r="C10" s="540">
        <v>0</v>
      </c>
      <c r="D10" s="540"/>
      <c r="E10" s="517"/>
    </row>
    <row r="11" spans="1:5">
      <c r="A11" s="629">
        <v>2.4</v>
      </c>
      <c r="B11" s="630" t="s">
        <v>732</v>
      </c>
      <c r="C11" s="540"/>
      <c r="D11" s="540"/>
      <c r="E11" s="517"/>
    </row>
    <row r="12" spans="1:5">
      <c r="A12" s="626">
        <v>3</v>
      </c>
      <c r="B12" s="627" t="s">
        <v>733</v>
      </c>
      <c r="C12" s="602">
        <f>SUM(C13:C18)</f>
        <v>4712110.3668</v>
      </c>
      <c r="D12" s="540">
        <f>SUM(D13:D18)</f>
        <v>0</v>
      </c>
      <c r="E12" s="517"/>
    </row>
    <row r="13" spans="1:5">
      <c r="A13" s="629">
        <v>3.1</v>
      </c>
      <c r="B13" s="630" t="s">
        <v>734</v>
      </c>
      <c r="C13" s="540">
        <v>2779206.912</v>
      </c>
      <c r="D13" s="540"/>
      <c r="E13" s="517"/>
    </row>
    <row r="14" spans="1:5">
      <c r="A14" s="629">
        <v>3.2</v>
      </c>
      <c r="B14" s="630" t="s">
        <v>735</v>
      </c>
      <c r="C14" s="540">
        <v>837692.60800000001</v>
      </c>
      <c r="D14" s="540"/>
      <c r="E14" s="517"/>
    </row>
    <row r="15" spans="1:5">
      <c r="A15" s="629">
        <v>3.3</v>
      </c>
      <c r="B15" s="630" t="s">
        <v>736</v>
      </c>
      <c r="C15" s="540">
        <v>910789.48</v>
      </c>
      <c r="D15" s="540"/>
      <c r="E15" s="517"/>
    </row>
    <row r="16" spans="1:5">
      <c r="A16" s="629">
        <v>3.4</v>
      </c>
      <c r="B16" s="630" t="s">
        <v>737</v>
      </c>
      <c r="C16" s="540">
        <v>136452.21309999999</v>
      </c>
      <c r="D16" s="540"/>
      <c r="E16" s="517"/>
    </row>
    <row r="17" spans="1:5">
      <c r="A17" s="628">
        <v>3.5</v>
      </c>
      <c r="B17" s="630" t="s">
        <v>738</v>
      </c>
      <c r="C17" s="540">
        <v>47969.153700000003</v>
      </c>
      <c r="D17" s="540"/>
      <c r="E17" s="517"/>
    </row>
    <row r="18" spans="1:5">
      <c r="A18" s="629">
        <v>3.6</v>
      </c>
      <c r="B18" s="630" t="s">
        <v>739</v>
      </c>
      <c r="C18" s="540">
        <v>0</v>
      </c>
      <c r="D18" s="540"/>
      <c r="E18" s="517"/>
    </row>
    <row r="19" spans="1:5">
      <c r="A19" s="631">
        <v>4</v>
      </c>
      <c r="B19" s="627" t="s">
        <v>740</v>
      </c>
      <c r="C19" s="602">
        <f>C6+C7-C12</f>
        <v>12769062.256100003</v>
      </c>
      <c r="D19" s="602">
        <f>D6+D7-D12</f>
        <v>0</v>
      </c>
      <c r="E19" s="517"/>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4"/>
  <sheetViews>
    <sheetView showGridLines="0" zoomScale="80" zoomScaleNormal="80" workbookViewId="0">
      <selection activeCell="A35" sqref="A35"/>
    </sheetView>
  </sheetViews>
  <sheetFormatPr defaultColWidth="9.140625" defaultRowHeight="15"/>
  <cols>
    <col min="1" max="1" width="11.85546875" style="40" bestFit="1" customWidth="1"/>
    <col min="2" max="2" width="124.7109375" style="40" customWidth="1"/>
    <col min="3" max="3" width="21.5703125" style="40" customWidth="1"/>
    <col min="4" max="4" width="34.42578125" style="370" customWidth="1"/>
    <col min="5" max="5" width="12.28515625" style="40" bestFit="1" customWidth="1"/>
    <col min="6" max="6" width="15.140625" style="40" bestFit="1" customWidth="1"/>
    <col min="7" max="16384" width="9.140625" style="40"/>
  </cols>
  <sheetData>
    <row r="1" spans="1:6">
      <c r="A1" s="8" t="s">
        <v>188</v>
      </c>
      <c r="B1" s="610" t="str">
        <f>'1. key ratios'!B1</f>
        <v>სს "ფინკა ბანკი საქართველო"</v>
      </c>
      <c r="D1" s="40"/>
    </row>
    <row r="2" spans="1:6">
      <c r="A2" s="12" t="s">
        <v>189</v>
      </c>
      <c r="B2" s="252">
        <f>'1. key ratios'!B2</f>
        <v>44377</v>
      </c>
      <c r="D2" s="40"/>
    </row>
    <row r="3" spans="1:6">
      <c r="A3" s="597" t="s">
        <v>741</v>
      </c>
      <c r="B3" s="286"/>
      <c r="D3" s="40"/>
    </row>
    <row r="4" spans="1:6">
      <c r="A4" s="597"/>
      <c r="D4" s="40"/>
    </row>
    <row r="5" spans="1:6" ht="25.5" customHeight="1">
      <c r="A5" s="762" t="s">
        <v>742</v>
      </c>
      <c r="B5" s="763"/>
      <c r="C5" s="752" t="s">
        <v>743</v>
      </c>
      <c r="D5" s="766" t="s">
        <v>744</v>
      </c>
    </row>
    <row r="6" spans="1:6" ht="57.75" customHeight="1">
      <c r="A6" s="764"/>
      <c r="B6" s="765"/>
      <c r="C6" s="755"/>
      <c r="D6" s="766"/>
    </row>
    <row r="7" spans="1:6">
      <c r="A7" s="621">
        <v>1</v>
      </c>
      <c r="B7" s="603" t="s">
        <v>745</v>
      </c>
      <c r="C7" s="540">
        <v>17973495.026700001</v>
      </c>
      <c r="D7" s="632"/>
      <c r="E7" s="517"/>
      <c r="F7" s="690"/>
    </row>
    <row r="8" spans="1:6">
      <c r="A8" s="615">
        <v>2</v>
      </c>
      <c r="B8" s="615" t="s">
        <v>746</v>
      </c>
      <c r="C8" s="540">
        <v>3138575.1993</v>
      </c>
      <c r="D8" s="632"/>
      <c r="E8" s="517"/>
      <c r="F8" s="690"/>
    </row>
    <row r="9" spans="1:6" ht="30">
      <c r="A9" s="615">
        <v>3</v>
      </c>
      <c r="B9" s="633" t="s">
        <v>747</v>
      </c>
      <c r="C9" s="540">
        <v>2468.7800000000002</v>
      </c>
      <c r="D9" s="632"/>
      <c r="E9" s="517"/>
      <c r="F9" s="690"/>
    </row>
    <row r="10" spans="1:6">
      <c r="A10" s="615">
        <v>4</v>
      </c>
      <c r="B10" s="615" t="s">
        <v>748</v>
      </c>
      <c r="C10" s="540">
        <f>SUM(C11:C18)</f>
        <v>4977792.3206000002</v>
      </c>
      <c r="D10" s="632"/>
      <c r="E10" s="517"/>
      <c r="F10" s="690"/>
    </row>
    <row r="11" spans="1:6">
      <c r="A11" s="615">
        <v>5</v>
      </c>
      <c r="B11" s="634" t="s">
        <v>749</v>
      </c>
      <c r="C11" s="540">
        <v>44273.440000000002</v>
      </c>
      <c r="D11" s="632"/>
      <c r="E11" s="517"/>
      <c r="F11" s="690"/>
    </row>
    <row r="12" spans="1:6">
      <c r="A12" s="615">
        <v>6</v>
      </c>
      <c r="B12" s="634" t="s">
        <v>750</v>
      </c>
      <c r="C12" s="540">
        <v>485291.62670000002</v>
      </c>
      <c r="D12" s="632"/>
      <c r="E12" s="517"/>
      <c r="F12" s="690"/>
    </row>
    <row r="13" spans="1:6">
      <c r="A13" s="615">
        <v>7</v>
      </c>
      <c r="B13" s="634" t="s">
        <v>751</v>
      </c>
      <c r="C13" s="540">
        <v>1584998.2919999999</v>
      </c>
      <c r="D13" s="632"/>
      <c r="E13" s="517"/>
      <c r="F13" s="690"/>
    </row>
    <row r="14" spans="1:6">
      <c r="A14" s="615">
        <v>8</v>
      </c>
      <c r="B14" s="634" t="s">
        <v>752</v>
      </c>
      <c r="C14" s="540">
        <v>0</v>
      </c>
      <c r="D14" s="615"/>
      <c r="E14" s="517"/>
      <c r="F14" s="690"/>
    </row>
    <row r="15" spans="1:6">
      <c r="A15" s="615">
        <v>9</v>
      </c>
      <c r="B15" s="634" t="s">
        <v>753</v>
      </c>
      <c r="C15" s="540"/>
      <c r="D15" s="615"/>
      <c r="E15" s="517"/>
      <c r="F15" s="690"/>
    </row>
    <row r="16" spans="1:6">
      <c r="A16" s="615">
        <v>10</v>
      </c>
      <c r="B16" s="634" t="s">
        <v>754</v>
      </c>
      <c r="C16" s="540">
        <v>2779206.9119000002</v>
      </c>
      <c r="D16" s="632"/>
      <c r="E16" s="517"/>
      <c r="F16" s="690"/>
    </row>
    <row r="17" spans="1:6">
      <c r="A17" s="615">
        <v>11</v>
      </c>
      <c r="B17" s="634" t="s">
        <v>755</v>
      </c>
      <c r="C17" s="540">
        <v>0</v>
      </c>
      <c r="D17" s="615"/>
      <c r="E17" s="517"/>
      <c r="F17" s="690"/>
    </row>
    <row r="18" spans="1:6" ht="30">
      <c r="A18" s="615">
        <v>12</v>
      </c>
      <c r="B18" s="634" t="s">
        <v>756</v>
      </c>
      <c r="C18" s="553">
        <v>84022.05</v>
      </c>
      <c r="D18" s="632"/>
      <c r="E18" s="517"/>
      <c r="F18" s="690"/>
    </row>
    <row r="19" spans="1:6">
      <c r="A19" s="621">
        <v>13</v>
      </c>
      <c r="B19" s="635" t="s">
        <v>757</v>
      </c>
      <c r="C19" s="602">
        <f>C7+C8+C9-C10</f>
        <v>16136746.685400002</v>
      </c>
      <c r="D19" s="636"/>
      <c r="F19" s="690"/>
    </row>
    <row r="20" spans="1:6">
      <c r="F20" s="690"/>
    </row>
    <row r="22" spans="1:6">
      <c r="B22" s="8"/>
    </row>
    <row r="23" spans="1:6">
      <c r="B23" s="12"/>
    </row>
    <row r="24" spans="1:6">
      <c r="B24" s="59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49"/>
  <sheetViews>
    <sheetView showGridLines="0" zoomScale="80" zoomScaleNormal="80" workbookViewId="0">
      <selection activeCell="G36" sqref="G36"/>
    </sheetView>
  </sheetViews>
  <sheetFormatPr defaultColWidth="9.140625" defaultRowHeight="15"/>
  <cols>
    <col min="1" max="1" width="11.85546875" style="40" bestFit="1" customWidth="1"/>
    <col min="2" max="2" width="56.28515625" style="40" customWidth="1"/>
    <col min="3" max="4" width="15.85546875" style="40" bestFit="1" customWidth="1"/>
    <col min="5" max="5" width="18" style="40" bestFit="1" customWidth="1"/>
    <col min="6" max="6" width="15.28515625" style="40" customWidth="1"/>
    <col min="7" max="7" width="14.5703125" style="40" bestFit="1" customWidth="1"/>
    <col min="8" max="11" width="15.7109375" style="40" customWidth="1"/>
    <col min="12" max="12" width="14.5703125" style="40" bestFit="1" customWidth="1"/>
    <col min="13" max="15" width="18" style="40" bestFit="1" customWidth="1"/>
    <col min="16" max="20" width="15.42578125" style="40" customWidth="1"/>
    <col min="21" max="21" width="14" style="40" bestFit="1" customWidth="1"/>
    <col min="22" max="22" width="20" style="40" customWidth="1"/>
    <col min="23" max="16384" width="9.140625" style="40"/>
  </cols>
  <sheetData>
    <row r="1" spans="1:22">
      <c r="A1" s="8" t="s">
        <v>188</v>
      </c>
      <c r="B1" s="625" t="str">
        <f>'1. key ratios'!B1</f>
        <v>სს "ფინკა ბანკი საქართველო"</v>
      </c>
    </row>
    <row r="2" spans="1:22">
      <c r="A2" s="12" t="s">
        <v>189</v>
      </c>
      <c r="B2" s="643">
        <f>'1. key ratios'!B2</f>
        <v>44377</v>
      </c>
      <c r="C2" s="285"/>
    </row>
    <row r="3" spans="1:22">
      <c r="A3" s="597" t="s">
        <v>758</v>
      </c>
      <c r="B3" s="286"/>
    </row>
    <row r="5" spans="1:22" ht="15" customHeight="1">
      <c r="A5" s="752" t="s">
        <v>759</v>
      </c>
      <c r="B5" s="754"/>
      <c r="C5" s="769" t="s">
        <v>760</v>
      </c>
      <c r="D5" s="770"/>
      <c r="E5" s="770"/>
      <c r="F5" s="770"/>
      <c r="G5" s="770"/>
      <c r="H5" s="770"/>
      <c r="I5" s="770"/>
      <c r="J5" s="770"/>
      <c r="K5" s="770"/>
      <c r="L5" s="770"/>
      <c r="M5" s="770"/>
      <c r="N5" s="770"/>
      <c r="O5" s="770"/>
      <c r="P5" s="770"/>
      <c r="Q5" s="770"/>
      <c r="R5" s="770"/>
      <c r="S5" s="770"/>
      <c r="T5" s="770"/>
      <c r="U5" s="771"/>
      <c r="V5" s="637"/>
    </row>
    <row r="6" spans="1:22">
      <c r="A6" s="767"/>
      <c r="B6" s="768"/>
      <c r="C6" s="772" t="s">
        <v>68</v>
      </c>
      <c r="D6" s="774" t="s">
        <v>761</v>
      </c>
      <c r="E6" s="774"/>
      <c r="F6" s="733"/>
      <c r="G6" s="775" t="s">
        <v>762</v>
      </c>
      <c r="H6" s="776"/>
      <c r="I6" s="776"/>
      <c r="J6" s="776"/>
      <c r="K6" s="777"/>
      <c r="L6" s="638"/>
      <c r="M6" s="778" t="s">
        <v>763</v>
      </c>
      <c r="N6" s="778"/>
      <c r="O6" s="759"/>
      <c r="P6" s="759"/>
      <c r="Q6" s="759"/>
      <c r="R6" s="759"/>
      <c r="S6" s="759"/>
      <c r="T6" s="759"/>
      <c r="U6" s="759"/>
      <c r="V6" s="463"/>
    </row>
    <row r="7" spans="1:22" ht="45">
      <c r="A7" s="755"/>
      <c r="B7" s="757"/>
      <c r="C7" s="773"/>
      <c r="D7" s="639"/>
      <c r="E7" s="612" t="s">
        <v>764</v>
      </c>
      <c r="F7" s="486" t="s">
        <v>765</v>
      </c>
      <c r="G7" s="285"/>
      <c r="H7" s="486" t="s">
        <v>764</v>
      </c>
      <c r="I7" s="612" t="s">
        <v>791</v>
      </c>
      <c r="J7" s="612" t="s">
        <v>766</v>
      </c>
      <c r="K7" s="486" t="s">
        <v>767</v>
      </c>
      <c r="L7" s="640"/>
      <c r="M7" s="613" t="s">
        <v>768</v>
      </c>
      <c r="N7" s="612" t="s">
        <v>766</v>
      </c>
      <c r="O7" s="612" t="s">
        <v>769</v>
      </c>
      <c r="P7" s="612" t="s">
        <v>770</v>
      </c>
      <c r="Q7" s="612" t="s">
        <v>771</v>
      </c>
      <c r="R7" s="612" t="s">
        <v>772</v>
      </c>
      <c r="S7" s="612" t="s">
        <v>773</v>
      </c>
      <c r="T7" s="641" t="s">
        <v>774</v>
      </c>
      <c r="U7" s="612" t="s">
        <v>775</v>
      </c>
      <c r="V7" s="637"/>
    </row>
    <row r="8" spans="1:22">
      <c r="A8" s="533">
        <v>1</v>
      </c>
      <c r="B8" s="603" t="s">
        <v>776</v>
      </c>
      <c r="C8" s="692">
        <f>SUM(C13:C14)</f>
        <v>223721551.81550002</v>
      </c>
      <c r="D8" s="692">
        <f t="shared" ref="D8:U8" si="0">SUM(D13:D14)</f>
        <v>195739128.6173</v>
      </c>
      <c r="E8" s="602">
        <f t="shared" si="0"/>
        <v>1433646.6469999999</v>
      </c>
      <c r="F8" s="602">
        <f t="shared" si="0"/>
        <v>0</v>
      </c>
      <c r="G8" s="602">
        <f t="shared" si="0"/>
        <v>11845676.5612</v>
      </c>
      <c r="H8" s="602">
        <f t="shared" si="0"/>
        <v>620663.87</v>
      </c>
      <c r="I8" s="602">
        <f t="shared" si="0"/>
        <v>645551.9</v>
      </c>
      <c r="J8" s="602">
        <f t="shared" si="0"/>
        <v>71415.460000000006</v>
      </c>
      <c r="K8" s="602">
        <f t="shared" si="0"/>
        <v>0</v>
      </c>
      <c r="L8" s="602">
        <f t="shared" si="0"/>
        <v>16136746.637</v>
      </c>
      <c r="M8" s="602">
        <f t="shared" si="0"/>
        <v>1801087.4720999999</v>
      </c>
      <c r="N8" s="602">
        <f t="shared" si="0"/>
        <v>590563.98</v>
      </c>
      <c r="O8" s="602">
        <f t="shared" si="0"/>
        <v>2016370.5239000001</v>
      </c>
      <c r="P8" s="602">
        <f t="shared" si="0"/>
        <v>0</v>
      </c>
      <c r="Q8" s="602">
        <f t="shared" si="0"/>
        <v>0</v>
      </c>
      <c r="R8" s="602">
        <f t="shared" si="0"/>
        <v>0</v>
      </c>
      <c r="S8" s="602">
        <f t="shared" si="0"/>
        <v>0</v>
      </c>
      <c r="T8" s="602">
        <f t="shared" si="0"/>
        <v>0</v>
      </c>
      <c r="U8" s="602">
        <f t="shared" si="0"/>
        <v>2444119.2671999997</v>
      </c>
      <c r="V8" s="256"/>
    </row>
    <row r="9" spans="1:22">
      <c r="A9" s="609">
        <v>1.1000000000000001</v>
      </c>
      <c r="B9" s="642" t="s">
        <v>777</v>
      </c>
      <c r="C9" s="644"/>
      <c r="D9" s="540"/>
      <c r="E9" s="540"/>
      <c r="F9" s="540"/>
      <c r="G9" s="540"/>
      <c r="H9" s="540"/>
      <c r="I9" s="540"/>
      <c r="J9" s="540"/>
      <c r="K9" s="540"/>
      <c r="L9" s="540"/>
      <c r="M9" s="540"/>
      <c r="N9" s="540"/>
      <c r="O9" s="540"/>
      <c r="P9" s="540"/>
      <c r="Q9" s="540"/>
      <c r="R9" s="540"/>
      <c r="S9" s="540"/>
      <c r="T9" s="540"/>
      <c r="U9" s="540"/>
      <c r="V9" s="256"/>
    </row>
    <row r="10" spans="1:22">
      <c r="A10" s="609">
        <v>1.2</v>
      </c>
      <c r="B10" s="642" t="s">
        <v>778</v>
      </c>
      <c r="C10" s="644"/>
      <c r="D10" s="540"/>
      <c r="E10" s="540"/>
      <c r="F10" s="540"/>
      <c r="G10" s="540"/>
      <c r="H10" s="540"/>
      <c r="I10" s="540"/>
      <c r="J10" s="540"/>
      <c r="K10" s="540"/>
      <c r="L10" s="540"/>
      <c r="M10" s="540"/>
      <c r="N10" s="540"/>
      <c r="O10" s="540"/>
      <c r="P10" s="540"/>
      <c r="Q10" s="540"/>
      <c r="R10" s="540"/>
      <c r="S10" s="540"/>
      <c r="T10" s="540"/>
      <c r="U10" s="540"/>
      <c r="V10" s="256"/>
    </row>
    <row r="11" spans="1:22">
      <c r="A11" s="609">
        <v>1.3</v>
      </c>
      <c r="B11" s="642" t="s">
        <v>779</v>
      </c>
      <c r="C11" s="644"/>
      <c r="D11" s="540"/>
      <c r="E11" s="540"/>
      <c r="F11" s="540"/>
      <c r="G11" s="540"/>
      <c r="H11" s="540"/>
      <c r="I11" s="540"/>
      <c r="J11" s="540"/>
      <c r="K11" s="540"/>
      <c r="L11" s="540"/>
      <c r="M11" s="540"/>
      <c r="N11" s="540"/>
      <c r="O11" s="540"/>
      <c r="P11" s="540"/>
      <c r="Q11" s="540"/>
      <c r="R11" s="540"/>
      <c r="S11" s="540"/>
      <c r="T11" s="540"/>
      <c r="U11" s="540"/>
      <c r="V11" s="256"/>
    </row>
    <row r="12" spans="1:22">
      <c r="A12" s="609">
        <v>1.4</v>
      </c>
      <c r="B12" s="642" t="s">
        <v>780</v>
      </c>
      <c r="C12" s="644"/>
      <c r="D12" s="540"/>
      <c r="E12" s="540"/>
      <c r="F12" s="540"/>
      <c r="G12" s="540"/>
      <c r="H12" s="540"/>
      <c r="I12" s="540"/>
      <c r="J12" s="540"/>
      <c r="K12" s="540"/>
      <c r="L12" s="540"/>
      <c r="M12" s="540"/>
      <c r="N12" s="540"/>
      <c r="O12" s="540"/>
      <c r="P12" s="540"/>
      <c r="Q12" s="540"/>
      <c r="R12" s="540"/>
      <c r="S12" s="540"/>
      <c r="T12" s="540"/>
      <c r="U12" s="540"/>
      <c r="V12" s="256"/>
    </row>
    <row r="13" spans="1:22">
      <c r="A13" s="609">
        <v>1.5</v>
      </c>
      <c r="B13" s="642" t="s">
        <v>781</v>
      </c>
      <c r="C13" s="644">
        <v>8952125.9020000007</v>
      </c>
      <c r="D13" s="540">
        <v>7885197.0795</v>
      </c>
      <c r="E13" s="540">
        <v>20790.976999999999</v>
      </c>
      <c r="F13" s="540"/>
      <c r="G13" s="540">
        <v>471582.37060000002</v>
      </c>
      <c r="H13" s="540"/>
      <c r="I13" s="540"/>
      <c r="J13" s="540"/>
      <c r="K13" s="540"/>
      <c r="L13" s="540">
        <v>595346.45189999999</v>
      </c>
      <c r="M13" s="540">
        <v>44824.502399999998</v>
      </c>
      <c r="N13" s="540"/>
      <c r="O13" s="540">
        <v>14889.56</v>
      </c>
      <c r="P13" s="540"/>
      <c r="Q13" s="540"/>
      <c r="R13" s="540"/>
      <c r="S13" s="540"/>
      <c r="T13" s="540"/>
      <c r="U13" s="540">
        <v>86525.091400000005</v>
      </c>
      <c r="V13" s="256"/>
    </row>
    <row r="14" spans="1:22">
      <c r="A14" s="609">
        <v>1.6</v>
      </c>
      <c r="B14" s="642" t="s">
        <v>782</v>
      </c>
      <c r="C14" s="644">
        <v>214769425.91350001</v>
      </c>
      <c r="D14" s="540">
        <v>187853931.53780001</v>
      </c>
      <c r="E14" s="540">
        <v>1412855.67</v>
      </c>
      <c r="F14" s="540"/>
      <c r="G14" s="540">
        <v>11374094.1906</v>
      </c>
      <c r="H14" s="540">
        <v>620663.87</v>
      </c>
      <c r="I14" s="540">
        <v>645551.9</v>
      </c>
      <c r="J14" s="540">
        <v>71415.460000000006</v>
      </c>
      <c r="K14" s="540"/>
      <c r="L14" s="540">
        <v>15541400.1851</v>
      </c>
      <c r="M14" s="540">
        <v>1756262.9697</v>
      </c>
      <c r="N14" s="540">
        <v>590563.98</v>
      </c>
      <c r="O14" s="540">
        <v>2001480.9639000001</v>
      </c>
      <c r="P14" s="540"/>
      <c r="Q14" s="540"/>
      <c r="R14" s="540"/>
      <c r="S14" s="540"/>
      <c r="T14" s="540"/>
      <c r="U14" s="540">
        <v>2357594.1757999999</v>
      </c>
      <c r="V14" s="256"/>
    </row>
    <row r="15" spans="1:22">
      <c r="A15" s="533">
        <v>2</v>
      </c>
      <c r="B15" s="621" t="s">
        <v>783</v>
      </c>
      <c r="C15" s="692">
        <f>SUM(C16:C21)</f>
        <v>27172157.149999999</v>
      </c>
      <c r="D15" s="692">
        <f>SUM(D16:D21)</f>
        <v>27172157.149999999</v>
      </c>
      <c r="E15" s="540"/>
      <c r="F15" s="540"/>
      <c r="G15" s="540"/>
      <c r="H15" s="540"/>
      <c r="I15" s="540"/>
      <c r="J15" s="540"/>
      <c r="K15" s="540"/>
      <c r="L15" s="540"/>
      <c r="M15" s="540"/>
      <c r="N15" s="540"/>
      <c r="O15" s="540"/>
      <c r="P15" s="540"/>
      <c r="Q15" s="540"/>
      <c r="R15" s="540"/>
      <c r="S15" s="540"/>
      <c r="T15" s="540"/>
      <c r="U15" s="540"/>
      <c r="V15" s="256"/>
    </row>
    <row r="16" spans="1:22">
      <c r="A16" s="609">
        <v>2.1</v>
      </c>
      <c r="B16" s="642" t="s">
        <v>777</v>
      </c>
      <c r="C16" s="644"/>
      <c r="D16" s="540"/>
      <c r="E16" s="540"/>
      <c r="F16" s="540"/>
      <c r="G16" s="540"/>
      <c r="H16" s="540"/>
      <c r="I16" s="540"/>
      <c r="J16" s="540"/>
      <c r="K16" s="540"/>
      <c r="L16" s="540"/>
      <c r="M16" s="540"/>
      <c r="N16" s="540"/>
      <c r="O16" s="540"/>
      <c r="P16" s="540"/>
      <c r="Q16" s="540"/>
      <c r="R16" s="540"/>
      <c r="S16" s="540"/>
      <c r="T16" s="540"/>
      <c r="U16" s="540"/>
      <c r="V16" s="256"/>
    </row>
    <row r="17" spans="1:22">
      <c r="A17" s="609">
        <v>2.2000000000000002</v>
      </c>
      <c r="B17" s="642" t="s">
        <v>778</v>
      </c>
      <c r="C17" s="644">
        <v>27172157.149999999</v>
      </c>
      <c r="D17" s="540">
        <v>27172157.149999999</v>
      </c>
      <c r="E17" s="540"/>
      <c r="F17" s="540"/>
      <c r="G17" s="540"/>
      <c r="H17" s="540"/>
      <c r="I17" s="540"/>
      <c r="J17" s="540"/>
      <c r="K17" s="540"/>
      <c r="L17" s="540"/>
      <c r="M17" s="540"/>
      <c r="N17" s="540"/>
      <c r="O17" s="540"/>
      <c r="P17" s="540"/>
      <c r="Q17" s="540"/>
      <c r="R17" s="540"/>
      <c r="S17" s="540"/>
      <c r="T17" s="540"/>
      <c r="U17" s="540"/>
      <c r="V17" s="256"/>
    </row>
    <row r="18" spans="1:22">
      <c r="A18" s="609">
        <v>2.2999999999999998</v>
      </c>
      <c r="B18" s="642" t="s">
        <v>779</v>
      </c>
      <c r="C18" s="644"/>
      <c r="D18" s="540"/>
      <c r="E18" s="540"/>
      <c r="F18" s="540"/>
      <c r="G18" s="540"/>
      <c r="H18" s="540"/>
      <c r="I18" s="540"/>
      <c r="J18" s="540"/>
      <c r="K18" s="540"/>
      <c r="L18" s="540"/>
      <c r="M18" s="540"/>
      <c r="N18" s="540"/>
      <c r="O18" s="540"/>
      <c r="P18" s="540"/>
      <c r="Q18" s="540"/>
      <c r="R18" s="540"/>
      <c r="S18" s="540"/>
      <c r="T18" s="540"/>
      <c r="U18" s="540"/>
      <c r="V18" s="256"/>
    </row>
    <row r="19" spans="1:22">
      <c r="A19" s="609">
        <v>2.4</v>
      </c>
      <c r="B19" s="642" t="s">
        <v>780</v>
      </c>
      <c r="C19" s="644"/>
      <c r="D19" s="540"/>
      <c r="E19" s="540"/>
      <c r="F19" s="540"/>
      <c r="G19" s="540"/>
      <c r="H19" s="540"/>
      <c r="I19" s="540"/>
      <c r="J19" s="540"/>
      <c r="K19" s="540"/>
      <c r="L19" s="540"/>
      <c r="M19" s="540"/>
      <c r="N19" s="540"/>
      <c r="O19" s="540"/>
      <c r="P19" s="540"/>
      <c r="Q19" s="540"/>
      <c r="R19" s="540"/>
      <c r="S19" s="540"/>
      <c r="T19" s="540"/>
      <c r="U19" s="540"/>
      <c r="V19" s="256"/>
    </row>
    <row r="20" spans="1:22">
      <c r="A20" s="609">
        <v>2.5</v>
      </c>
      <c r="B20" s="642" t="s">
        <v>781</v>
      </c>
      <c r="C20" s="644"/>
      <c r="D20" s="540"/>
      <c r="E20" s="540"/>
      <c r="F20" s="540"/>
      <c r="G20" s="540"/>
      <c r="H20" s="540"/>
      <c r="I20" s="540"/>
      <c r="J20" s="540"/>
      <c r="K20" s="540"/>
      <c r="L20" s="540"/>
      <c r="M20" s="540"/>
      <c r="N20" s="540"/>
      <c r="O20" s="540"/>
      <c r="P20" s="540"/>
      <c r="Q20" s="540"/>
      <c r="R20" s="540"/>
      <c r="S20" s="540"/>
      <c r="T20" s="540"/>
      <c r="U20" s="540"/>
      <c r="V20" s="256"/>
    </row>
    <row r="21" spans="1:22">
      <c r="A21" s="609">
        <v>2.6</v>
      </c>
      <c r="B21" s="642" t="s">
        <v>782</v>
      </c>
      <c r="C21" s="644"/>
      <c r="D21" s="540"/>
      <c r="E21" s="540"/>
      <c r="F21" s="540"/>
      <c r="G21" s="540"/>
      <c r="H21" s="540"/>
      <c r="I21" s="540"/>
      <c r="J21" s="540"/>
      <c r="K21" s="540"/>
      <c r="L21" s="540"/>
      <c r="M21" s="540"/>
      <c r="N21" s="540"/>
      <c r="O21" s="540"/>
      <c r="P21" s="540"/>
      <c r="Q21" s="540"/>
      <c r="R21" s="540"/>
      <c r="S21" s="540"/>
      <c r="T21" s="540"/>
      <c r="U21" s="540"/>
      <c r="V21" s="256"/>
    </row>
    <row r="22" spans="1:22">
      <c r="A22" s="533">
        <v>3</v>
      </c>
      <c r="B22" s="603" t="s">
        <v>784</v>
      </c>
      <c r="C22" s="692">
        <f>SUM(C27:C28)</f>
        <v>5737882.5519999992</v>
      </c>
      <c r="D22" s="553"/>
      <c r="E22" s="645"/>
      <c r="F22" s="645"/>
      <c r="G22" s="540"/>
      <c r="H22" s="645"/>
      <c r="I22" s="645"/>
      <c r="J22" s="645"/>
      <c r="K22" s="645"/>
      <c r="L22" s="540"/>
      <c r="M22" s="645"/>
      <c r="N22" s="645"/>
      <c r="O22" s="645"/>
      <c r="P22" s="645"/>
      <c r="Q22" s="645"/>
      <c r="R22" s="645"/>
      <c r="S22" s="645"/>
      <c r="T22" s="645"/>
      <c r="U22" s="540"/>
      <c r="V22" s="256"/>
    </row>
    <row r="23" spans="1:22">
      <c r="A23" s="609">
        <v>3.1</v>
      </c>
      <c r="B23" s="642" t="s">
        <v>777</v>
      </c>
      <c r="C23" s="644"/>
      <c r="D23" s="540"/>
      <c r="E23" s="645"/>
      <c r="F23" s="645"/>
      <c r="G23" s="540"/>
      <c r="H23" s="645"/>
      <c r="I23" s="645"/>
      <c r="J23" s="645"/>
      <c r="K23" s="645"/>
      <c r="L23" s="540"/>
      <c r="M23" s="645"/>
      <c r="N23" s="645"/>
      <c r="O23" s="645"/>
      <c r="P23" s="645"/>
      <c r="Q23" s="645"/>
      <c r="R23" s="645"/>
      <c r="S23" s="645"/>
      <c r="T23" s="645"/>
      <c r="U23" s="540"/>
      <c r="V23" s="256"/>
    </row>
    <row r="24" spans="1:22">
      <c r="A24" s="609">
        <v>3.2</v>
      </c>
      <c r="B24" s="642" t="s">
        <v>778</v>
      </c>
      <c r="C24" s="644"/>
      <c r="D24" s="540"/>
      <c r="E24" s="645"/>
      <c r="F24" s="645"/>
      <c r="G24" s="540"/>
      <c r="H24" s="645"/>
      <c r="I24" s="645"/>
      <c r="J24" s="645"/>
      <c r="K24" s="645"/>
      <c r="L24" s="540"/>
      <c r="M24" s="645"/>
      <c r="N24" s="645"/>
      <c r="O24" s="645"/>
      <c r="P24" s="645"/>
      <c r="Q24" s="645"/>
      <c r="R24" s="645"/>
      <c r="S24" s="645"/>
      <c r="T24" s="645"/>
      <c r="U24" s="540"/>
      <c r="V24" s="256"/>
    </row>
    <row r="25" spans="1:22">
      <c r="A25" s="609">
        <v>3.3</v>
      </c>
      <c r="B25" s="642" t="s">
        <v>779</v>
      </c>
      <c r="C25" s="644"/>
      <c r="D25" s="540"/>
      <c r="E25" s="645"/>
      <c r="F25" s="645"/>
      <c r="G25" s="540"/>
      <c r="H25" s="645"/>
      <c r="I25" s="645"/>
      <c r="J25" s="645"/>
      <c r="K25" s="645"/>
      <c r="L25" s="540"/>
      <c r="M25" s="645"/>
      <c r="N25" s="645"/>
      <c r="O25" s="645"/>
      <c r="P25" s="645"/>
      <c r="Q25" s="645"/>
      <c r="R25" s="645"/>
      <c r="S25" s="645"/>
      <c r="T25" s="645"/>
      <c r="U25" s="540"/>
      <c r="V25" s="256"/>
    </row>
    <row r="26" spans="1:22">
      <c r="A26" s="609">
        <v>3.4</v>
      </c>
      <c r="B26" s="642" t="s">
        <v>780</v>
      </c>
      <c r="C26" s="644"/>
      <c r="D26" s="540"/>
      <c r="E26" s="645"/>
      <c r="F26" s="645"/>
      <c r="G26" s="540"/>
      <c r="H26" s="645"/>
      <c r="I26" s="645"/>
      <c r="J26" s="645"/>
      <c r="K26" s="645"/>
      <c r="L26" s="540"/>
      <c r="M26" s="645"/>
      <c r="N26" s="645"/>
      <c r="O26" s="645"/>
      <c r="P26" s="645"/>
      <c r="Q26" s="645"/>
      <c r="R26" s="645"/>
      <c r="S26" s="645"/>
      <c r="T26" s="645"/>
      <c r="U26" s="540"/>
      <c r="V26" s="256"/>
    </row>
    <row r="27" spans="1:22">
      <c r="A27" s="609">
        <v>3.5</v>
      </c>
      <c r="B27" s="642" t="s">
        <v>781</v>
      </c>
      <c r="C27" s="644">
        <v>9897.0056999999997</v>
      </c>
      <c r="D27" s="540"/>
      <c r="E27" s="645"/>
      <c r="F27" s="645"/>
      <c r="G27" s="540"/>
      <c r="H27" s="645"/>
      <c r="I27" s="645"/>
      <c r="J27" s="645"/>
      <c r="K27" s="645"/>
      <c r="L27" s="540"/>
      <c r="M27" s="645"/>
      <c r="N27" s="645"/>
      <c r="O27" s="645"/>
      <c r="P27" s="645"/>
      <c r="Q27" s="645"/>
      <c r="R27" s="645"/>
      <c r="S27" s="645"/>
      <c r="T27" s="645"/>
      <c r="U27" s="540"/>
      <c r="V27" s="256"/>
    </row>
    <row r="28" spans="1:22">
      <c r="A28" s="609">
        <v>3.6</v>
      </c>
      <c r="B28" s="642" t="s">
        <v>782</v>
      </c>
      <c r="C28" s="644">
        <v>5727985.5462999996</v>
      </c>
      <c r="D28" s="540"/>
      <c r="E28" s="645"/>
      <c r="F28" s="645"/>
      <c r="G28" s="540"/>
      <c r="H28" s="645"/>
      <c r="I28" s="645"/>
      <c r="J28" s="645"/>
      <c r="K28" s="645"/>
      <c r="L28" s="540"/>
      <c r="M28" s="645"/>
      <c r="N28" s="645"/>
      <c r="O28" s="645"/>
      <c r="P28" s="645"/>
      <c r="Q28" s="645"/>
      <c r="R28" s="645"/>
      <c r="S28" s="645"/>
      <c r="T28" s="645"/>
      <c r="U28" s="540"/>
      <c r="V28" s="256"/>
    </row>
    <row r="29" spans="1:22">
      <c r="C29" s="517"/>
      <c r="D29" s="517"/>
      <c r="E29" s="517"/>
      <c r="F29" s="517"/>
      <c r="G29" s="517"/>
      <c r="H29" s="517"/>
      <c r="I29" s="517"/>
      <c r="J29" s="517"/>
      <c r="K29" s="517"/>
      <c r="L29" s="517"/>
      <c r="M29" s="517"/>
      <c r="N29" s="517"/>
      <c r="O29" s="517"/>
      <c r="P29" s="517"/>
      <c r="Q29" s="517"/>
      <c r="R29" s="517"/>
      <c r="S29" s="517"/>
      <c r="T29" s="517"/>
      <c r="U29" s="517"/>
    </row>
    <row r="30" spans="1:22">
      <c r="C30" s="517"/>
      <c r="D30" s="517"/>
      <c r="E30" s="517"/>
      <c r="F30" s="517"/>
      <c r="G30" s="517"/>
      <c r="H30" s="517"/>
      <c r="I30" s="517"/>
      <c r="J30" s="517"/>
      <c r="K30" s="517"/>
      <c r="L30" s="517"/>
      <c r="M30" s="517"/>
      <c r="N30" s="517"/>
      <c r="O30" s="517"/>
      <c r="P30" s="517"/>
      <c r="Q30" s="517"/>
      <c r="R30" s="517"/>
      <c r="S30" s="517"/>
      <c r="T30" s="517"/>
      <c r="U30" s="517"/>
    </row>
    <row r="31" spans="1:22">
      <c r="C31" s="517"/>
      <c r="D31" s="517"/>
      <c r="E31" s="517"/>
      <c r="F31" s="517"/>
      <c r="G31" s="517"/>
      <c r="H31" s="517"/>
      <c r="I31" s="517"/>
      <c r="J31" s="517"/>
      <c r="K31" s="517"/>
      <c r="L31" s="517"/>
      <c r="M31" s="517"/>
      <c r="N31" s="517"/>
      <c r="O31" s="517"/>
      <c r="P31" s="517"/>
      <c r="Q31" s="517"/>
      <c r="R31" s="517"/>
      <c r="S31" s="517"/>
      <c r="T31" s="517"/>
      <c r="U31" s="517"/>
    </row>
    <row r="32" spans="1:22">
      <c r="C32" s="517"/>
      <c r="D32" s="517"/>
      <c r="E32" s="517"/>
      <c r="F32" s="517"/>
      <c r="G32" s="517"/>
      <c r="H32" s="517"/>
      <c r="I32" s="517"/>
      <c r="J32" s="517"/>
      <c r="K32" s="517"/>
      <c r="L32" s="517"/>
      <c r="M32" s="517"/>
      <c r="N32" s="517"/>
      <c r="O32" s="517"/>
      <c r="P32" s="517"/>
      <c r="Q32" s="517"/>
      <c r="R32" s="517"/>
      <c r="S32" s="517"/>
      <c r="T32" s="517"/>
      <c r="U32" s="517"/>
    </row>
    <row r="33" spans="3:21">
      <c r="C33" s="517"/>
      <c r="D33" s="517"/>
      <c r="E33" s="517"/>
      <c r="F33" s="517"/>
      <c r="G33" s="517"/>
      <c r="H33" s="517"/>
      <c r="I33" s="517"/>
      <c r="J33" s="517"/>
      <c r="K33" s="517"/>
      <c r="L33" s="517"/>
      <c r="M33" s="517"/>
      <c r="N33" s="517"/>
      <c r="O33" s="517"/>
      <c r="P33" s="517"/>
      <c r="Q33" s="517"/>
      <c r="R33" s="517"/>
      <c r="S33" s="517"/>
      <c r="T33" s="517"/>
      <c r="U33" s="517"/>
    </row>
    <row r="34" spans="3:21">
      <c r="C34" s="517"/>
      <c r="D34" s="517"/>
      <c r="E34" s="517"/>
      <c r="F34" s="517"/>
      <c r="G34" s="517"/>
      <c r="H34" s="517"/>
      <c r="I34" s="517"/>
      <c r="J34" s="517"/>
      <c r="K34" s="517"/>
      <c r="L34" s="517"/>
      <c r="M34" s="517"/>
      <c r="N34" s="517"/>
      <c r="O34" s="517"/>
      <c r="P34" s="517"/>
      <c r="Q34" s="517"/>
      <c r="R34" s="517"/>
      <c r="S34" s="517"/>
      <c r="T34" s="517"/>
      <c r="U34" s="517"/>
    </row>
    <row r="35" spans="3:21">
      <c r="C35" s="517"/>
      <c r="D35" s="517"/>
      <c r="E35" s="517"/>
      <c r="F35" s="517"/>
      <c r="G35" s="517"/>
      <c r="H35" s="517"/>
      <c r="I35" s="517"/>
      <c r="J35" s="517"/>
      <c r="K35" s="517"/>
      <c r="L35" s="517"/>
      <c r="M35" s="517"/>
      <c r="N35" s="517"/>
      <c r="O35" s="517"/>
      <c r="P35" s="517"/>
      <c r="Q35" s="517"/>
      <c r="R35" s="517"/>
      <c r="S35" s="517"/>
      <c r="T35" s="517"/>
      <c r="U35" s="517"/>
    </row>
    <row r="36" spans="3:21">
      <c r="C36" s="517"/>
      <c r="D36" s="517"/>
      <c r="E36" s="517"/>
      <c r="F36" s="517"/>
      <c r="G36" s="517"/>
      <c r="H36" s="517"/>
      <c r="I36" s="517"/>
      <c r="J36" s="517"/>
      <c r="K36" s="517"/>
      <c r="L36" s="517"/>
      <c r="M36" s="517"/>
      <c r="N36" s="517"/>
      <c r="O36" s="517"/>
      <c r="P36" s="517"/>
      <c r="Q36" s="517"/>
      <c r="R36" s="517"/>
      <c r="S36" s="517"/>
      <c r="T36" s="517"/>
      <c r="U36" s="517"/>
    </row>
    <row r="37" spans="3:21">
      <c r="C37" s="517"/>
      <c r="D37" s="517"/>
      <c r="E37" s="517"/>
      <c r="F37" s="517"/>
      <c r="G37" s="517"/>
      <c r="H37" s="517"/>
      <c r="I37" s="517"/>
      <c r="J37" s="517"/>
      <c r="K37" s="517"/>
      <c r="L37" s="517"/>
      <c r="M37" s="517"/>
      <c r="N37" s="517"/>
      <c r="O37" s="517"/>
      <c r="P37" s="517"/>
      <c r="Q37" s="517"/>
      <c r="R37" s="517"/>
      <c r="S37" s="517"/>
      <c r="T37" s="517"/>
      <c r="U37" s="517"/>
    </row>
    <row r="38" spans="3:21">
      <c r="C38" s="517"/>
      <c r="D38" s="517"/>
      <c r="E38" s="517"/>
      <c r="F38" s="517"/>
      <c r="G38" s="517"/>
      <c r="H38" s="517"/>
      <c r="I38" s="517"/>
      <c r="J38" s="517"/>
      <c r="K38" s="517"/>
      <c r="L38" s="517"/>
      <c r="M38" s="517"/>
      <c r="N38" s="517"/>
      <c r="O38" s="517"/>
      <c r="P38" s="517"/>
      <c r="Q38" s="517"/>
      <c r="R38" s="517"/>
      <c r="S38" s="517"/>
      <c r="T38" s="517"/>
      <c r="U38" s="517"/>
    </row>
    <row r="39" spans="3:21">
      <c r="C39" s="517"/>
      <c r="D39" s="517"/>
      <c r="E39" s="517"/>
      <c r="F39" s="517"/>
      <c r="G39" s="517"/>
      <c r="H39" s="517"/>
      <c r="I39" s="517"/>
      <c r="J39" s="517"/>
      <c r="K39" s="517"/>
      <c r="L39" s="517"/>
      <c r="M39" s="517"/>
      <c r="N39" s="517"/>
      <c r="O39" s="517"/>
      <c r="P39" s="517"/>
      <c r="Q39" s="517"/>
      <c r="R39" s="517"/>
      <c r="S39" s="517"/>
      <c r="T39" s="517"/>
      <c r="U39" s="517"/>
    </row>
    <row r="40" spans="3:21">
      <c r="C40" s="517"/>
      <c r="D40" s="517"/>
      <c r="E40" s="517"/>
      <c r="F40" s="517"/>
      <c r="G40" s="517"/>
      <c r="H40" s="517"/>
      <c r="I40" s="517"/>
      <c r="J40" s="517"/>
      <c r="K40" s="517"/>
      <c r="L40" s="517"/>
      <c r="M40" s="517"/>
      <c r="N40" s="517"/>
      <c r="O40" s="517"/>
      <c r="P40" s="517"/>
      <c r="Q40" s="517"/>
      <c r="R40" s="517"/>
      <c r="S40" s="517"/>
      <c r="T40" s="517"/>
      <c r="U40" s="517"/>
    </row>
    <row r="41" spans="3:21">
      <c r="C41" s="517"/>
      <c r="D41" s="517"/>
      <c r="E41" s="517"/>
      <c r="F41" s="517"/>
      <c r="G41" s="517"/>
      <c r="H41" s="517"/>
      <c r="I41" s="517"/>
      <c r="J41" s="517"/>
      <c r="K41" s="517"/>
      <c r="L41" s="517"/>
      <c r="M41" s="517"/>
      <c r="N41" s="517"/>
      <c r="O41" s="517"/>
      <c r="P41" s="517"/>
      <c r="Q41" s="517"/>
      <c r="R41" s="517"/>
      <c r="S41" s="517"/>
      <c r="T41" s="517"/>
      <c r="U41" s="517"/>
    </row>
    <row r="42" spans="3:21">
      <c r="C42" s="517"/>
      <c r="D42" s="517"/>
      <c r="E42" s="517"/>
      <c r="F42" s="517"/>
      <c r="G42" s="517"/>
      <c r="H42" s="517"/>
      <c r="I42" s="517"/>
      <c r="J42" s="517"/>
      <c r="K42" s="517"/>
      <c r="L42" s="517"/>
      <c r="M42" s="517"/>
      <c r="N42" s="517"/>
      <c r="O42" s="517"/>
      <c r="P42" s="517"/>
      <c r="Q42" s="517"/>
      <c r="R42" s="517"/>
      <c r="S42" s="517"/>
      <c r="T42" s="517"/>
      <c r="U42" s="517"/>
    </row>
    <row r="43" spans="3:21">
      <c r="C43" s="517"/>
      <c r="D43" s="517"/>
      <c r="E43" s="517"/>
      <c r="F43" s="517"/>
      <c r="G43" s="517"/>
      <c r="H43" s="517"/>
      <c r="I43" s="517"/>
      <c r="J43" s="517"/>
      <c r="K43" s="517"/>
      <c r="L43" s="517"/>
      <c r="M43" s="517"/>
      <c r="N43" s="517"/>
      <c r="O43" s="517"/>
      <c r="P43" s="517"/>
      <c r="Q43" s="517"/>
      <c r="R43" s="517"/>
      <c r="S43" s="517"/>
      <c r="T43" s="517"/>
      <c r="U43" s="517"/>
    </row>
    <row r="44" spans="3:21">
      <c r="C44" s="517"/>
      <c r="D44" s="517"/>
      <c r="E44" s="517"/>
      <c r="F44" s="517"/>
      <c r="G44" s="517"/>
      <c r="H44" s="517"/>
      <c r="I44" s="517"/>
      <c r="J44" s="517"/>
      <c r="K44" s="517"/>
      <c r="L44" s="517"/>
      <c r="M44" s="517"/>
      <c r="N44" s="517"/>
      <c r="O44" s="517"/>
      <c r="P44" s="517"/>
      <c r="Q44" s="517"/>
      <c r="R44" s="517"/>
      <c r="S44" s="517"/>
      <c r="T44" s="517"/>
      <c r="U44" s="517"/>
    </row>
    <row r="45" spans="3:21">
      <c r="C45" s="517"/>
      <c r="D45" s="517"/>
      <c r="E45" s="517"/>
      <c r="F45" s="517"/>
      <c r="G45" s="517"/>
      <c r="H45" s="517"/>
      <c r="I45" s="517"/>
      <c r="J45" s="517"/>
      <c r="K45" s="517"/>
      <c r="L45" s="517"/>
      <c r="M45" s="517"/>
      <c r="N45" s="517"/>
      <c r="O45" s="517"/>
      <c r="P45" s="517"/>
      <c r="Q45" s="517"/>
      <c r="R45" s="517"/>
      <c r="S45" s="517"/>
      <c r="T45" s="517"/>
      <c r="U45" s="517"/>
    </row>
    <row r="46" spans="3:21">
      <c r="C46" s="517"/>
      <c r="D46" s="517"/>
      <c r="E46" s="517"/>
      <c r="F46" s="517"/>
      <c r="G46" s="517"/>
      <c r="H46" s="517"/>
      <c r="I46" s="517"/>
      <c r="J46" s="517"/>
      <c r="K46" s="517"/>
      <c r="L46" s="517"/>
      <c r="M46" s="517"/>
      <c r="N46" s="517"/>
      <c r="O46" s="517"/>
      <c r="P46" s="517"/>
      <c r="Q46" s="517"/>
      <c r="R46" s="517"/>
      <c r="S46" s="517"/>
      <c r="T46" s="517"/>
      <c r="U46" s="517"/>
    </row>
    <row r="47" spans="3:21">
      <c r="C47" s="517"/>
      <c r="D47" s="517"/>
      <c r="E47" s="517"/>
      <c r="F47" s="517"/>
      <c r="G47" s="517"/>
      <c r="H47" s="517"/>
      <c r="I47" s="517"/>
      <c r="J47" s="517"/>
      <c r="K47" s="517"/>
      <c r="L47" s="517"/>
      <c r="M47" s="517"/>
      <c r="N47" s="517"/>
      <c r="O47" s="517"/>
      <c r="P47" s="517"/>
      <c r="Q47" s="517"/>
      <c r="R47" s="517"/>
      <c r="S47" s="517"/>
      <c r="T47" s="517"/>
      <c r="U47" s="517"/>
    </row>
    <row r="48" spans="3:21">
      <c r="C48" s="517"/>
      <c r="D48" s="517"/>
      <c r="E48" s="517"/>
      <c r="F48" s="517"/>
      <c r="G48" s="517"/>
      <c r="H48" s="517"/>
      <c r="I48" s="517"/>
      <c r="J48" s="517"/>
      <c r="K48" s="517"/>
      <c r="L48" s="517"/>
      <c r="M48" s="517"/>
      <c r="N48" s="517"/>
      <c r="O48" s="517"/>
      <c r="P48" s="517"/>
      <c r="Q48" s="517"/>
      <c r="R48" s="517"/>
      <c r="S48" s="517"/>
      <c r="T48" s="517"/>
      <c r="U48" s="517"/>
    </row>
    <row r="49" spans="3:21">
      <c r="C49" s="517"/>
      <c r="D49" s="517"/>
      <c r="E49" s="517"/>
      <c r="F49" s="517"/>
      <c r="G49" s="517"/>
      <c r="H49" s="517"/>
      <c r="I49" s="517"/>
      <c r="J49" s="517"/>
      <c r="K49" s="517"/>
      <c r="L49" s="517"/>
      <c r="M49" s="517"/>
      <c r="N49" s="517"/>
      <c r="O49" s="517"/>
      <c r="P49" s="517"/>
      <c r="Q49" s="517"/>
      <c r="R49" s="517"/>
      <c r="S49" s="517"/>
      <c r="T49" s="517"/>
      <c r="U49" s="51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37"/>
  <sheetViews>
    <sheetView showGridLines="0" zoomScale="80" zoomScaleNormal="80" workbookViewId="0">
      <selection activeCell="E31" sqref="E31"/>
    </sheetView>
  </sheetViews>
  <sheetFormatPr defaultColWidth="9.140625" defaultRowHeight="15"/>
  <cols>
    <col min="1" max="1" width="11.85546875" style="40" bestFit="1" customWidth="1"/>
    <col min="2" max="2" width="90.28515625" style="40" bestFit="1" customWidth="1"/>
    <col min="3" max="3" width="16.28515625" style="40" bestFit="1" customWidth="1"/>
    <col min="4" max="4" width="13.42578125" style="40" bestFit="1" customWidth="1"/>
    <col min="5" max="5" width="17.85546875" style="40" customWidth="1"/>
    <col min="6" max="6" width="17.42578125" style="40" customWidth="1"/>
    <col min="7" max="7" width="12.28515625" style="40" bestFit="1" customWidth="1"/>
    <col min="8" max="9" width="17.42578125" style="40" customWidth="1"/>
    <col min="10" max="10" width="17.140625" style="40" customWidth="1"/>
    <col min="11" max="11" width="17.5703125" style="40" customWidth="1"/>
    <col min="12" max="12" width="12.28515625" style="40" bestFit="1" customWidth="1"/>
    <col min="13" max="13" width="18.140625" style="40" customWidth="1"/>
    <col min="14" max="14" width="17.28515625" style="40" customWidth="1"/>
    <col min="15" max="15" width="17.42578125" style="40" customWidth="1"/>
    <col min="16" max="16" width="17.28515625" style="40" customWidth="1"/>
    <col min="17" max="19" width="18" style="40" bestFit="1" customWidth="1"/>
    <col min="20" max="20" width="17.7109375" style="40" customWidth="1"/>
    <col min="21" max="21" width="20" style="40" customWidth="1"/>
    <col min="22" max="16384" width="9.140625" style="40"/>
  </cols>
  <sheetData>
    <row r="1" spans="1:21">
      <c r="A1" s="8" t="s">
        <v>188</v>
      </c>
      <c r="B1" s="625" t="str">
        <f>'1. key ratios'!B1</f>
        <v>სს "ფინკა ბანკი საქართველო"</v>
      </c>
    </row>
    <row r="2" spans="1:21">
      <c r="A2" s="12" t="s">
        <v>189</v>
      </c>
      <c r="B2" s="252">
        <f>'1. key ratios'!B2</f>
        <v>44377</v>
      </c>
    </row>
    <row r="3" spans="1:21">
      <c r="A3" s="597" t="s">
        <v>785</v>
      </c>
      <c r="B3" s="286"/>
      <c r="C3" s="286"/>
    </row>
    <row r="4" spans="1:21">
      <c r="A4" s="597"/>
      <c r="B4" s="286"/>
      <c r="C4" s="286"/>
    </row>
    <row r="5" spans="1:21" s="370" customFormat="1" ht="13.5" customHeight="1">
      <c r="A5" s="779" t="s">
        <v>786</v>
      </c>
      <c r="B5" s="780"/>
      <c r="C5" s="785" t="s">
        <v>787</v>
      </c>
      <c r="D5" s="786"/>
      <c r="E5" s="786"/>
      <c r="F5" s="786"/>
      <c r="G5" s="786"/>
      <c r="H5" s="786"/>
      <c r="I5" s="786"/>
      <c r="J5" s="786"/>
      <c r="K5" s="786"/>
      <c r="L5" s="786"/>
      <c r="M5" s="786"/>
      <c r="N5" s="786"/>
      <c r="O5" s="786"/>
      <c r="P5" s="786"/>
      <c r="Q5" s="786"/>
      <c r="R5" s="786"/>
      <c r="S5" s="786"/>
      <c r="T5" s="787"/>
      <c r="U5" s="646"/>
    </row>
    <row r="6" spans="1:21" s="370" customFormat="1">
      <c r="A6" s="781"/>
      <c r="B6" s="782"/>
      <c r="C6" s="766" t="s">
        <v>68</v>
      </c>
      <c r="D6" s="785" t="s">
        <v>788</v>
      </c>
      <c r="E6" s="786"/>
      <c r="F6" s="787"/>
      <c r="G6" s="785" t="s">
        <v>789</v>
      </c>
      <c r="H6" s="786"/>
      <c r="I6" s="786"/>
      <c r="J6" s="786"/>
      <c r="K6" s="787"/>
      <c r="L6" s="788" t="s">
        <v>790</v>
      </c>
      <c r="M6" s="789"/>
      <c r="N6" s="789"/>
      <c r="O6" s="789"/>
      <c r="P6" s="789"/>
      <c r="Q6" s="789"/>
      <c r="R6" s="789"/>
      <c r="S6" s="789"/>
      <c r="T6" s="790"/>
      <c r="U6" s="638"/>
    </row>
    <row r="7" spans="1:21" s="370" customFormat="1" ht="45.75" customHeight="1">
      <c r="A7" s="783"/>
      <c r="B7" s="784"/>
      <c r="C7" s="766"/>
      <c r="E7" s="613" t="s">
        <v>764</v>
      </c>
      <c r="F7" s="486" t="s">
        <v>765</v>
      </c>
      <c r="H7" s="613" t="s">
        <v>764</v>
      </c>
      <c r="I7" s="486" t="s">
        <v>791</v>
      </c>
      <c r="J7" s="486" t="s">
        <v>766</v>
      </c>
      <c r="K7" s="486" t="s">
        <v>767</v>
      </c>
      <c r="L7" s="647"/>
      <c r="M7" s="613" t="s">
        <v>768</v>
      </c>
      <c r="N7" s="486" t="s">
        <v>766</v>
      </c>
      <c r="O7" s="486" t="s">
        <v>769</v>
      </c>
      <c r="P7" s="486" t="s">
        <v>770</v>
      </c>
      <c r="Q7" s="486" t="s">
        <v>771</v>
      </c>
      <c r="R7" s="486" t="s">
        <v>772</v>
      </c>
      <c r="S7" s="486" t="s">
        <v>773</v>
      </c>
      <c r="T7" s="648" t="s">
        <v>774</v>
      </c>
      <c r="U7" s="646"/>
    </row>
    <row r="8" spans="1:21">
      <c r="A8" s="472">
        <v>1</v>
      </c>
      <c r="B8" s="635" t="s">
        <v>776</v>
      </c>
      <c r="C8" s="693">
        <v>223721551.81549999</v>
      </c>
      <c r="D8" s="540">
        <v>195739128.6173</v>
      </c>
      <c r="E8" s="540">
        <v>1433646.6470000001</v>
      </c>
      <c r="F8" s="540"/>
      <c r="G8" s="540">
        <v>11845676.5612</v>
      </c>
      <c r="H8" s="540">
        <v>620663.87</v>
      </c>
      <c r="I8" s="540">
        <v>645551.9</v>
      </c>
      <c r="J8" s="540">
        <v>71415.460000000006</v>
      </c>
      <c r="K8" s="540"/>
      <c r="L8" s="540">
        <v>16136746.637</v>
      </c>
      <c r="M8" s="540">
        <v>1801087.4720999999</v>
      </c>
      <c r="N8" s="540">
        <v>590563.98</v>
      </c>
      <c r="O8" s="540">
        <v>2016370.5238999999</v>
      </c>
      <c r="P8" s="540"/>
      <c r="Q8" s="540"/>
      <c r="R8" s="540"/>
      <c r="S8" s="540"/>
      <c r="T8" s="540"/>
      <c r="U8" s="256"/>
    </row>
    <row r="9" spans="1:21">
      <c r="A9" s="642">
        <v>1.1000000000000001</v>
      </c>
      <c r="B9" s="642" t="s">
        <v>792</v>
      </c>
      <c r="C9" s="644">
        <v>55265515.567000002</v>
      </c>
      <c r="D9" s="540">
        <v>46153745.966200002</v>
      </c>
      <c r="E9" s="540">
        <v>377294.38</v>
      </c>
      <c r="F9" s="540"/>
      <c r="G9" s="540">
        <v>4861561.8997</v>
      </c>
      <c r="H9" s="540">
        <v>222706.73</v>
      </c>
      <c r="I9" s="540">
        <v>256608.51</v>
      </c>
      <c r="J9" s="540">
        <v>71415.460000000006</v>
      </c>
      <c r="K9" s="540"/>
      <c r="L9" s="540">
        <v>4250207.7011000002</v>
      </c>
      <c r="M9" s="540">
        <v>353389.14610000001</v>
      </c>
      <c r="N9" s="540">
        <v>84584.47</v>
      </c>
      <c r="O9" s="540">
        <v>371710.17139999999</v>
      </c>
      <c r="P9" s="540"/>
      <c r="Q9" s="540"/>
      <c r="R9" s="540"/>
      <c r="S9" s="540"/>
      <c r="T9" s="540"/>
      <c r="U9" s="256"/>
    </row>
    <row r="10" spans="1:21">
      <c r="A10" s="649" t="s">
        <v>252</v>
      </c>
      <c r="B10" s="649" t="s">
        <v>793</v>
      </c>
      <c r="C10" s="661">
        <v>41392401.247000001</v>
      </c>
      <c r="D10" s="540">
        <v>33382670.516199999</v>
      </c>
      <c r="E10" s="540">
        <v>59601.04</v>
      </c>
      <c r="F10" s="540"/>
      <c r="G10" s="540">
        <v>4176131.1797000002</v>
      </c>
      <c r="H10" s="540">
        <v>124298.33</v>
      </c>
      <c r="I10" s="540">
        <v>109941.47</v>
      </c>
      <c r="J10" s="540"/>
      <c r="K10" s="540"/>
      <c r="L10" s="540">
        <v>3833599.5510999998</v>
      </c>
      <c r="M10" s="540">
        <v>321128.2561</v>
      </c>
      <c r="N10" s="540">
        <v>84584.47</v>
      </c>
      <c r="O10" s="540">
        <v>262233.84139999998</v>
      </c>
      <c r="P10" s="540"/>
      <c r="Q10" s="540"/>
      <c r="R10" s="540"/>
      <c r="S10" s="540"/>
      <c r="T10" s="540"/>
      <c r="U10" s="256"/>
    </row>
    <row r="11" spans="1:21">
      <c r="A11" s="650" t="s">
        <v>794</v>
      </c>
      <c r="B11" s="651" t="s">
        <v>795</v>
      </c>
      <c r="C11" s="662">
        <v>26784070.834899999</v>
      </c>
      <c r="D11" s="540">
        <v>20700285.9476</v>
      </c>
      <c r="E11" s="540">
        <v>20833.52</v>
      </c>
      <c r="F11" s="540"/>
      <c r="G11" s="540">
        <v>3261823.5281000002</v>
      </c>
      <c r="H11" s="540">
        <v>85555.42</v>
      </c>
      <c r="I11" s="540">
        <v>109941.47</v>
      </c>
      <c r="J11" s="540"/>
      <c r="K11" s="540"/>
      <c r="L11" s="540">
        <v>2821961.3591999998</v>
      </c>
      <c r="M11" s="540">
        <v>237380.7561</v>
      </c>
      <c r="N11" s="540">
        <v>64730</v>
      </c>
      <c r="O11" s="540">
        <v>131476.4247</v>
      </c>
      <c r="P11" s="540"/>
      <c r="Q11" s="540"/>
      <c r="R11" s="540"/>
      <c r="S11" s="540"/>
      <c r="T11" s="540"/>
      <c r="U11" s="256"/>
    </row>
    <row r="12" spans="1:21">
      <c r="A12" s="650" t="s">
        <v>796</v>
      </c>
      <c r="B12" s="651" t="s">
        <v>797</v>
      </c>
      <c r="C12" s="662">
        <v>6073042.0844999999</v>
      </c>
      <c r="D12" s="540">
        <v>5012387.3842000002</v>
      </c>
      <c r="E12" s="540">
        <v>38480.46</v>
      </c>
      <c r="F12" s="540"/>
      <c r="G12" s="540">
        <v>602775.84499999997</v>
      </c>
      <c r="H12" s="540"/>
      <c r="I12" s="540"/>
      <c r="J12" s="540"/>
      <c r="K12" s="540"/>
      <c r="L12" s="540">
        <v>457878.8553</v>
      </c>
      <c r="M12" s="540">
        <v>9189.34</v>
      </c>
      <c r="N12" s="540">
        <v>19854.47</v>
      </c>
      <c r="O12" s="540"/>
      <c r="P12" s="540"/>
      <c r="Q12" s="540"/>
      <c r="R12" s="540"/>
      <c r="S12" s="540"/>
      <c r="T12" s="540"/>
      <c r="U12" s="256"/>
    </row>
    <row r="13" spans="1:21">
      <c r="A13" s="650" t="s">
        <v>798</v>
      </c>
      <c r="B13" s="651" t="s">
        <v>799</v>
      </c>
      <c r="C13" s="662">
        <v>3109818.4829000002</v>
      </c>
      <c r="D13" s="540">
        <v>2673258.27</v>
      </c>
      <c r="E13" s="540"/>
      <c r="F13" s="540"/>
      <c r="G13" s="540">
        <v>146786.96299999999</v>
      </c>
      <c r="H13" s="540">
        <v>1632.01</v>
      </c>
      <c r="I13" s="540"/>
      <c r="J13" s="540"/>
      <c r="K13" s="540"/>
      <c r="L13" s="540">
        <v>289773.2499</v>
      </c>
      <c r="M13" s="540"/>
      <c r="N13" s="540"/>
      <c r="O13" s="540">
        <v>9828.7900000000009</v>
      </c>
      <c r="P13" s="540"/>
      <c r="Q13" s="540"/>
      <c r="R13" s="540"/>
      <c r="S13" s="540"/>
      <c r="T13" s="540"/>
      <c r="U13" s="256"/>
    </row>
    <row r="14" spans="1:21">
      <c r="A14" s="650" t="s">
        <v>800</v>
      </c>
      <c r="B14" s="651" t="s">
        <v>801</v>
      </c>
      <c r="C14" s="662">
        <v>5425469.8447000002</v>
      </c>
      <c r="D14" s="540">
        <v>4996738.9144000001</v>
      </c>
      <c r="E14" s="540">
        <v>287.06</v>
      </c>
      <c r="F14" s="540"/>
      <c r="G14" s="540">
        <v>164744.84359999999</v>
      </c>
      <c r="H14" s="540">
        <v>37110.9</v>
      </c>
      <c r="I14" s="540"/>
      <c r="J14" s="540"/>
      <c r="K14" s="540"/>
      <c r="L14" s="540">
        <v>263986.08669999999</v>
      </c>
      <c r="M14" s="540">
        <v>74558.16</v>
      </c>
      <c r="N14" s="540"/>
      <c r="O14" s="540">
        <v>120928.62669999999</v>
      </c>
      <c r="P14" s="540"/>
      <c r="Q14" s="540"/>
      <c r="R14" s="540"/>
      <c r="S14" s="540"/>
      <c r="T14" s="540"/>
      <c r="U14" s="256"/>
    </row>
    <row r="15" spans="1:21">
      <c r="A15" s="652">
        <v>1.2</v>
      </c>
      <c r="B15" s="653" t="s">
        <v>802</v>
      </c>
      <c r="C15" s="663">
        <v>3200332.8099000002</v>
      </c>
      <c r="D15" s="540">
        <v>923075.28879999998</v>
      </c>
      <c r="E15" s="540">
        <v>7545.89</v>
      </c>
      <c r="F15" s="540"/>
      <c r="G15" s="540">
        <v>486156.30550000002</v>
      </c>
      <c r="H15" s="540">
        <v>22270.7</v>
      </c>
      <c r="I15" s="540">
        <v>25660.85</v>
      </c>
      <c r="J15" s="540">
        <v>7141.56</v>
      </c>
      <c r="K15" s="540"/>
      <c r="L15" s="540">
        <v>1791101.2156</v>
      </c>
      <c r="M15" s="540">
        <v>208771.84880000001</v>
      </c>
      <c r="N15" s="540">
        <v>25375.34</v>
      </c>
      <c r="O15" s="540">
        <v>185422.71530000001</v>
      </c>
      <c r="P15" s="540"/>
      <c r="Q15" s="540"/>
      <c r="R15" s="540"/>
      <c r="S15" s="540"/>
      <c r="T15" s="540"/>
      <c r="U15" s="256"/>
    </row>
    <row r="16" spans="1:21">
      <c r="A16" s="654">
        <v>1.3</v>
      </c>
      <c r="B16" s="653" t="s">
        <v>803</v>
      </c>
      <c r="C16" s="664"/>
      <c r="D16" s="664"/>
      <c r="E16" s="664"/>
      <c r="F16" s="664"/>
      <c r="G16" s="664"/>
      <c r="H16" s="664"/>
      <c r="I16" s="664"/>
      <c r="J16" s="664"/>
      <c r="K16" s="664"/>
      <c r="L16" s="664"/>
      <c r="M16" s="664"/>
      <c r="N16" s="664"/>
      <c r="O16" s="664"/>
      <c r="P16" s="664"/>
      <c r="Q16" s="664"/>
      <c r="R16" s="664"/>
      <c r="S16" s="664"/>
      <c r="T16" s="664"/>
      <c r="U16" s="256"/>
    </row>
    <row r="17" spans="1:21" s="370" customFormat="1" ht="30">
      <c r="A17" s="655" t="s">
        <v>804</v>
      </c>
      <c r="B17" s="656" t="s">
        <v>805</v>
      </c>
      <c r="C17" s="553">
        <v>54325456.499300003</v>
      </c>
      <c r="D17" s="553">
        <v>45287303.308799997</v>
      </c>
      <c r="E17" s="553">
        <v>377294.38</v>
      </c>
      <c r="F17" s="553"/>
      <c r="G17" s="553">
        <v>4852558.8561000004</v>
      </c>
      <c r="H17" s="553">
        <v>222706.73</v>
      </c>
      <c r="I17" s="553">
        <v>256608.51</v>
      </c>
      <c r="J17" s="553">
        <v>71415.460000000006</v>
      </c>
      <c r="K17" s="553"/>
      <c r="L17" s="553">
        <v>4185594.3344000001</v>
      </c>
      <c r="M17" s="553">
        <v>347838.60609999998</v>
      </c>
      <c r="N17" s="553">
        <v>84584.47</v>
      </c>
      <c r="O17" s="553">
        <v>351911.1447</v>
      </c>
      <c r="P17" s="553"/>
      <c r="Q17" s="553"/>
      <c r="R17" s="553"/>
      <c r="S17" s="553"/>
      <c r="T17" s="553"/>
      <c r="U17" s="624"/>
    </row>
    <row r="18" spans="1:21" s="370" customFormat="1" ht="30">
      <c r="A18" s="657" t="s">
        <v>806</v>
      </c>
      <c r="B18" s="657" t="s">
        <v>807</v>
      </c>
      <c r="C18" s="665">
        <v>40484666.909299999</v>
      </c>
      <c r="D18" s="553">
        <v>32522365.458799999</v>
      </c>
      <c r="E18" s="553">
        <v>59601.04</v>
      </c>
      <c r="F18" s="553"/>
      <c r="G18" s="553">
        <v>4169016.1161000002</v>
      </c>
      <c r="H18" s="553">
        <v>124298.33</v>
      </c>
      <c r="I18" s="553">
        <v>109941.47</v>
      </c>
      <c r="J18" s="553"/>
      <c r="K18" s="553"/>
      <c r="L18" s="553">
        <v>3793285.3344000001</v>
      </c>
      <c r="M18" s="553">
        <v>315577.71610000002</v>
      </c>
      <c r="N18" s="553">
        <v>84584.47</v>
      </c>
      <c r="O18" s="553">
        <v>242434.81469999999</v>
      </c>
      <c r="P18" s="553"/>
      <c r="Q18" s="553"/>
      <c r="R18" s="553"/>
      <c r="S18" s="553"/>
      <c r="T18" s="553"/>
      <c r="U18" s="624"/>
    </row>
    <row r="19" spans="1:21" s="370" customFormat="1">
      <c r="A19" s="655" t="s">
        <v>808</v>
      </c>
      <c r="B19" s="658" t="s">
        <v>809</v>
      </c>
      <c r="C19" s="666">
        <v>98139787.6127</v>
      </c>
      <c r="D19" s="553">
        <v>72914304.881699994</v>
      </c>
      <c r="E19" s="553">
        <v>572119.78110000002</v>
      </c>
      <c r="F19" s="553"/>
      <c r="G19" s="553">
        <v>15046743.274</v>
      </c>
      <c r="H19" s="553">
        <v>280169.14549999998</v>
      </c>
      <c r="I19" s="553">
        <v>300554.99</v>
      </c>
      <c r="J19" s="553">
        <v>91884.54</v>
      </c>
      <c r="K19" s="553"/>
      <c r="L19" s="553">
        <v>10178739.457</v>
      </c>
      <c r="M19" s="553">
        <v>682285.21900000004</v>
      </c>
      <c r="N19" s="553">
        <v>78185.585099999997</v>
      </c>
      <c r="O19" s="553">
        <v>527408.83620000002</v>
      </c>
      <c r="P19" s="553"/>
      <c r="Q19" s="553"/>
      <c r="R19" s="553"/>
      <c r="S19" s="553"/>
      <c r="T19" s="553"/>
      <c r="U19" s="624"/>
    </row>
    <row r="20" spans="1:21" s="370" customFormat="1">
      <c r="A20" s="657" t="s">
        <v>810</v>
      </c>
      <c r="B20" s="657" t="s">
        <v>811</v>
      </c>
      <c r="C20" s="665">
        <v>81009010.831900001</v>
      </c>
      <c r="D20" s="553">
        <v>57245892.7311</v>
      </c>
      <c r="E20" s="553">
        <v>75213.121100000004</v>
      </c>
      <c r="F20" s="553"/>
      <c r="G20" s="553">
        <v>14074019.643999999</v>
      </c>
      <c r="H20" s="553">
        <v>168877.54550000001</v>
      </c>
      <c r="I20" s="553">
        <v>95522.03</v>
      </c>
      <c r="J20" s="553"/>
      <c r="K20" s="553"/>
      <c r="L20" s="553">
        <v>9689098.4568000007</v>
      </c>
      <c r="M20" s="553">
        <v>644746.10900000005</v>
      </c>
      <c r="N20" s="553">
        <v>78185.585099999997</v>
      </c>
      <c r="O20" s="553">
        <v>355852.68589999998</v>
      </c>
      <c r="P20" s="553"/>
      <c r="Q20" s="553"/>
      <c r="R20" s="553"/>
      <c r="S20" s="553"/>
      <c r="T20" s="553"/>
      <c r="U20" s="624"/>
    </row>
    <row r="21" spans="1:21" s="370" customFormat="1">
      <c r="A21" s="659">
        <v>1.4</v>
      </c>
      <c r="B21" s="660" t="s">
        <v>943</v>
      </c>
      <c r="C21" s="667"/>
      <c r="D21" s="553"/>
      <c r="E21" s="553"/>
      <c r="F21" s="553"/>
      <c r="G21" s="553"/>
      <c r="H21" s="553"/>
      <c r="I21" s="553"/>
      <c r="J21" s="553"/>
      <c r="K21" s="553"/>
      <c r="L21" s="553"/>
      <c r="M21" s="553"/>
      <c r="N21" s="553"/>
      <c r="O21" s="553"/>
      <c r="P21" s="553"/>
      <c r="Q21" s="553"/>
      <c r="R21" s="553"/>
      <c r="S21" s="553"/>
      <c r="T21" s="553"/>
      <c r="U21" s="624"/>
    </row>
    <row r="22" spans="1:21" s="370" customFormat="1">
      <c r="A22" s="659">
        <v>1.5</v>
      </c>
      <c r="B22" s="660" t="s">
        <v>944</v>
      </c>
      <c r="C22" s="667"/>
      <c r="D22" s="553"/>
      <c r="E22" s="553"/>
      <c r="F22" s="553"/>
      <c r="G22" s="553"/>
      <c r="H22" s="553"/>
      <c r="I22" s="553"/>
      <c r="J22" s="553"/>
      <c r="K22" s="553"/>
      <c r="L22" s="553"/>
      <c r="M22" s="553"/>
      <c r="N22" s="553"/>
      <c r="O22" s="553"/>
      <c r="P22" s="553"/>
      <c r="Q22" s="553"/>
      <c r="R22" s="553"/>
      <c r="S22" s="553"/>
      <c r="T22" s="553"/>
      <c r="U22" s="624"/>
    </row>
    <row r="23" spans="1:21">
      <c r="C23" s="517"/>
      <c r="D23" s="517"/>
      <c r="E23" s="517"/>
      <c r="F23" s="517"/>
      <c r="G23" s="517"/>
      <c r="H23" s="517"/>
      <c r="I23" s="517"/>
      <c r="J23" s="517"/>
      <c r="K23" s="517"/>
      <c r="L23" s="517"/>
      <c r="M23" s="517"/>
      <c r="N23" s="517"/>
      <c r="O23" s="517"/>
      <c r="P23" s="517"/>
      <c r="Q23" s="517"/>
      <c r="R23" s="517"/>
      <c r="S23" s="517"/>
      <c r="T23" s="517"/>
    </row>
    <row r="24" spans="1:21">
      <c r="C24" s="517"/>
      <c r="D24" s="517"/>
      <c r="E24" s="517"/>
      <c r="F24" s="517"/>
      <c r="G24" s="517"/>
      <c r="H24" s="517"/>
      <c r="I24" s="517"/>
      <c r="J24" s="517"/>
      <c r="K24" s="517"/>
      <c r="L24" s="517"/>
      <c r="M24" s="517"/>
      <c r="N24" s="517"/>
      <c r="O24" s="517"/>
      <c r="P24" s="517"/>
      <c r="Q24" s="517"/>
      <c r="R24" s="517"/>
      <c r="S24" s="517"/>
      <c r="T24" s="517"/>
    </row>
    <row r="25" spans="1:21">
      <c r="C25" s="517"/>
      <c r="D25" s="517"/>
      <c r="E25" s="517"/>
      <c r="F25" s="517"/>
      <c r="G25" s="517"/>
      <c r="H25" s="517"/>
      <c r="I25" s="517"/>
      <c r="J25" s="517"/>
      <c r="K25" s="517"/>
      <c r="L25" s="517"/>
      <c r="M25" s="517"/>
      <c r="N25" s="517"/>
      <c r="O25" s="517"/>
      <c r="P25" s="517"/>
      <c r="Q25" s="517"/>
      <c r="R25" s="517"/>
      <c r="S25" s="517"/>
      <c r="T25" s="517"/>
    </row>
    <row r="26" spans="1:21">
      <c r="C26" s="517"/>
      <c r="D26" s="517"/>
      <c r="E26" s="517"/>
      <c r="F26" s="517"/>
      <c r="G26" s="517"/>
      <c r="H26" s="517"/>
      <c r="I26" s="517"/>
      <c r="J26" s="517"/>
      <c r="K26" s="517"/>
      <c r="L26" s="517"/>
      <c r="M26" s="517"/>
      <c r="N26" s="517"/>
      <c r="O26" s="517"/>
      <c r="P26" s="517"/>
      <c r="Q26" s="517"/>
      <c r="R26" s="517"/>
      <c r="S26" s="517"/>
      <c r="T26" s="517"/>
    </row>
    <row r="27" spans="1:21">
      <c r="C27" s="517"/>
      <c r="D27" s="517"/>
      <c r="E27" s="517"/>
      <c r="F27" s="517"/>
      <c r="G27" s="517"/>
      <c r="H27" s="517"/>
      <c r="I27" s="517"/>
      <c r="J27" s="517"/>
      <c r="K27" s="517"/>
      <c r="L27" s="517"/>
      <c r="M27" s="517"/>
      <c r="N27" s="517"/>
      <c r="O27" s="517"/>
      <c r="P27" s="517"/>
      <c r="Q27" s="517"/>
      <c r="R27" s="517"/>
      <c r="S27" s="517"/>
      <c r="T27" s="517"/>
    </row>
    <row r="28" spans="1:21">
      <c r="C28" s="517"/>
      <c r="D28" s="517"/>
      <c r="E28" s="517"/>
      <c r="F28" s="517"/>
      <c r="G28" s="517"/>
      <c r="H28" s="517"/>
      <c r="I28" s="517"/>
      <c r="J28" s="517"/>
      <c r="K28" s="517"/>
      <c r="L28" s="517"/>
      <c r="M28" s="517"/>
      <c r="N28" s="517"/>
      <c r="O28" s="517"/>
      <c r="P28" s="517"/>
      <c r="Q28" s="517"/>
      <c r="R28" s="517"/>
      <c r="S28" s="517"/>
      <c r="T28" s="517"/>
    </row>
    <row r="29" spans="1:21">
      <c r="C29" s="517"/>
      <c r="D29" s="517"/>
      <c r="E29" s="517"/>
      <c r="F29" s="517"/>
      <c r="G29" s="517"/>
      <c r="H29" s="517"/>
      <c r="I29" s="517"/>
      <c r="J29" s="517"/>
      <c r="K29" s="517"/>
      <c r="L29" s="517"/>
      <c r="M29" s="517"/>
      <c r="N29" s="517"/>
      <c r="O29" s="517"/>
      <c r="P29" s="517"/>
      <c r="Q29" s="517"/>
      <c r="R29" s="517"/>
      <c r="S29" s="517"/>
      <c r="T29" s="517"/>
    </row>
    <row r="30" spans="1:21">
      <c r="C30" s="517"/>
      <c r="D30" s="517"/>
      <c r="E30" s="517"/>
      <c r="F30" s="517"/>
      <c r="G30" s="517"/>
      <c r="H30" s="517"/>
      <c r="I30" s="517"/>
      <c r="J30" s="517"/>
      <c r="K30" s="517"/>
      <c r="L30" s="517"/>
      <c r="M30" s="517"/>
      <c r="N30" s="517"/>
      <c r="O30" s="517"/>
      <c r="P30" s="517"/>
      <c r="Q30" s="517"/>
      <c r="R30" s="517"/>
      <c r="S30" s="517"/>
      <c r="T30" s="517"/>
    </row>
    <row r="31" spans="1:21">
      <c r="C31" s="517"/>
      <c r="D31" s="517"/>
      <c r="E31" s="517"/>
      <c r="F31" s="517"/>
      <c r="G31" s="517"/>
      <c r="H31" s="517"/>
      <c r="I31" s="517"/>
      <c r="J31" s="517"/>
      <c r="K31" s="517"/>
      <c r="L31" s="517"/>
      <c r="M31" s="517"/>
      <c r="N31" s="517"/>
      <c r="O31" s="517"/>
      <c r="P31" s="517"/>
      <c r="Q31" s="517"/>
      <c r="R31" s="517"/>
      <c r="S31" s="517"/>
      <c r="T31" s="517"/>
    </row>
    <row r="32" spans="1:21">
      <c r="C32" s="517"/>
      <c r="D32" s="517"/>
      <c r="E32" s="517"/>
      <c r="F32" s="517"/>
      <c r="G32" s="517"/>
      <c r="H32" s="517"/>
      <c r="I32" s="517"/>
      <c r="J32" s="517"/>
      <c r="K32" s="517"/>
      <c r="L32" s="517"/>
      <c r="M32" s="517"/>
      <c r="N32" s="517"/>
      <c r="O32" s="517"/>
      <c r="P32" s="517"/>
      <c r="Q32" s="517"/>
      <c r="R32" s="517"/>
      <c r="S32" s="517"/>
      <c r="T32" s="517"/>
    </row>
    <row r="33" spans="3:20">
      <c r="C33" s="517"/>
      <c r="D33" s="517"/>
      <c r="E33" s="517"/>
      <c r="F33" s="517"/>
      <c r="G33" s="517"/>
      <c r="H33" s="517"/>
      <c r="I33" s="517"/>
      <c r="J33" s="517"/>
      <c r="K33" s="517"/>
      <c r="L33" s="517"/>
      <c r="M33" s="517"/>
      <c r="N33" s="517"/>
      <c r="O33" s="517"/>
      <c r="P33" s="517"/>
      <c r="Q33" s="517"/>
      <c r="R33" s="517"/>
      <c r="S33" s="517"/>
      <c r="T33" s="517"/>
    </row>
    <row r="34" spans="3:20">
      <c r="C34" s="517"/>
      <c r="D34" s="517"/>
      <c r="E34" s="517"/>
      <c r="F34" s="517"/>
      <c r="G34" s="517"/>
      <c r="H34" s="517"/>
      <c r="I34" s="517"/>
      <c r="J34" s="517"/>
      <c r="K34" s="517"/>
      <c r="L34" s="517"/>
      <c r="M34" s="517"/>
      <c r="N34" s="517"/>
      <c r="O34" s="517"/>
      <c r="P34" s="517"/>
      <c r="Q34" s="517"/>
      <c r="R34" s="517"/>
      <c r="S34" s="517"/>
      <c r="T34" s="517"/>
    </row>
    <row r="35" spans="3:20">
      <c r="C35" s="517"/>
      <c r="D35" s="517"/>
      <c r="E35" s="517"/>
      <c r="F35" s="517"/>
      <c r="G35" s="517"/>
      <c r="H35" s="517"/>
      <c r="I35" s="517"/>
      <c r="J35" s="517"/>
      <c r="K35" s="517"/>
      <c r="L35" s="517"/>
      <c r="M35" s="517"/>
      <c r="N35" s="517"/>
      <c r="O35" s="517"/>
      <c r="P35" s="517"/>
      <c r="Q35" s="517"/>
      <c r="R35" s="517"/>
      <c r="S35" s="517"/>
      <c r="T35" s="517"/>
    </row>
    <row r="36" spans="3:20">
      <c r="C36" s="517"/>
      <c r="D36" s="517"/>
      <c r="E36" s="517"/>
      <c r="F36" s="517"/>
      <c r="G36" s="517"/>
      <c r="H36" s="517"/>
      <c r="I36" s="517"/>
      <c r="J36" s="517"/>
      <c r="K36" s="517"/>
      <c r="L36" s="517"/>
      <c r="M36" s="517"/>
      <c r="N36" s="517"/>
      <c r="O36" s="517"/>
      <c r="P36" s="517"/>
      <c r="Q36" s="517"/>
      <c r="R36" s="517"/>
      <c r="S36" s="517"/>
      <c r="T36" s="517"/>
    </row>
    <row r="37" spans="3:20">
      <c r="C37" s="517"/>
      <c r="D37" s="517"/>
      <c r="E37" s="517"/>
      <c r="F37" s="517"/>
      <c r="G37" s="517"/>
      <c r="H37" s="517"/>
      <c r="I37" s="517"/>
      <c r="J37" s="517"/>
      <c r="K37" s="517"/>
      <c r="L37" s="517"/>
      <c r="M37" s="517"/>
      <c r="N37" s="517"/>
      <c r="O37" s="517"/>
      <c r="P37" s="517"/>
      <c r="Q37" s="517"/>
      <c r="R37" s="517"/>
      <c r="S37" s="517"/>
      <c r="T37" s="51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62"/>
  <sheetViews>
    <sheetView showGridLines="0" zoomScale="80" zoomScaleNormal="80" workbookViewId="0">
      <selection activeCell="B35" sqref="B35"/>
    </sheetView>
  </sheetViews>
  <sheetFormatPr defaultColWidth="9.140625" defaultRowHeight="15"/>
  <cols>
    <col min="1" max="1" width="12" style="40" bestFit="1" customWidth="1"/>
    <col min="2" max="2" width="76.28515625" style="40" bestFit="1" customWidth="1"/>
    <col min="3" max="4" width="15.5703125" style="40" bestFit="1" customWidth="1"/>
    <col min="5" max="5" width="15.42578125" style="40" customWidth="1"/>
    <col min="6" max="6" width="15.42578125" style="38" customWidth="1"/>
    <col min="7" max="7" width="15.5703125" style="38" customWidth="1"/>
    <col min="8" max="9" width="15.5703125" style="40" customWidth="1"/>
    <col min="10" max="14" width="15.5703125" style="38" customWidth="1"/>
    <col min="15" max="15" width="14.85546875" style="40" customWidth="1"/>
    <col min="16" max="16384" width="9.140625" style="40"/>
  </cols>
  <sheetData>
    <row r="1" spans="1:15">
      <c r="A1" s="8" t="s">
        <v>188</v>
      </c>
      <c r="B1" s="625" t="str">
        <f>'1. key ratios'!B1</f>
        <v>სს "ფინკა ბანკი საქართველო"</v>
      </c>
      <c r="F1" s="40"/>
      <c r="G1" s="40"/>
      <c r="J1" s="40"/>
      <c r="K1" s="40"/>
      <c r="L1" s="40"/>
      <c r="M1" s="40"/>
      <c r="N1" s="40"/>
    </row>
    <row r="2" spans="1:15">
      <c r="A2" s="12" t="s">
        <v>189</v>
      </c>
      <c r="B2" s="252">
        <f>'1. key ratios'!B2</f>
        <v>44377</v>
      </c>
      <c r="F2" s="40"/>
      <c r="G2" s="40"/>
      <c r="J2" s="40"/>
      <c r="K2" s="40"/>
      <c r="L2" s="40"/>
      <c r="M2" s="40"/>
      <c r="N2" s="40"/>
    </row>
    <row r="3" spans="1:15">
      <c r="A3" s="597" t="s">
        <v>814</v>
      </c>
      <c r="B3" s="286"/>
      <c r="F3" s="40"/>
      <c r="G3" s="40"/>
      <c r="J3" s="40"/>
      <c r="K3" s="40"/>
      <c r="L3" s="40"/>
      <c r="M3" s="40"/>
      <c r="N3" s="40"/>
    </row>
    <row r="4" spans="1:15">
      <c r="F4" s="40"/>
      <c r="G4" s="40"/>
      <c r="J4" s="40"/>
      <c r="K4" s="40"/>
      <c r="L4" s="40"/>
      <c r="M4" s="40"/>
      <c r="N4" s="40"/>
    </row>
    <row r="5" spans="1:15" ht="37.5" customHeight="1">
      <c r="A5" s="746" t="s">
        <v>815</v>
      </c>
      <c r="B5" s="747"/>
      <c r="C5" s="791" t="s">
        <v>816</v>
      </c>
      <c r="D5" s="792"/>
      <c r="E5" s="792"/>
      <c r="F5" s="792"/>
      <c r="G5" s="792"/>
      <c r="H5" s="793"/>
      <c r="I5" s="794" t="s">
        <v>817</v>
      </c>
      <c r="J5" s="795"/>
      <c r="K5" s="795"/>
      <c r="L5" s="795"/>
      <c r="M5" s="795"/>
      <c r="N5" s="796"/>
      <c r="O5" s="758" t="s">
        <v>687</v>
      </c>
    </row>
    <row r="6" spans="1:15" ht="56.25" customHeight="1">
      <c r="A6" s="750"/>
      <c r="B6" s="751"/>
      <c r="C6" s="668"/>
      <c r="D6" s="613" t="s">
        <v>818</v>
      </c>
      <c r="E6" s="613" t="s">
        <v>819</v>
      </c>
      <c r="F6" s="613" t="s">
        <v>820</v>
      </c>
      <c r="G6" s="613" t="s">
        <v>821</v>
      </c>
      <c r="H6" s="613" t="s">
        <v>822</v>
      </c>
      <c r="I6" s="338"/>
      <c r="J6" s="613" t="s">
        <v>818</v>
      </c>
      <c r="K6" s="613" t="s">
        <v>819</v>
      </c>
      <c r="L6" s="613" t="s">
        <v>820</v>
      </c>
      <c r="M6" s="613" t="s">
        <v>821</v>
      </c>
      <c r="N6" s="613" t="s">
        <v>822</v>
      </c>
      <c r="O6" s="759"/>
    </row>
    <row r="7" spans="1:15">
      <c r="A7" s="609">
        <v>1</v>
      </c>
      <c r="B7" s="620" t="s">
        <v>697</v>
      </c>
      <c r="C7" s="670"/>
      <c r="D7" s="540"/>
      <c r="E7" s="540"/>
      <c r="F7" s="671"/>
      <c r="G7" s="671"/>
      <c r="H7" s="540"/>
      <c r="I7" s="540"/>
      <c r="J7" s="671"/>
      <c r="K7" s="671"/>
      <c r="L7" s="671"/>
      <c r="M7" s="671"/>
      <c r="N7" s="671"/>
      <c r="O7" s="540"/>
    </row>
    <row r="8" spans="1:15">
      <c r="A8" s="609">
        <v>2</v>
      </c>
      <c r="B8" s="620" t="s">
        <v>698</v>
      </c>
      <c r="C8" s="670">
        <v>479532.93</v>
      </c>
      <c r="D8" s="540">
        <v>470787.12</v>
      </c>
      <c r="E8" s="540"/>
      <c r="F8" s="672"/>
      <c r="G8" s="672">
        <v>8745.81</v>
      </c>
      <c r="H8" s="540"/>
      <c r="I8" s="540">
        <v>13788.68</v>
      </c>
      <c r="J8" s="672">
        <v>9415.77</v>
      </c>
      <c r="K8" s="672"/>
      <c r="L8" s="672"/>
      <c r="M8" s="672">
        <v>4372.91</v>
      </c>
      <c r="N8" s="672"/>
      <c r="O8" s="540"/>
    </row>
    <row r="9" spans="1:15">
      <c r="A9" s="609">
        <v>3</v>
      </c>
      <c r="B9" s="620" t="s">
        <v>699</v>
      </c>
      <c r="C9" s="670"/>
      <c r="D9" s="540"/>
      <c r="E9" s="540"/>
      <c r="F9" s="673"/>
      <c r="G9" s="673"/>
      <c r="H9" s="540"/>
      <c r="I9" s="540"/>
      <c r="J9" s="673"/>
      <c r="K9" s="673"/>
      <c r="L9" s="673"/>
      <c r="M9" s="673"/>
      <c r="N9" s="673"/>
      <c r="O9" s="540"/>
    </row>
    <row r="10" spans="1:15">
      <c r="A10" s="609">
        <v>4</v>
      </c>
      <c r="B10" s="620" t="s">
        <v>700</v>
      </c>
      <c r="C10" s="670"/>
      <c r="D10" s="540"/>
      <c r="E10" s="540"/>
      <c r="F10" s="673"/>
      <c r="G10" s="673"/>
      <c r="H10" s="540"/>
      <c r="I10" s="540"/>
      <c r="J10" s="673"/>
      <c r="K10" s="673"/>
      <c r="L10" s="673"/>
      <c r="M10" s="673"/>
      <c r="N10" s="673"/>
      <c r="O10" s="540"/>
    </row>
    <row r="11" spans="1:15">
      <c r="A11" s="609">
        <v>5</v>
      </c>
      <c r="B11" s="620" t="s">
        <v>701</v>
      </c>
      <c r="C11" s="670">
        <v>6766638.7629000004</v>
      </c>
      <c r="D11" s="540">
        <v>4506165.4402999999</v>
      </c>
      <c r="E11" s="540">
        <v>1835055.3959999999</v>
      </c>
      <c r="F11" s="673">
        <v>240137.77660000001</v>
      </c>
      <c r="G11" s="673">
        <v>176811.29</v>
      </c>
      <c r="H11" s="540">
        <v>8468.86</v>
      </c>
      <c r="I11" s="540">
        <v>442544.91039999999</v>
      </c>
      <c r="J11" s="673">
        <v>90123.462899999999</v>
      </c>
      <c r="K11" s="673">
        <v>183505.59599999999</v>
      </c>
      <c r="L11" s="673">
        <v>72041.321500000005</v>
      </c>
      <c r="M11" s="673">
        <v>88405.67</v>
      </c>
      <c r="N11" s="673">
        <v>8468.86</v>
      </c>
      <c r="O11" s="540"/>
    </row>
    <row r="12" spans="1:15">
      <c r="A12" s="609">
        <v>6</v>
      </c>
      <c r="B12" s="620" t="s">
        <v>702</v>
      </c>
      <c r="C12" s="670">
        <v>1200931.5626000001</v>
      </c>
      <c r="D12" s="540">
        <v>1069262.24</v>
      </c>
      <c r="E12" s="540">
        <v>28414.74</v>
      </c>
      <c r="F12" s="673">
        <v>45760.73</v>
      </c>
      <c r="G12" s="673">
        <v>57493.852599999998</v>
      </c>
      <c r="H12" s="540"/>
      <c r="I12" s="540">
        <v>66701.872099999993</v>
      </c>
      <c r="J12" s="673">
        <v>21385.23</v>
      </c>
      <c r="K12" s="673">
        <v>2841.47</v>
      </c>
      <c r="L12" s="673">
        <v>13728.23</v>
      </c>
      <c r="M12" s="673">
        <v>28746.9421</v>
      </c>
      <c r="N12" s="673"/>
      <c r="O12" s="540"/>
    </row>
    <row r="13" spans="1:15">
      <c r="A13" s="609">
        <v>7</v>
      </c>
      <c r="B13" s="620" t="s">
        <v>703</v>
      </c>
      <c r="C13" s="670">
        <v>2420996.3413</v>
      </c>
      <c r="D13" s="540">
        <v>2275353.4125000001</v>
      </c>
      <c r="E13" s="540">
        <v>70954.740000000005</v>
      </c>
      <c r="F13" s="673">
        <v>19578.63</v>
      </c>
      <c r="G13" s="673">
        <v>21402.51</v>
      </c>
      <c r="H13" s="540">
        <v>33707.048799999997</v>
      </c>
      <c r="I13" s="540">
        <v>102884.5122</v>
      </c>
      <c r="J13" s="673">
        <v>45507.133399999999</v>
      </c>
      <c r="K13" s="673">
        <v>7095.48</v>
      </c>
      <c r="L13" s="673">
        <v>5873.59</v>
      </c>
      <c r="M13" s="673">
        <v>10701.26</v>
      </c>
      <c r="N13" s="673">
        <v>33707.048799999997</v>
      </c>
      <c r="O13" s="540"/>
    </row>
    <row r="14" spans="1:15">
      <c r="A14" s="609">
        <v>8</v>
      </c>
      <c r="B14" s="620" t="s">
        <v>704</v>
      </c>
      <c r="C14" s="670">
        <v>20745394.362100001</v>
      </c>
      <c r="D14" s="540">
        <v>17992612.050999999</v>
      </c>
      <c r="E14" s="540">
        <v>947732.21</v>
      </c>
      <c r="F14" s="673">
        <v>874279.57979999995</v>
      </c>
      <c r="G14" s="673">
        <v>620118.54630000005</v>
      </c>
      <c r="H14" s="540">
        <v>310651.97499999998</v>
      </c>
      <c r="I14" s="540">
        <v>1337621.341</v>
      </c>
      <c r="J14" s="673">
        <v>359852.6581</v>
      </c>
      <c r="K14" s="673">
        <v>94773.28</v>
      </c>
      <c r="L14" s="673">
        <v>262283.94819999998</v>
      </c>
      <c r="M14" s="673">
        <v>310059.47970000003</v>
      </c>
      <c r="N14" s="673">
        <v>310651.97499999998</v>
      </c>
      <c r="O14" s="540"/>
    </row>
    <row r="15" spans="1:15">
      <c r="A15" s="609">
        <v>9</v>
      </c>
      <c r="B15" s="620" t="s">
        <v>705</v>
      </c>
      <c r="C15" s="670">
        <v>5328925.6478000004</v>
      </c>
      <c r="D15" s="540">
        <v>4397815.7070000004</v>
      </c>
      <c r="E15" s="540">
        <v>395121.81390000001</v>
      </c>
      <c r="F15" s="673">
        <v>163163.21</v>
      </c>
      <c r="G15" s="673">
        <v>223069.33689999999</v>
      </c>
      <c r="H15" s="540">
        <v>149755.57999999999</v>
      </c>
      <c r="I15" s="540">
        <v>437707.9204</v>
      </c>
      <c r="J15" s="673">
        <v>87956.419200000004</v>
      </c>
      <c r="K15" s="673">
        <v>39512.211199999998</v>
      </c>
      <c r="L15" s="673">
        <v>48948.97</v>
      </c>
      <c r="M15" s="673">
        <v>111534.74</v>
      </c>
      <c r="N15" s="673">
        <v>149755.57999999999</v>
      </c>
      <c r="O15" s="540"/>
    </row>
    <row r="16" spans="1:15">
      <c r="A16" s="609">
        <v>10</v>
      </c>
      <c r="B16" s="620" t="s">
        <v>706</v>
      </c>
      <c r="C16" s="670">
        <v>4260438.2325999998</v>
      </c>
      <c r="D16" s="540">
        <v>3812140.4837000002</v>
      </c>
      <c r="E16" s="540">
        <v>253986.13889999999</v>
      </c>
      <c r="F16" s="673">
        <v>39457.29</v>
      </c>
      <c r="G16" s="673">
        <v>152048.9</v>
      </c>
      <c r="H16" s="540">
        <v>2805.42</v>
      </c>
      <c r="I16" s="540">
        <v>192308.53409999999</v>
      </c>
      <c r="J16" s="673">
        <v>76242.8367</v>
      </c>
      <c r="K16" s="673">
        <v>25398.607400000001</v>
      </c>
      <c r="L16" s="673">
        <v>11837.19</v>
      </c>
      <c r="M16" s="673">
        <v>76024.479999999996</v>
      </c>
      <c r="N16" s="673">
        <v>2805.42</v>
      </c>
      <c r="O16" s="540"/>
    </row>
    <row r="17" spans="1:15">
      <c r="A17" s="609">
        <v>11</v>
      </c>
      <c r="B17" s="620" t="s">
        <v>707</v>
      </c>
      <c r="C17" s="670">
        <v>14459306.8882</v>
      </c>
      <c r="D17" s="540">
        <v>12576195.9136</v>
      </c>
      <c r="E17" s="540">
        <v>619855.28</v>
      </c>
      <c r="F17" s="673">
        <v>872449.73560000001</v>
      </c>
      <c r="G17" s="673">
        <v>255980.23929999999</v>
      </c>
      <c r="H17" s="540">
        <v>134825.71969999999</v>
      </c>
      <c r="I17" s="540">
        <v>838060.7683</v>
      </c>
      <c r="J17" s="673">
        <v>251524.31210000001</v>
      </c>
      <c r="K17" s="673">
        <v>61985.54</v>
      </c>
      <c r="L17" s="673">
        <v>261734.9411</v>
      </c>
      <c r="M17" s="673">
        <v>127990.25539999999</v>
      </c>
      <c r="N17" s="673">
        <v>134825.71969999999</v>
      </c>
      <c r="O17" s="540"/>
    </row>
    <row r="18" spans="1:15">
      <c r="A18" s="609">
        <v>12</v>
      </c>
      <c r="B18" s="620" t="s">
        <v>708</v>
      </c>
      <c r="C18" s="670">
        <v>5910947.6254000003</v>
      </c>
      <c r="D18" s="540">
        <v>4832540.5996000003</v>
      </c>
      <c r="E18" s="540">
        <v>468175.20400000003</v>
      </c>
      <c r="F18" s="673">
        <v>338239.04180000001</v>
      </c>
      <c r="G18" s="673">
        <v>186494.31</v>
      </c>
      <c r="H18" s="540">
        <v>85498.47</v>
      </c>
      <c r="I18" s="540">
        <v>423685.53200000001</v>
      </c>
      <c r="J18" s="673">
        <v>96650.646200000003</v>
      </c>
      <c r="K18" s="673">
        <v>46817.515099999997</v>
      </c>
      <c r="L18" s="673">
        <v>101471.7007</v>
      </c>
      <c r="M18" s="673">
        <v>93247.2</v>
      </c>
      <c r="N18" s="673">
        <v>85498.47</v>
      </c>
      <c r="O18" s="540"/>
    </row>
    <row r="19" spans="1:15">
      <c r="A19" s="609">
        <v>13</v>
      </c>
      <c r="B19" s="620" t="s">
        <v>709</v>
      </c>
      <c r="C19" s="670">
        <v>505746.51</v>
      </c>
      <c r="D19" s="540">
        <v>384859.23</v>
      </c>
      <c r="E19" s="540">
        <v>9340.0300000000007</v>
      </c>
      <c r="F19" s="673"/>
      <c r="G19" s="673">
        <v>111547.25</v>
      </c>
      <c r="H19" s="540"/>
      <c r="I19" s="540">
        <v>64404.86</v>
      </c>
      <c r="J19" s="673">
        <v>7697.21</v>
      </c>
      <c r="K19" s="673">
        <v>934.01</v>
      </c>
      <c r="L19" s="673"/>
      <c r="M19" s="673">
        <v>55773.64</v>
      </c>
      <c r="N19" s="673"/>
      <c r="O19" s="540"/>
    </row>
    <row r="20" spans="1:15">
      <c r="A20" s="609">
        <v>14</v>
      </c>
      <c r="B20" s="620" t="s">
        <v>710</v>
      </c>
      <c r="C20" s="670">
        <v>4723639.9393999996</v>
      </c>
      <c r="D20" s="540">
        <v>2751799.3029999998</v>
      </c>
      <c r="E20" s="540">
        <v>260560.85</v>
      </c>
      <c r="F20" s="673">
        <v>1459412.6264</v>
      </c>
      <c r="G20" s="673">
        <v>179386.38</v>
      </c>
      <c r="H20" s="540">
        <v>72480.78</v>
      </c>
      <c r="I20" s="540">
        <v>681089.92350000003</v>
      </c>
      <c r="J20" s="673">
        <v>55035.975599999998</v>
      </c>
      <c r="K20" s="673">
        <v>26056.11</v>
      </c>
      <c r="L20" s="673">
        <v>437823.82789999997</v>
      </c>
      <c r="M20" s="673">
        <v>89693.23</v>
      </c>
      <c r="N20" s="673">
        <v>72480.78</v>
      </c>
      <c r="O20" s="540"/>
    </row>
    <row r="21" spans="1:15">
      <c r="A21" s="609">
        <v>15</v>
      </c>
      <c r="B21" s="620" t="s">
        <v>711</v>
      </c>
      <c r="C21" s="670"/>
      <c r="D21" s="540"/>
      <c r="E21" s="540"/>
      <c r="F21" s="673"/>
      <c r="G21" s="673"/>
      <c r="H21" s="540"/>
      <c r="I21" s="540"/>
      <c r="J21" s="673"/>
      <c r="K21" s="673"/>
      <c r="L21" s="673"/>
      <c r="M21" s="673"/>
      <c r="N21" s="673"/>
      <c r="O21" s="540"/>
    </row>
    <row r="22" spans="1:15">
      <c r="A22" s="609">
        <v>16</v>
      </c>
      <c r="B22" s="620" t="s">
        <v>712</v>
      </c>
      <c r="C22" s="670">
        <v>77743.03</v>
      </c>
      <c r="D22" s="540">
        <v>46526.86</v>
      </c>
      <c r="E22" s="540"/>
      <c r="F22" s="673">
        <v>16245.72</v>
      </c>
      <c r="G22" s="673">
        <v>14970.45</v>
      </c>
      <c r="H22" s="540"/>
      <c r="I22" s="540">
        <v>13289.48</v>
      </c>
      <c r="J22" s="673">
        <v>930.53</v>
      </c>
      <c r="K22" s="673"/>
      <c r="L22" s="673">
        <v>4873.72</v>
      </c>
      <c r="M22" s="673">
        <v>7485.23</v>
      </c>
      <c r="N22" s="673"/>
      <c r="O22" s="540"/>
    </row>
    <row r="23" spans="1:15">
      <c r="A23" s="609">
        <v>17</v>
      </c>
      <c r="B23" s="620" t="s">
        <v>713</v>
      </c>
      <c r="C23" s="670"/>
      <c r="D23" s="540"/>
      <c r="E23" s="540"/>
      <c r="F23" s="673"/>
      <c r="G23" s="673"/>
      <c r="H23" s="540"/>
      <c r="I23" s="540"/>
      <c r="J23" s="673"/>
      <c r="K23" s="673"/>
      <c r="L23" s="673"/>
      <c r="M23" s="673"/>
      <c r="N23" s="673"/>
      <c r="O23" s="540"/>
    </row>
    <row r="24" spans="1:15">
      <c r="A24" s="609">
        <v>18</v>
      </c>
      <c r="B24" s="620" t="s">
        <v>714</v>
      </c>
      <c r="C24" s="670">
        <v>42940.35</v>
      </c>
      <c r="D24" s="540">
        <v>28752.12</v>
      </c>
      <c r="E24" s="540"/>
      <c r="F24" s="673"/>
      <c r="G24" s="673">
        <v>14188.23</v>
      </c>
      <c r="H24" s="540"/>
      <c r="I24" s="540">
        <v>7669.17</v>
      </c>
      <c r="J24" s="673">
        <v>575.04</v>
      </c>
      <c r="K24" s="673"/>
      <c r="L24" s="673"/>
      <c r="M24" s="673">
        <v>7094.13</v>
      </c>
      <c r="N24" s="673"/>
      <c r="O24" s="540"/>
    </row>
    <row r="25" spans="1:15">
      <c r="A25" s="609">
        <v>19</v>
      </c>
      <c r="B25" s="620" t="s">
        <v>715</v>
      </c>
      <c r="C25" s="670">
        <v>3812484.3755000001</v>
      </c>
      <c r="D25" s="540">
        <v>3399281.3256999999</v>
      </c>
      <c r="E25" s="540">
        <v>212948.4509</v>
      </c>
      <c r="F25" s="673">
        <v>25988.26</v>
      </c>
      <c r="G25" s="673">
        <v>70329.809899999993</v>
      </c>
      <c r="H25" s="540">
        <v>103936.52899999999</v>
      </c>
      <c r="I25" s="540">
        <v>236178.37719999999</v>
      </c>
      <c r="J25" s="673">
        <v>67985.566300000006</v>
      </c>
      <c r="K25" s="673">
        <v>21294.856100000001</v>
      </c>
      <c r="L25" s="673">
        <v>7796.49</v>
      </c>
      <c r="M25" s="673">
        <v>35164.935799999999</v>
      </c>
      <c r="N25" s="673">
        <v>103936.52899999999</v>
      </c>
      <c r="O25" s="540"/>
    </row>
    <row r="26" spans="1:15">
      <c r="A26" s="609">
        <v>20</v>
      </c>
      <c r="B26" s="620" t="s">
        <v>716</v>
      </c>
      <c r="C26" s="670">
        <v>1502799.2217999999</v>
      </c>
      <c r="D26" s="540">
        <v>1340925.9517999999</v>
      </c>
      <c r="E26" s="540">
        <v>90860.34</v>
      </c>
      <c r="F26" s="673">
        <v>8172.52</v>
      </c>
      <c r="G26" s="673">
        <v>62840.41</v>
      </c>
      <c r="H26" s="540"/>
      <c r="I26" s="540">
        <v>69776.607600000003</v>
      </c>
      <c r="J26" s="673">
        <v>26818.597600000001</v>
      </c>
      <c r="K26" s="673">
        <v>9086.0400000000009</v>
      </c>
      <c r="L26" s="673">
        <v>2451.7600000000002</v>
      </c>
      <c r="M26" s="673">
        <v>31420.21</v>
      </c>
      <c r="N26" s="673"/>
      <c r="O26" s="540"/>
    </row>
    <row r="27" spans="1:15">
      <c r="A27" s="609">
        <v>21</v>
      </c>
      <c r="B27" s="620" t="s">
        <v>717</v>
      </c>
      <c r="C27" s="670"/>
      <c r="D27" s="540"/>
      <c r="E27" s="540"/>
      <c r="F27" s="673"/>
      <c r="G27" s="673"/>
      <c r="H27" s="540"/>
      <c r="I27" s="540"/>
      <c r="J27" s="673"/>
      <c r="K27" s="673"/>
      <c r="L27" s="673"/>
      <c r="M27" s="673"/>
      <c r="N27" s="673"/>
      <c r="O27" s="540"/>
    </row>
    <row r="28" spans="1:15">
      <c r="A28" s="609">
        <v>22</v>
      </c>
      <c r="B28" s="620" t="s">
        <v>718</v>
      </c>
      <c r="C28" s="670"/>
      <c r="D28" s="540"/>
      <c r="E28" s="540"/>
      <c r="F28" s="673"/>
      <c r="G28" s="673"/>
      <c r="H28" s="540"/>
      <c r="I28" s="540"/>
      <c r="J28" s="673"/>
      <c r="K28" s="673"/>
      <c r="L28" s="673"/>
      <c r="M28" s="673"/>
      <c r="N28" s="673"/>
      <c r="O28" s="540"/>
    </row>
    <row r="29" spans="1:15">
      <c r="A29" s="609">
        <v>23</v>
      </c>
      <c r="B29" s="620" t="s">
        <v>719</v>
      </c>
      <c r="C29" s="670">
        <v>39033364.870699994</v>
      </c>
      <c r="D29" s="540">
        <v>33657353.327799998</v>
      </c>
      <c r="E29" s="540">
        <v>2252476.1009</v>
      </c>
      <c r="F29" s="673">
        <v>1649943.9066999999</v>
      </c>
      <c r="G29" s="673">
        <v>988503.98060000001</v>
      </c>
      <c r="H29" s="540">
        <v>485087.55469999998</v>
      </c>
      <c r="I29" s="540">
        <v>2372718.6390999998</v>
      </c>
      <c r="J29" s="673">
        <v>673147.58129999996</v>
      </c>
      <c r="K29" s="673">
        <v>225247.74369999999</v>
      </c>
      <c r="L29" s="673">
        <v>494983.27169999998</v>
      </c>
      <c r="M29" s="673">
        <v>494252.4877</v>
      </c>
      <c r="N29" s="673">
        <v>485087.55469999998</v>
      </c>
      <c r="O29" s="540"/>
    </row>
    <row r="30" spans="1:15">
      <c r="A30" s="609">
        <v>24</v>
      </c>
      <c r="B30" s="620" t="s">
        <v>720</v>
      </c>
      <c r="C30" s="670">
        <v>104451456.2088</v>
      </c>
      <c r="D30" s="540">
        <v>94624705.570999995</v>
      </c>
      <c r="E30" s="540">
        <v>4169413.4918</v>
      </c>
      <c r="F30" s="673">
        <v>2236370.2264999999</v>
      </c>
      <c r="G30" s="673">
        <v>2370889.9895000001</v>
      </c>
      <c r="H30" s="540">
        <v>1050076.93</v>
      </c>
      <c r="I30" s="540">
        <v>5215872.1802000003</v>
      </c>
      <c r="J30" s="673">
        <v>1892496.1964</v>
      </c>
      <c r="K30" s="673">
        <v>416941.74400000001</v>
      </c>
      <c r="L30" s="673">
        <v>670911.28200000001</v>
      </c>
      <c r="M30" s="673">
        <v>1185446.0278</v>
      </c>
      <c r="N30" s="673">
        <v>1050076.93</v>
      </c>
      <c r="O30" s="540"/>
    </row>
    <row r="31" spans="1:15">
      <c r="A31" s="609">
        <v>25</v>
      </c>
      <c r="B31" s="620" t="s">
        <v>721</v>
      </c>
      <c r="C31" s="670">
        <v>2003932.9764</v>
      </c>
      <c r="D31" s="540">
        <v>1765409.5003</v>
      </c>
      <c r="E31" s="540">
        <v>100148.31479999999</v>
      </c>
      <c r="F31" s="673">
        <v>87742.471300000005</v>
      </c>
      <c r="G31" s="673">
        <v>43953.21</v>
      </c>
      <c r="H31" s="540">
        <v>6679.48</v>
      </c>
      <c r="I31" s="540">
        <v>100301.9014</v>
      </c>
      <c r="J31" s="673">
        <v>35308.198499999999</v>
      </c>
      <c r="K31" s="673">
        <v>10014.851000000001</v>
      </c>
      <c r="L31" s="673">
        <v>26322.751899999999</v>
      </c>
      <c r="M31" s="673">
        <v>21976.62</v>
      </c>
      <c r="N31" s="673">
        <v>6679.48</v>
      </c>
      <c r="O31" s="540"/>
    </row>
    <row r="32" spans="1:15">
      <c r="A32" s="609">
        <v>26</v>
      </c>
      <c r="B32" s="620" t="s">
        <v>823</v>
      </c>
      <c r="C32" s="670">
        <v>5994331.9800000004</v>
      </c>
      <c r="D32" s="540">
        <v>5806642.46</v>
      </c>
      <c r="E32" s="540">
        <v>130633.46</v>
      </c>
      <c r="F32" s="673">
        <v>26697.91</v>
      </c>
      <c r="G32" s="673">
        <v>30213.23</v>
      </c>
      <c r="H32" s="540">
        <v>144.91999999999999</v>
      </c>
      <c r="I32" s="540">
        <v>152457.26999999999</v>
      </c>
      <c r="J32" s="673">
        <v>116132.94</v>
      </c>
      <c r="K32" s="673">
        <v>13063.36</v>
      </c>
      <c r="L32" s="673">
        <v>8009.38</v>
      </c>
      <c r="M32" s="673">
        <v>15106.67</v>
      </c>
      <c r="N32" s="673">
        <v>144.91999999999999</v>
      </c>
      <c r="O32" s="540"/>
    </row>
    <row r="33" spans="1:15">
      <c r="A33" s="609">
        <v>27</v>
      </c>
      <c r="B33" s="669" t="s">
        <v>68</v>
      </c>
      <c r="C33" s="674">
        <f>SUM(C7:C32)</f>
        <v>223721551.81549996</v>
      </c>
      <c r="D33" s="674">
        <f t="shared" ref="D33:O33" si="0">SUM(D7:D32)</f>
        <v>195739128.6173</v>
      </c>
      <c r="E33" s="674">
        <f t="shared" si="0"/>
        <v>11845676.5612</v>
      </c>
      <c r="F33" s="674">
        <f t="shared" si="0"/>
        <v>8103639.6347000003</v>
      </c>
      <c r="G33" s="674">
        <f t="shared" si="0"/>
        <v>5588987.7351000002</v>
      </c>
      <c r="H33" s="674">
        <f t="shared" si="0"/>
        <v>2444119.2671999997</v>
      </c>
      <c r="I33" s="674">
        <f t="shared" si="0"/>
        <v>12769062.479499999</v>
      </c>
      <c r="J33" s="674">
        <f t="shared" si="0"/>
        <v>3914786.3042999995</v>
      </c>
      <c r="K33" s="674">
        <f t="shared" si="0"/>
        <v>1184568.4145</v>
      </c>
      <c r="L33" s="674">
        <f t="shared" si="0"/>
        <v>2431092.375</v>
      </c>
      <c r="M33" s="674">
        <f t="shared" si="0"/>
        <v>2794496.1184999999</v>
      </c>
      <c r="N33" s="674">
        <f t="shared" si="0"/>
        <v>2444119.2671999997</v>
      </c>
      <c r="O33" s="674">
        <f t="shared" si="0"/>
        <v>0</v>
      </c>
    </row>
    <row r="34" spans="1:15">
      <c r="A34" s="256"/>
      <c r="B34" s="256"/>
      <c r="C34" s="691"/>
      <c r="D34" s="691"/>
      <c r="E34" s="691"/>
      <c r="F34" s="691"/>
      <c r="G34" s="691"/>
      <c r="H34" s="691"/>
      <c r="I34" s="691"/>
      <c r="J34" s="691"/>
      <c r="K34" s="691"/>
      <c r="L34" s="691"/>
      <c r="M34" s="691"/>
      <c r="N34" s="691"/>
      <c r="O34" s="691"/>
    </row>
    <row r="35" spans="1:15">
      <c r="A35" s="256"/>
      <c r="B35" s="622"/>
      <c r="C35" s="691"/>
      <c r="D35" s="691"/>
      <c r="E35" s="691"/>
      <c r="F35" s="691"/>
      <c r="G35" s="691"/>
      <c r="H35" s="691"/>
      <c r="I35" s="691"/>
      <c r="J35" s="691"/>
      <c r="K35" s="691"/>
      <c r="L35" s="691"/>
      <c r="M35" s="691"/>
      <c r="N35" s="691"/>
      <c r="O35" s="691"/>
    </row>
    <row r="36" spans="1:15">
      <c r="A36" s="256"/>
      <c r="B36" s="256"/>
      <c r="C36" s="691"/>
      <c r="D36" s="691"/>
      <c r="E36" s="691"/>
      <c r="F36" s="691"/>
      <c r="G36" s="691"/>
      <c r="H36" s="691"/>
      <c r="I36" s="691"/>
      <c r="J36" s="691"/>
      <c r="K36" s="691"/>
      <c r="L36" s="691"/>
      <c r="M36" s="691"/>
      <c r="N36" s="691"/>
      <c r="O36" s="691"/>
    </row>
    <row r="37" spans="1:15">
      <c r="A37" s="256"/>
      <c r="B37" s="256"/>
      <c r="C37" s="691"/>
      <c r="D37" s="691"/>
      <c r="E37" s="691"/>
      <c r="F37" s="691"/>
      <c r="G37" s="691"/>
      <c r="H37" s="691"/>
      <c r="I37" s="691"/>
      <c r="J37" s="691"/>
      <c r="K37" s="691"/>
      <c r="L37" s="691"/>
      <c r="M37" s="691"/>
      <c r="N37" s="691"/>
      <c r="O37" s="691"/>
    </row>
    <row r="38" spans="1:15">
      <c r="A38" s="256"/>
      <c r="B38" s="256"/>
      <c r="C38" s="691"/>
      <c r="D38" s="691"/>
      <c r="E38" s="691"/>
      <c r="F38" s="691"/>
      <c r="G38" s="691"/>
      <c r="H38" s="691"/>
      <c r="I38" s="691"/>
      <c r="J38" s="691"/>
      <c r="K38" s="691"/>
      <c r="L38" s="691"/>
      <c r="M38" s="691"/>
      <c r="N38" s="691"/>
      <c r="O38" s="691"/>
    </row>
    <row r="39" spans="1:15">
      <c r="A39" s="256"/>
      <c r="B39" s="256"/>
      <c r="C39" s="691"/>
      <c r="D39" s="691"/>
      <c r="E39" s="691"/>
      <c r="F39" s="691"/>
      <c r="G39" s="691"/>
      <c r="H39" s="691"/>
      <c r="I39" s="691"/>
      <c r="J39" s="691"/>
      <c r="K39" s="691"/>
      <c r="L39" s="691"/>
      <c r="M39" s="691"/>
      <c r="N39" s="691"/>
      <c r="O39" s="691"/>
    </row>
    <row r="40" spans="1:15">
      <c r="A40" s="256"/>
      <c r="B40" s="256"/>
      <c r="C40" s="691"/>
      <c r="D40" s="691"/>
      <c r="E40" s="691"/>
      <c r="F40" s="691"/>
      <c r="G40" s="691"/>
      <c r="H40" s="691"/>
      <c r="I40" s="691"/>
      <c r="J40" s="691"/>
      <c r="K40" s="691"/>
      <c r="L40" s="691"/>
      <c r="M40" s="691"/>
      <c r="N40" s="691"/>
      <c r="O40" s="691"/>
    </row>
    <row r="41" spans="1:15">
      <c r="A41" s="623"/>
      <c r="B41" s="623"/>
      <c r="C41" s="691"/>
      <c r="D41" s="691"/>
      <c r="E41" s="691"/>
      <c r="F41" s="691"/>
      <c r="G41" s="691"/>
      <c r="H41" s="691"/>
      <c r="I41" s="691"/>
      <c r="J41" s="691"/>
      <c r="K41" s="691"/>
      <c r="L41" s="691"/>
      <c r="M41" s="691"/>
      <c r="N41" s="691"/>
      <c r="O41" s="691"/>
    </row>
    <row r="42" spans="1:15">
      <c r="A42" s="623"/>
      <c r="B42" s="623"/>
      <c r="C42" s="691"/>
      <c r="D42" s="691"/>
      <c r="E42" s="691"/>
      <c r="F42" s="691"/>
      <c r="G42" s="691"/>
      <c r="H42" s="691"/>
      <c r="I42" s="691"/>
      <c r="J42" s="691"/>
      <c r="K42" s="691"/>
      <c r="L42" s="691"/>
      <c r="M42" s="691"/>
      <c r="N42" s="691"/>
      <c r="O42" s="691"/>
    </row>
    <row r="43" spans="1:15">
      <c r="A43" s="256"/>
      <c r="B43" s="624"/>
      <c r="C43" s="691"/>
      <c r="D43" s="691"/>
      <c r="E43" s="691"/>
      <c r="F43" s="691"/>
      <c r="G43" s="691"/>
      <c r="H43" s="691"/>
      <c r="I43" s="691"/>
      <c r="J43" s="691"/>
      <c r="K43" s="691"/>
      <c r="L43" s="691"/>
      <c r="M43" s="691"/>
      <c r="N43" s="691"/>
      <c r="O43" s="691"/>
    </row>
    <row r="44" spans="1:15">
      <c r="A44" s="256"/>
      <c r="B44" s="624"/>
      <c r="C44" s="691"/>
      <c r="D44" s="691"/>
      <c r="E44" s="691"/>
      <c r="F44" s="691"/>
      <c r="G44" s="691"/>
      <c r="H44" s="691"/>
      <c r="I44" s="691"/>
      <c r="J44" s="691"/>
      <c r="K44" s="691"/>
      <c r="L44" s="691"/>
      <c r="M44" s="691"/>
      <c r="N44" s="691"/>
      <c r="O44" s="691"/>
    </row>
    <row r="45" spans="1:15">
      <c r="A45" s="256"/>
      <c r="B45" s="624"/>
      <c r="C45" s="691"/>
      <c r="D45" s="691"/>
      <c r="E45" s="691"/>
      <c r="F45" s="691"/>
      <c r="G45" s="691"/>
      <c r="H45" s="691"/>
      <c r="I45" s="691"/>
      <c r="J45" s="691"/>
      <c r="K45" s="691"/>
      <c r="L45" s="691"/>
      <c r="M45" s="691"/>
      <c r="N45" s="691"/>
      <c r="O45" s="691"/>
    </row>
    <row r="46" spans="1:15">
      <c r="A46" s="256"/>
      <c r="B46" s="256"/>
      <c r="C46" s="691"/>
      <c r="D46" s="691"/>
      <c r="E46" s="691"/>
      <c r="F46" s="691"/>
      <c r="G46" s="691"/>
      <c r="H46" s="691"/>
      <c r="I46" s="691"/>
      <c r="J46" s="691"/>
      <c r="K46" s="691"/>
      <c r="L46" s="691"/>
      <c r="M46" s="691"/>
      <c r="N46" s="691"/>
      <c r="O46" s="691"/>
    </row>
    <row r="47" spans="1:15">
      <c r="C47" s="691"/>
      <c r="D47" s="691"/>
      <c r="E47" s="691"/>
      <c r="F47" s="691"/>
      <c r="G47" s="691"/>
      <c r="H47" s="691"/>
      <c r="I47" s="691"/>
      <c r="J47" s="691"/>
      <c r="K47" s="691"/>
      <c r="L47" s="691"/>
      <c r="M47" s="691"/>
      <c r="N47" s="691"/>
      <c r="O47" s="691"/>
    </row>
    <row r="48" spans="1:15">
      <c r="C48" s="691"/>
      <c r="D48" s="691"/>
      <c r="E48" s="691"/>
      <c r="F48" s="691"/>
      <c r="G48" s="691"/>
      <c r="H48" s="691"/>
      <c r="I48" s="691"/>
      <c r="J48" s="691"/>
      <c r="K48" s="691"/>
      <c r="L48" s="691"/>
      <c r="M48" s="691"/>
      <c r="N48" s="691"/>
      <c r="O48" s="691"/>
    </row>
    <row r="49" spans="3:15">
      <c r="C49" s="691"/>
      <c r="D49" s="691"/>
      <c r="E49" s="691"/>
      <c r="F49" s="691"/>
      <c r="G49" s="691"/>
      <c r="H49" s="691"/>
      <c r="I49" s="691"/>
      <c r="J49" s="691"/>
      <c r="K49" s="691"/>
      <c r="L49" s="691"/>
      <c r="M49" s="691"/>
      <c r="N49" s="691"/>
      <c r="O49" s="691"/>
    </row>
    <row r="50" spans="3:15">
      <c r="C50" s="691"/>
      <c r="D50" s="691"/>
      <c r="E50" s="691"/>
      <c r="F50" s="691"/>
      <c r="G50" s="691"/>
      <c r="H50" s="691"/>
      <c r="I50" s="691"/>
      <c r="J50" s="691"/>
      <c r="K50" s="691"/>
      <c r="L50" s="691"/>
      <c r="M50" s="691"/>
      <c r="N50" s="691"/>
      <c r="O50" s="691"/>
    </row>
    <row r="51" spans="3:15">
      <c r="C51" s="691"/>
      <c r="D51" s="691"/>
      <c r="E51" s="691"/>
      <c r="F51" s="691"/>
      <c r="G51" s="691"/>
      <c r="H51" s="691"/>
      <c r="I51" s="691"/>
      <c r="J51" s="691"/>
      <c r="K51" s="691"/>
      <c r="L51" s="691"/>
      <c r="M51" s="691"/>
      <c r="N51" s="691"/>
      <c r="O51" s="691"/>
    </row>
    <row r="52" spans="3:15">
      <c r="C52" s="691"/>
      <c r="D52" s="691"/>
      <c r="E52" s="691"/>
      <c r="F52" s="691"/>
      <c r="G52" s="691"/>
      <c r="H52" s="691"/>
      <c r="I52" s="691"/>
      <c r="J52" s="691"/>
      <c r="K52" s="691"/>
      <c r="L52" s="691"/>
      <c r="M52" s="691"/>
      <c r="N52" s="691"/>
      <c r="O52" s="691"/>
    </row>
    <row r="53" spans="3:15">
      <c r="C53" s="691"/>
      <c r="D53" s="691"/>
      <c r="E53" s="691"/>
      <c r="F53" s="691"/>
      <c r="G53" s="691"/>
      <c r="H53" s="691"/>
      <c r="I53" s="691"/>
      <c r="J53" s="691"/>
      <c r="K53" s="691"/>
      <c r="L53" s="691"/>
      <c r="M53" s="691"/>
      <c r="N53" s="691"/>
      <c r="O53" s="691"/>
    </row>
    <row r="54" spans="3:15">
      <c r="C54" s="691"/>
      <c r="D54" s="691"/>
      <c r="E54" s="691"/>
      <c r="F54" s="691"/>
      <c r="G54" s="691"/>
      <c r="H54" s="691"/>
      <c r="I54" s="691"/>
      <c r="J54" s="691"/>
      <c r="K54" s="691"/>
      <c r="L54" s="691"/>
      <c r="M54" s="691"/>
      <c r="N54" s="691"/>
      <c r="O54" s="691"/>
    </row>
    <row r="55" spans="3:15">
      <c r="C55" s="691"/>
      <c r="D55" s="691"/>
      <c r="E55" s="691"/>
      <c r="F55" s="691"/>
      <c r="G55" s="691"/>
      <c r="H55" s="691"/>
      <c r="I55" s="691"/>
      <c r="J55" s="691"/>
      <c r="K55" s="691"/>
      <c r="L55" s="691"/>
      <c r="M55" s="691"/>
      <c r="N55" s="691"/>
      <c r="O55" s="691"/>
    </row>
    <row r="56" spans="3:15">
      <c r="C56" s="691"/>
      <c r="D56" s="691"/>
      <c r="E56" s="691"/>
      <c r="F56" s="691"/>
      <c r="G56" s="691"/>
      <c r="H56" s="691"/>
      <c r="I56" s="691"/>
      <c r="J56" s="691"/>
      <c r="K56" s="691"/>
      <c r="L56" s="691"/>
      <c r="M56" s="691"/>
      <c r="N56" s="691"/>
      <c r="O56" s="691"/>
    </row>
    <row r="57" spans="3:15">
      <c r="C57" s="691"/>
      <c r="D57" s="691"/>
      <c r="E57" s="691"/>
      <c r="F57" s="691"/>
      <c r="G57" s="691"/>
      <c r="H57" s="691"/>
      <c r="I57" s="691"/>
      <c r="J57" s="691"/>
      <c r="K57" s="691"/>
      <c r="L57" s="691"/>
      <c r="M57" s="691"/>
      <c r="N57" s="691"/>
      <c r="O57" s="691"/>
    </row>
    <row r="58" spans="3:15">
      <c r="C58" s="691"/>
      <c r="D58" s="691"/>
      <c r="E58" s="691"/>
      <c r="F58" s="691"/>
      <c r="G58" s="691"/>
      <c r="H58" s="691"/>
      <c r="I58" s="691"/>
      <c r="J58" s="691"/>
      <c r="K58" s="691"/>
      <c r="L58" s="691"/>
      <c r="M58" s="691"/>
      <c r="N58" s="691"/>
      <c r="O58" s="691"/>
    </row>
    <row r="59" spans="3:15">
      <c r="C59" s="691"/>
      <c r="D59" s="691"/>
      <c r="E59" s="691"/>
      <c r="F59" s="691"/>
      <c r="G59" s="691"/>
      <c r="H59" s="691"/>
      <c r="I59" s="691"/>
      <c r="J59" s="691"/>
      <c r="K59" s="691"/>
      <c r="L59" s="691"/>
      <c r="M59" s="691"/>
      <c r="N59" s="691"/>
      <c r="O59" s="691"/>
    </row>
    <row r="60" spans="3:15">
      <c r="C60" s="691"/>
      <c r="D60" s="691"/>
      <c r="E60" s="691"/>
      <c r="F60" s="691"/>
      <c r="G60" s="691"/>
      <c r="H60" s="691"/>
      <c r="I60" s="691"/>
      <c r="J60" s="691"/>
      <c r="K60" s="691"/>
      <c r="L60" s="691"/>
      <c r="M60" s="691"/>
      <c r="N60" s="691"/>
      <c r="O60" s="691"/>
    </row>
    <row r="61" spans="3:15">
      <c r="C61" s="691"/>
      <c r="D61" s="691"/>
      <c r="E61" s="691"/>
      <c r="F61" s="691"/>
      <c r="G61" s="691"/>
      <c r="H61" s="691"/>
      <c r="I61" s="691"/>
      <c r="J61" s="691"/>
      <c r="K61" s="691"/>
      <c r="L61" s="691"/>
      <c r="M61" s="691"/>
      <c r="N61" s="691"/>
      <c r="O61" s="691"/>
    </row>
    <row r="62" spans="3:15">
      <c r="C62" s="691"/>
      <c r="D62" s="691"/>
      <c r="E62" s="691"/>
      <c r="F62" s="691"/>
      <c r="G62" s="691"/>
      <c r="H62" s="691"/>
      <c r="I62" s="691"/>
      <c r="J62" s="691"/>
      <c r="K62" s="691"/>
      <c r="L62" s="691"/>
      <c r="M62" s="691"/>
      <c r="N62" s="691"/>
      <c r="O62" s="69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9"/>
  <sheetViews>
    <sheetView showGridLines="0" zoomScale="80" zoomScaleNormal="80" workbookViewId="0">
      <selection activeCell="D25" sqref="D25"/>
    </sheetView>
  </sheetViews>
  <sheetFormatPr defaultColWidth="8.7109375" defaultRowHeight="15"/>
  <cols>
    <col min="1" max="1" width="11.85546875" style="40" bestFit="1" customWidth="1"/>
    <col min="2" max="2" width="80.140625" style="40" customWidth="1"/>
    <col min="3" max="4" width="23.5703125" style="40" bestFit="1" customWidth="1"/>
    <col min="5" max="5" width="25.42578125" style="40" customWidth="1"/>
    <col min="6" max="6" width="24.42578125" style="40" customWidth="1"/>
    <col min="7" max="7" width="23.5703125" style="40" bestFit="1" customWidth="1"/>
    <col min="8" max="8" width="25" style="40" customWidth="1"/>
    <col min="9" max="9" width="26" style="40" bestFit="1" customWidth="1"/>
    <col min="10" max="10" width="23.5703125" style="40" bestFit="1" customWidth="1"/>
    <col min="11" max="11" width="27.7109375" style="40" bestFit="1" customWidth="1"/>
    <col min="12" max="16384" width="8.7109375" style="40"/>
  </cols>
  <sheetData>
    <row r="1" spans="1:11">
      <c r="A1" s="8" t="s">
        <v>188</v>
      </c>
      <c r="B1" s="625" t="str">
        <f>'1. key ratios'!B1</f>
        <v>სს "ფინკა ბანკი საქართველო"</v>
      </c>
    </row>
    <row r="2" spans="1:11">
      <c r="A2" s="12" t="s">
        <v>189</v>
      </c>
      <c r="B2" s="252">
        <f>'1. key ratios'!B2</f>
        <v>44377</v>
      </c>
    </row>
    <row r="3" spans="1:11">
      <c r="A3" s="597" t="s">
        <v>824</v>
      </c>
      <c r="B3" s="286"/>
    </row>
    <row r="4" spans="1:11">
      <c r="C4" s="38" t="s">
        <v>674</v>
      </c>
      <c r="D4" s="38" t="s">
        <v>675</v>
      </c>
      <c r="E4" s="38" t="s">
        <v>676</v>
      </c>
      <c r="F4" s="38" t="s">
        <v>677</v>
      </c>
      <c r="G4" s="38" t="s">
        <v>678</v>
      </c>
      <c r="H4" s="38" t="s">
        <v>679</v>
      </c>
      <c r="I4" s="38" t="s">
        <v>680</v>
      </c>
      <c r="J4" s="38" t="s">
        <v>681</v>
      </c>
      <c r="K4" s="38" t="s">
        <v>682</v>
      </c>
    </row>
    <row r="5" spans="1:11" ht="134.25" customHeight="1">
      <c r="A5" s="797" t="s">
        <v>825</v>
      </c>
      <c r="B5" s="798"/>
      <c r="C5" s="598" t="s">
        <v>826</v>
      </c>
      <c r="D5" s="598" t="s">
        <v>812</v>
      </c>
      <c r="E5" s="598" t="s">
        <v>813</v>
      </c>
      <c r="F5" s="598" t="s">
        <v>993</v>
      </c>
      <c r="G5" s="598" t="s">
        <v>827</v>
      </c>
      <c r="H5" s="598" t="s">
        <v>828</v>
      </c>
      <c r="I5" s="598" t="s">
        <v>829</v>
      </c>
      <c r="J5" s="598" t="s">
        <v>830</v>
      </c>
      <c r="K5" s="598" t="s">
        <v>831</v>
      </c>
    </row>
    <row r="6" spans="1:11">
      <c r="A6" s="609">
        <v>1</v>
      </c>
      <c r="B6" s="609" t="s">
        <v>832</v>
      </c>
      <c r="C6" s="553">
        <v>917048.88</v>
      </c>
      <c r="D6" s="553"/>
      <c r="E6" s="553"/>
      <c r="F6" s="553"/>
      <c r="G6" s="553">
        <v>40484666.909299999</v>
      </c>
      <c r="H6" s="553"/>
      <c r="I6" s="553">
        <v>13840789.59</v>
      </c>
      <c r="J6" s="553">
        <v>75801348.498600006</v>
      </c>
      <c r="K6" s="553">
        <v>92677697.937600002</v>
      </c>
    </row>
    <row r="7" spans="1:11">
      <c r="A7" s="609">
        <v>2</v>
      </c>
      <c r="B7" s="615" t="s">
        <v>833</v>
      </c>
      <c r="C7" s="553"/>
      <c r="D7" s="553"/>
      <c r="E7" s="553"/>
      <c r="F7" s="553"/>
      <c r="G7" s="553"/>
      <c r="H7" s="553"/>
      <c r="I7" s="553"/>
      <c r="J7" s="553"/>
      <c r="K7" s="553"/>
    </row>
    <row r="8" spans="1:11">
      <c r="A8" s="609">
        <v>3</v>
      </c>
      <c r="B8" s="615" t="s">
        <v>784</v>
      </c>
      <c r="C8" s="553"/>
      <c r="D8" s="553"/>
      <c r="E8" s="553"/>
      <c r="F8" s="553"/>
      <c r="G8" s="553">
        <v>26356.589199999999</v>
      </c>
      <c r="H8" s="553"/>
      <c r="I8" s="553">
        <v>806.07</v>
      </c>
      <c r="J8" s="553">
        <v>76159.240000000005</v>
      </c>
      <c r="K8" s="553">
        <v>5634560.6528000003</v>
      </c>
    </row>
    <row r="9" spans="1:11">
      <c r="A9" s="609">
        <v>4</v>
      </c>
      <c r="B9" s="642" t="s">
        <v>834</v>
      </c>
      <c r="C9" s="553"/>
      <c r="D9" s="553"/>
      <c r="E9" s="553"/>
      <c r="F9" s="553"/>
      <c r="G9" s="553">
        <v>3793285.3344000001</v>
      </c>
      <c r="H9" s="553"/>
      <c r="I9" s="553">
        <v>392309</v>
      </c>
      <c r="J9" s="553">
        <v>8913154.0064000003</v>
      </c>
      <c r="K9" s="553">
        <v>3037998.2962000002</v>
      </c>
    </row>
    <row r="10" spans="1:11">
      <c r="A10" s="609">
        <v>5</v>
      </c>
      <c r="B10" s="675" t="s">
        <v>835</v>
      </c>
      <c r="C10" s="553"/>
      <c r="D10" s="553"/>
      <c r="E10" s="553"/>
      <c r="F10" s="553"/>
      <c r="G10" s="553"/>
      <c r="H10" s="553"/>
      <c r="I10" s="553"/>
      <c r="J10" s="553"/>
      <c r="K10" s="553"/>
    </row>
    <row r="11" spans="1:11">
      <c r="A11" s="609">
        <v>6</v>
      </c>
      <c r="B11" s="675" t="s">
        <v>836</v>
      </c>
      <c r="C11" s="553"/>
      <c r="D11" s="553"/>
      <c r="E11" s="553"/>
      <c r="F11" s="553"/>
      <c r="G11" s="553"/>
      <c r="H11" s="553"/>
      <c r="I11" s="553"/>
      <c r="J11" s="553"/>
      <c r="K11" s="553"/>
    </row>
    <row r="12" spans="1:11">
      <c r="C12" s="517"/>
      <c r="D12" s="517"/>
      <c r="E12" s="517"/>
      <c r="F12" s="517"/>
      <c r="G12" s="517"/>
      <c r="H12" s="517"/>
      <c r="I12" s="517"/>
      <c r="J12" s="517"/>
      <c r="K12" s="517"/>
    </row>
    <row r="13" spans="1:11">
      <c r="C13" s="517"/>
      <c r="D13" s="517"/>
      <c r="E13" s="517"/>
      <c r="F13" s="517"/>
      <c r="G13" s="517"/>
      <c r="H13" s="517"/>
      <c r="I13" s="517"/>
      <c r="J13" s="517"/>
      <c r="K13" s="517"/>
    </row>
    <row r="14" spans="1:11">
      <c r="C14" s="517"/>
      <c r="D14" s="517"/>
      <c r="E14" s="517"/>
      <c r="F14" s="517"/>
      <c r="G14" s="517"/>
      <c r="H14" s="517"/>
      <c r="I14" s="517"/>
      <c r="J14" s="517"/>
      <c r="K14" s="517"/>
    </row>
    <row r="15" spans="1:11">
      <c r="C15" s="517"/>
      <c r="D15" s="517"/>
      <c r="E15" s="517"/>
      <c r="F15" s="517"/>
      <c r="G15" s="517"/>
      <c r="H15" s="517"/>
      <c r="I15" s="517"/>
      <c r="J15" s="517"/>
      <c r="K15" s="517"/>
    </row>
    <row r="16" spans="1:11">
      <c r="C16" s="517"/>
      <c r="D16" s="517"/>
      <c r="E16" s="517"/>
      <c r="F16" s="517"/>
      <c r="G16" s="517"/>
      <c r="H16" s="517"/>
      <c r="I16" s="517"/>
      <c r="J16" s="517"/>
      <c r="K16" s="517"/>
    </row>
    <row r="17" spans="3:11">
      <c r="C17" s="517"/>
      <c r="D17" s="517"/>
      <c r="E17" s="517"/>
      <c r="F17" s="517"/>
      <c r="G17" s="517"/>
      <c r="H17" s="517"/>
      <c r="I17" s="517"/>
      <c r="J17" s="517"/>
      <c r="K17" s="517"/>
    </row>
    <row r="18" spans="3:11">
      <c r="C18" s="517"/>
      <c r="D18" s="517"/>
      <c r="E18" s="517"/>
      <c r="F18" s="517"/>
      <c r="G18" s="517"/>
      <c r="H18" s="517"/>
      <c r="I18" s="517"/>
      <c r="J18" s="517"/>
      <c r="K18" s="517"/>
    </row>
    <row r="19" spans="3:11">
      <c r="C19" s="517"/>
      <c r="D19" s="517"/>
      <c r="E19" s="517"/>
      <c r="F19" s="517"/>
      <c r="G19" s="517"/>
      <c r="H19" s="517"/>
      <c r="I19" s="517"/>
      <c r="J19" s="517"/>
      <c r="K19" s="51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D215"/>
  <sheetViews>
    <sheetView topLeftCell="A153" zoomScale="85" zoomScaleNormal="85" workbookViewId="0">
      <selection activeCell="C164" sqref="C164"/>
    </sheetView>
  </sheetViews>
  <sheetFormatPr defaultColWidth="43.5703125" defaultRowHeight="11.25"/>
  <cols>
    <col min="1" max="1" width="5.28515625" style="110" customWidth="1"/>
    <col min="2" max="2" width="66.140625" style="111" customWidth="1"/>
    <col min="3" max="3" width="131.42578125" style="112" customWidth="1"/>
    <col min="4" max="5" width="10.28515625" style="103" customWidth="1"/>
    <col min="6" max="16384" width="43.5703125" style="103"/>
  </cols>
  <sheetData>
    <row r="1" spans="1:3" ht="12.75" thickTop="1" thickBot="1">
      <c r="A1" s="854" t="s">
        <v>326</v>
      </c>
      <c r="B1" s="855"/>
      <c r="C1" s="856"/>
    </row>
    <row r="2" spans="1:3" ht="26.25" customHeight="1">
      <c r="A2" s="204"/>
      <c r="B2" s="857" t="s">
        <v>327</v>
      </c>
      <c r="C2" s="799"/>
    </row>
    <row r="3" spans="1:3" s="108" customFormat="1" ht="11.25" customHeight="1">
      <c r="A3" s="107"/>
      <c r="B3" s="799" t="s">
        <v>419</v>
      </c>
      <c r="C3" s="799"/>
    </row>
    <row r="4" spans="1:3" ht="12" customHeight="1" thickBot="1">
      <c r="A4" s="837" t="s">
        <v>423</v>
      </c>
      <c r="B4" s="838"/>
      <c r="C4" s="839"/>
    </row>
    <row r="5" spans="1:3" ht="12" thickTop="1">
      <c r="A5" s="104"/>
      <c r="B5" s="840" t="s">
        <v>328</v>
      </c>
      <c r="C5" s="841"/>
    </row>
    <row r="6" spans="1:3">
      <c r="A6" s="204"/>
      <c r="B6" s="805" t="s">
        <v>420</v>
      </c>
      <c r="C6" s="806"/>
    </row>
    <row r="7" spans="1:3">
      <c r="A7" s="204"/>
      <c r="B7" s="805" t="s">
        <v>329</v>
      </c>
      <c r="C7" s="806"/>
    </row>
    <row r="8" spans="1:3">
      <c r="A8" s="204"/>
      <c r="B8" s="805" t="s">
        <v>421</v>
      </c>
      <c r="C8" s="806"/>
    </row>
    <row r="9" spans="1:3">
      <c r="A9" s="204"/>
      <c r="B9" s="852" t="s">
        <v>422</v>
      </c>
      <c r="C9" s="853"/>
    </row>
    <row r="10" spans="1:3">
      <c r="A10" s="204"/>
      <c r="B10" s="842" t="s">
        <v>330</v>
      </c>
      <c r="C10" s="843" t="s">
        <v>330</v>
      </c>
    </row>
    <row r="11" spans="1:3">
      <c r="A11" s="204"/>
      <c r="B11" s="842" t="s">
        <v>331</v>
      </c>
      <c r="C11" s="843" t="s">
        <v>331</v>
      </c>
    </row>
    <row r="12" spans="1:3">
      <c r="A12" s="204"/>
      <c r="B12" s="842" t="s">
        <v>332</v>
      </c>
      <c r="C12" s="843" t="s">
        <v>332</v>
      </c>
    </row>
    <row r="13" spans="1:3">
      <c r="A13" s="204"/>
      <c r="B13" s="842" t="s">
        <v>333</v>
      </c>
      <c r="C13" s="843" t="s">
        <v>333</v>
      </c>
    </row>
    <row r="14" spans="1:3">
      <c r="A14" s="204"/>
      <c r="B14" s="842" t="s">
        <v>334</v>
      </c>
      <c r="C14" s="843" t="s">
        <v>334</v>
      </c>
    </row>
    <row r="15" spans="1:3" ht="21.75" customHeight="1">
      <c r="A15" s="204"/>
      <c r="B15" s="842" t="s">
        <v>335</v>
      </c>
      <c r="C15" s="843" t="s">
        <v>335</v>
      </c>
    </row>
    <row r="16" spans="1:3">
      <c r="A16" s="204"/>
      <c r="B16" s="842" t="s">
        <v>336</v>
      </c>
      <c r="C16" s="843" t="s">
        <v>337</v>
      </c>
    </row>
    <row r="17" spans="1:3">
      <c r="A17" s="204"/>
      <c r="B17" s="842" t="s">
        <v>338</v>
      </c>
      <c r="C17" s="843" t="s">
        <v>339</v>
      </c>
    </row>
    <row r="18" spans="1:3">
      <c r="A18" s="204"/>
      <c r="B18" s="842" t="s">
        <v>340</v>
      </c>
      <c r="C18" s="843" t="s">
        <v>341</v>
      </c>
    </row>
    <row r="19" spans="1:3">
      <c r="A19" s="204"/>
      <c r="B19" s="842" t="s">
        <v>342</v>
      </c>
      <c r="C19" s="843" t="s">
        <v>342</v>
      </c>
    </row>
    <row r="20" spans="1:3">
      <c r="A20" s="204"/>
      <c r="B20" s="842" t="s">
        <v>343</v>
      </c>
      <c r="C20" s="843" t="s">
        <v>343</v>
      </c>
    </row>
    <row r="21" spans="1:3">
      <c r="A21" s="204"/>
      <c r="B21" s="842" t="s">
        <v>344</v>
      </c>
      <c r="C21" s="843" t="s">
        <v>344</v>
      </c>
    </row>
    <row r="22" spans="1:3" ht="23.25" customHeight="1">
      <c r="A22" s="204"/>
      <c r="B22" s="842" t="s">
        <v>345</v>
      </c>
      <c r="C22" s="843" t="s">
        <v>346</v>
      </c>
    </row>
    <row r="23" spans="1:3">
      <c r="A23" s="204"/>
      <c r="B23" s="842" t="s">
        <v>347</v>
      </c>
      <c r="C23" s="843" t="s">
        <v>347</v>
      </c>
    </row>
    <row r="24" spans="1:3">
      <c r="A24" s="204"/>
      <c r="B24" s="842" t="s">
        <v>348</v>
      </c>
      <c r="C24" s="843" t="s">
        <v>349</v>
      </c>
    </row>
    <row r="25" spans="1:3" ht="12" thickBot="1">
      <c r="A25" s="105"/>
      <c r="B25" s="846" t="s">
        <v>350</v>
      </c>
      <c r="C25" s="847"/>
    </row>
    <row r="26" spans="1:3" ht="12.75" thickTop="1" thickBot="1">
      <c r="A26" s="837" t="s">
        <v>433</v>
      </c>
      <c r="B26" s="838"/>
      <c r="C26" s="839"/>
    </row>
    <row r="27" spans="1:3" ht="12.75" thickTop="1" thickBot="1">
      <c r="A27" s="106"/>
      <c r="B27" s="848" t="s">
        <v>351</v>
      </c>
      <c r="C27" s="849"/>
    </row>
    <row r="28" spans="1:3" ht="12.75" thickTop="1" thickBot="1">
      <c r="A28" s="837" t="s">
        <v>424</v>
      </c>
      <c r="B28" s="838"/>
      <c r="C28" s="839"/>
    </row>
    <row r="29" spans="1:3" ht="12" thickTop="1">
      <c r="A29" s="104"/>
      <c r="B29" s="850" t="s">
        <v>352</v>
      </c>
      <c r="C29" s="851" t="s">
        <v>353</v>
      </c>
    </row>
    <row r="30" spans="1:3">
      <c r="A30" s="204"/>
      <c r="B30" s="828" t="s">
        <v>354</v>
      </c>
      <c r="C30" s="829" t="s">
        <v>355</v>
      </c>
    </row>
    <row r="31" spans="1:3">
      <c r="A31" s="204"/>
      <c r="B31" s="828" t="s">
        <v>356</v>
      </c>
      <c r="C31" s="829" t="s">
        <v>357</v>
      </c>
    </row>
    <row r="32" spans="1:3">
      <c r="A32" s="204"/>
      <c r="B32" s="828" t="s">
        <v>358</v>
      </c>
      <c r="C32" s="829" t="s">
        <v>359</v>
      </c>
    </row>
    <row r="33" spans="1:3">
      <c r="A33" s="204"/>
      <c r="B33" s="828" t="s">
        <v>360</v>
      </c>
      <c r="C33" s="829" t="s">
        <v>361</v>
      </c>
    </row>
    <row r="34" spans="1:3">
      <c r="A34" s="204"/>
      <c r="B34" s="828" t="s">
        <v>362</v>
      </c>
      <c r="C34" s="829" t="s">
        <v>363</v>
      </c>
    </row>
    <row r="35" spans="1:3" ht="23.25" customHeight="1">
      <c r="A35" s="204"/>
      <c r="B35" s="828" t="s">
        <v>364</v>
      </c>
      <c r="C35" s="829" t="s">
        <v>365</v>
      </c>
    </row>
    <row r="36" spans="1:3" ht="24" customHeight="1">
      <c r="A36" s="204"/>
      <c r="B36" s="828" t="s">
        <v>366</v>
      </c>
      <c r="C36" s="829" t="s">
        <v>367</v>
      </c>
    </row>
    <row r="37" spans="1:3" ht="24.75" customHeight="1">
      <c r="A37" s="204"/>
      <c r="B37" s="828" t="s">
        <v>368</v>
      </c>
      <c r="C37" s="829" t="s">
        <v>369</v>
      </c>
    </row>
    <row r="38" spans="1:3" ht="23.25" customHeight="1">
      <c r="A38" s="204"/>
      <c r="B38" s="828" t="s">
        <v>425</v>
      </c>
      <c r="C38" s="829" t="s">
        <v>370</v>
      </c>
    </row>
    <row r="39" spans="1:3" ht="39.75" customHeight="1">
      <c r="A39" s="204"/>
      <c r="B39" s="842" t="s">
        <v>440</v>
      </c>
      <c r="C39" s="843" t="s">
        <v>371</v>
      </c>
    </row>
    <row r="40" spans="1:3" ht="12" customHeight="1">
      <c r="A40" s="204"/>
      <c r="B40" s="828" t="s">
        <v>372</v>
      </c>
      <c r="C40" s="829" t="s">
        <v>373</v>
      </c>
    </row>
    <row r="41" spans="1:3" ht="27" customHeight="1" thickBot="1">
      <c r="A41" s="105"/>
      <c r="B41" s="844" t="s">
        <v>374</v>
      </c>
      <c r="C41" s="845" t="s">
        <v>375</v>
      </c>
    </row>
    <row r="42" spans="1:3" ht="12.75" thickTop="1" thickBot="1">
      <c r="A42" s="837" t="s">
        <v>426</v>
      </c>
      <c r="B42" s="838"/>
      <c r="C42" s="839"/>
    </row>
    <row r="43" spans="1:3" ht="12" thickTop="1">
      <c r="A43" s="104"/>
      <c r="B43" s="840" t="s">
        <v>463</v>
      </c>
      <c r="C43" s="841" t="s">
        <v>376</v>
      </c>
    </row>
    <row r="44" spans="1:3">
      <c r="A44" s="204"/>
      <c r="B44" s="805" t="s">
        <v>462</v>
      </c>
      <c r="C44" s="806"/>
    </row>
    <row r="45" spans="1:3" ht="23.25" customHeight="1" thickBot="1">
      <c r="A45" s="105"/>
      <c r="B45" s="835" t="s">
        <v>377</v>
      </c>
      <c r="C45" s="836" t="s">
        <v>378</v>
      </c>
    </row>
    <row r="46" spans="1:3" ht="11.25" customHeight="1" thickTop="1" thickBot="1">
      <c r="A46" s="837" t="s">
        <v>427</v>
      </c>
      <c r="B46" s="838"/>
      <c r="C46" s="839"/>
    </row>
    <row r="47" spans="1:3" ht="26.25" customHeight="1" thickTop="1">
      <c r="A47" s="204"/>
      <c r="B47" s="805" t="s">
        <v>428</v>
      </c>
      <c r="C47" s="806"/>
    </row>
    <row r="48" spans="1:3" ht="12" thickBot="1">
      <c r="A48" s="837" t="s">
        <v>429</v>
      </c>
      <c r="B48" s="838"/>
      <c r="C48" s="839"/>
    </row>
    <row r="49" spans="1:3" ht="12" thickTop="1">
      <c r="A49" s="104"/>
      <c r="B49" s="840" t="s">
        <v>379</v>
      </c>
      <c r="C49" s="841" t="s">
        <v>379</v>
      </c>
    </row>
    <row r="50" spans="1:3" ht="11.25" customHeight="1">
      <c r="A50" s="204"/>
      <c r="B50" s="805" t="s">
        <v>380</v>
      </c>
      <c r="C50" s="806" t="s">
        <v>380</v>
      </c>
    </row>
    <row r="51" spans="1:3">
      <c r="A51" s="204"/>
      <c r="B51" s="805" t="s">
        <v>381</v>
      </c>
      <c r="C51" s="806" t="s">
        <v>381</v>
      </c>
    </row>
    <row r="52" spans="1:3" ht="11.25" customHeight="1">
      <c r="A52" s="204"/>
      <c r="B52" s="805" t="s">
        <v>490</v>
      </c>
      <c r="C52" s="806" t="s">
        <v>382</v>
      </c>
    </row>
    <row r="53" spans="1:3" ht="33.6" customHeight="1">
      <c r="A53" s="204"/>
      <c r="B53" s="805" t="s">
        <v>383</v>
      </c>
      <c r="C53" s="806" t="s">
        <v>383</v>
      </c>
    </row>
    <row r="54" spans="1:3" ht="11.25" customHeight="1">
      <c r="A54" s="204"/>
      <c r="B54" s="805" t="s">
        <v>483</v>
      </c>
      <c r="C54" s="806" t="s">
        <v>384</v>
      </c>
    </row>
    <row r="55" spans="1:3" ht="11.25" customHeight="1" thickBot="1">
      <c r="A55" s="837" t="s">
        <v>430</v>
      </c>
      <c r="B55" s="838"/>
      <c r="C55" s="839"/>
    </row>
    <row r="56" spans="1:3" ht="12" thickTop="1">
      <c r="A56" s="104"/>
      <c r="B56" s="840" t="s">
        <v>379</v>
      </c>
      <c r="C56" s="841" t="s">
        <v>379</v>
      </c>
    </row>
    <row r="57" spans="1:3">
      <c r="A57" s="204"/>
      <c r="B57" s="805" t="s">
        <v>385</v>
      </c>
      <c r="C57" s="806" t="s">
        <v>385</v>
      </c>
    </row>
    <row r="58" spans="1:3">
      <c r="A58" s="204"/>
      <c r="B58" s="805" t="s">
        <v>436</v>
      </c>
      <c r="C58" s="806" t="s">
        <v>386</v>
      </c>
    </row>
    <row r="59" spans="1:3">
      <c r="A59" s="204"/>
      <c r="B59" s="805" t="s">
        <v>387</v>
      </c>
      <c r="C59" s="806" t="s">
        <v>387</v>
      </c>
    </row>
    <row r="60" spans="1:3">
      <c r="A60" s="204"/>
      <c r="B60" s="805" t="s">
        <v>388</v>
      </c>
      <c r="C60" s="806" t="s">
        <v>388</v>
      </c>
    </row>
    <row r="61" spans="1:3">
      <c r="A61" s="204"/>
      <c r="B61" s="805" t="s">
        <v>389</v>
      </c>
      <c r="C61" s="806" t="s">
        <v>389</v>
      </c>
    </row>
    <row r="62" spans="1:3">
      <c r="A62" s="204"/>
      <c r="B62" s="805" t="s">
        <v>437</v>
      </c>
      <c r="C62" s="806" t="s">
        <v>390</v>
      </c>
    </row>
    <row r="63" spans="1:3">
      <c r="A63" s="204"/>
      <c r="B63" s="805" t="s">
        <v>391</v>
      </c>
      <c r="C63" s="806" t="s">
        <v>391</v>
      </c>
    </row>
    <row r="64" spans="1:3" ht="12" thickBot="1">
      <c r="A64" s="105"/>
      <c r="B64" s="835" t="s">
        <v>392</v>
      </c>
      <c r="C64" s="836" t="s">
        <v>392</v>
      </c>
    </row>
    <row r="65" spans="1:3" ht="11.25" customHeight="1" thickTop="1">
      <c r="A65" s="823" t="s">
        <v>431</v>
      </c>
      <c r="B65" s="824"/>
      <c r="C65" s="825"/>
    </row>
    <row r="66" spans="1:3" ht="12" thickBot="1">
      <c r="A66" s="105"/>
      <c r="B66" s="835" t="s">
        <v>393</v>
      </c>
      <c r="C66" s="836" t="s">
        <v>393</v>
      </c>
    </row>
    <row r="67" spans="1:3" ht="11.25" customHeight="1" thickTop="1" thickBot="1">
      <c r="A67" s="837" t="s">
        <v>432</v>
      </c>
      <c r="B67" s="838"/>
      <c r="C67" s="839"/>
    </row>
    <row r="68" spans="1:3" ht="12" thickTop="1">
      <c r="A68" s="104"/>
      <c r="B68" s="840" t="s">
        <v>394</v>
      </c>
      <c r="C68" s="841" t="s">
        <v>394</v>
      </c>
    </row>
    <row r="69" spans="1:3">
      <c r="A69" s="204"/>
      <c r="B69" s="805" t="s">
        <v>395</v>
      </c>
      <c r="C69" s="806" t="s">
        <v>395</v>
      </c>
    </row>
    <row r="70" spans="1:3">
      <c r="A70" s="204"/>
      <c r="B70" s="805" t="s">
        <v>396</v>
      </c>
      <c r="C70" s="806" t="s">
        <v>396</v>
      </c>
    </row>
    <row r="71" spans="1:3" ht="38.25" customHeight="1">
      <c r="A71" s="204"/>
      <c r="B71" s="833" t="s">
        <v>439</v>
      </c>
      <c r="C71" s="834" t="s">
        <v>397</v>
      </c>
    </row>
    <row r="72" spans="1:3" ht="33.75" customHeight="1">
      <c r="A72" s="204"/>
      <c r="B72" s="833" t="s">
        <v>442</v>
      </c>
      <c r="C72" s="834" t="s">
        <v>398</v>
      </c>
    </row>
    <row r="73" spans="1:3" ht="15.75" customHeight="1">
      <c r="A73" s="204"/>
      <c r="B73" s="833" t="s">
        <v>438</v>
      </c>
      <c r="C73" s="834" t="s">
        <v>399</v>
      </c>
    </row>
    <row r="74" spans="1:3">
      <c r="A74" s="204"/>
      <c r="B74" s="805" t="s">
        <v>400</v>
      </c>
      <c r="C74" s="806" t="s">
        <v>400</v>
      </c>
    </row>
    <row r="75" spans="1:3" ht="12" thickBot="1">
      <c r="A75" s="105"/>
      <c r="B75" s="835" t="s">
        <v>401</v>
      </c>
      <c r="C75" s="836" t="s">
        <v>401</v>
      </c>
    </row>
    <row r="76" spans="1:3" ht="12" thickTop="1">
      <c r="A76" s="823" t="s">
        <v>466</v>
      </c>
      <c r="B76" s="824"/>
      <c r="C76" s="825"/>
    </row>
    <row r="77" spans="1:3">
      <c r="A77" s="204"/>
      <c r="B77" s="805" t="s">
        <v>393</v>
      </c>
      <c r="C77" s="806"/>
    </row>
    <row r="78" spans="1:3">
      <c r="A78" s="204"/>
      <c r="B78" s="805" t="s">
        <v>464</v>
      </c>
      <c r="C78" s="806"/>
    </row>
    <row r="79" spans="1:3">
      <c r="A79" s="204"/>
      <c r="B79" s="805" t="s">
        <v>465</v>
      </c>
      <c r="C79" s="806"/>
    </row>
    <row r="80" spans="1:3">
      <c r="A80" s="823" t="s">
        <v>467</v>
      </c>
      <c r="B80" s="824"/>
      <c r="C80" s="825"/>
    </row>
    <row r="81" spans="1:3">
      <c r="A81" s="204"/>
      <c r="B81" s="805" t="s">
        <v>393</v>
      </c>
      <c r="C81" s="806"/>
    </row>
    <row r="82" spans="1:3">
      <c r="A82" s="204"/>
      <c r="B82" s="805" t="s">
        <v>468</v>
      </c>
      <c r="C82" s="806"/>
    </row>
    <row r="83" spans="1:3" ht="76.5" customHeight="1">
      <c r="A83" s="204"/>
      <c r="B83" s="805" t="s">
        <v>482</v>
      </c>
      <c r="C83" s="806"/>
    </row>
    <row r="84" spans="1:3" ht="53.25" customHeight="1">
      <c r="A84" s="204"/>
      <c r="B84" s="805" t="s">
        <v>481</v>
      </c>
      <c r="C84" s="806"/>
    </row>
    <row r="85" spans="1:3">
      <c r="A85" s="204"/>
      <c r="B85" s="805" t="s">
        <v>469</v>
      </c>
      <c r="C85" s="806"/>
    </row>
    <row r="86" spans="1:3">
      <c r="A86" s="204"/>
      <c r="B86" s="805" t="s">
        <v>470</v>
      </c>
      <c r="C86" s="806"/>
    </row>
    <row r="87" spans="1:3">
      <c r="A87" s="204"/>
      <c r="B87" s="805" t="s">
        <v>471</v>
      </c>
      <c r="C87" s="806"/>
    </row>
    <row r="88" spans="1:3">
      <c r="A88" s="823" t="s">
        <v>472</v>
      </c>
      <c r="B88" s="824"/>
      <c r="C88" s="825"/>
    </row>
    <row r="89" spans="1:3">
      <c r="A89" s="204"/>
      <c r="B89" s="805" t="s">
        <v>393</v>
      </c>
      <c r="C89" s="806"/>
    </row>
    <row r="90" spans="1:3">
      <c r="A90" s="204"/>
      <c r="B90" s="805" t="s">
        <v>474</v>
      </c>
      <c r="C90" s="806"/>
    </row>
    <row r="91" spans="1:3" ht="12" customHeight="1">
      <c r="A91" s="204"/>
      <c r="B91" s="805" t="s">
        <v>475</v>
      </c>
      <c r="C91" s="806"/>
    </row>
    <row r="92" spans="1:3">
      <c r="A92" s="204"/>
      <c r="B92" s="805" t="s">
        <v>476</v>
      </c>
      <c r="C92" s="806"/>
    </row>
    <row r="93" spans="1:3" ht="24.75" customHeight="1">
      <c r="A93" s="204"/>
      <c r="B93" s="826" t="s">
        <v>518</v>
      </c>
      <c r="C93" s="827"/>
    </row>
    <row r="94" spans="1:3" ht="24" customHeight="1">
      <c r="A94" s="204"/>
      <c r="B94" s="826" t="s">
        <v>519</v>
      </c>
      <c r="C94" s="827"/>
    </row>
    <row r="95" spans="1:3" ht="13.5" customHeight="1">
      <c r="A95" s="204"/>
      <c r="B95" s="828" t="s">
        <v>477</v>
      </c>
      <c r="C95" s="829"/>
    </row>
    <row r="96" spans="1:3" ht="11.25" customHeight="1" thickBot="1">
      <c r="A96" s="830" t="s">
        <v>514</v>
      </c>
      <c r="B96" s="831"/>
      <c r="C96" s="832"/>
    </row>
    <row r="97" spans="1:3" ht="12.75" thickTop="1" thickBot="1">
      <c r="A97" s="822" t="s">
        <v>402</v>
      </c>
      <c r="B97" s="822"/>
      <c r="C97" s="822"/>
    </row>
    <row r="98" spans="1:3">
      <c r="A98" s="159">
        <v>2</v>
      </c>
      <c r="B98" s="201" t="s">
        <v>494</v>
      </c>
      <c r="C98" s="201" t="s">
        <v>515</v>
      </c>
    </row>
    <row r="99" spans="1:3">
      <c r="A99" s="109">
        <v>3</v>
      </c>
      <c r="B99" s="202" t="s">
        <v>495</v>
      </c>
      <c r="C99" s="203" t="s">
        <v>516</v>
      </c>
    </row>
    <row r="100" spans="1:3">
      <c r="A100" s="109">
        <v>4</v>
      </c>
      <c r="B100" s="202" t="s">
        <v>496</v>
      </c>
      <c r="C100" s="203" t="s">
        <v>520</v>
      </c>
    </row>
    <row r="101" spans="1:3" ht="11.25" customHeight="1">
      <c r="A101" s="109">
        <v>5</v>
      </c>
      <c r="B101" s="202" t="s">
        <v>497</v>
      </c>
      <c r="C101" s="203" t="s">
        <v>517</v>
      </c>
    </row>
    <row r="102" spans="1:3" ht="12" customHeight="1">
      <c r="A102" s="109">
        <v>6</v>
      </c>
      <c r="B102" s="202" t="s">
        <v>512</v>
      </c>
      <c r="C102" s="203" t="s">
        <v>498</v>
      </c>
    </row>
    <row r="103" spans="1:3" ht="12" customHeight="1">
      <c r="A103" s="109">
        <v>7</v>
      </c>
      <c r="B103" s="202" t="s">
        <v>499</v>
      </c>
      <c r="C103" s="203" t="s">
        <v>513</v>
      </c>
    </row>
    <row r="104" spans="1:3">
      <c r="A104" s="109">
        <v>8</v>
      </c>
      <c r="B104" s="202" t="s">
        <v>504</v>
      </c>
      <c r="C104" s="203" t="s">
        <v>524</v>
      </c>
    </row>
    <row r="105" spans="1:3" ht="11.25" customHeight="1">
      <c r="A105" s="823" t="s">
        <v>478</v>
      </c>
      <c r="B105" s="824"/>
      <c r="C105" s="825"/>
    </row>
    <row r="106" spans="1:3" ht="12" customHeight="1">
      <c r="A106" s="204"/>
      <c r="B106" s="805" t="s">
        <v>393</v>
      </c>
      <c r="C106" s="806"/>
    </row>
    <row r="107" spans="1:3">
      <c r="A107" s="823" t="s">
        <v>661</v>
      </c>
      <c r="B107" s="824"/>
      <c r="C107" s="825"/>
    </row>
    <row r="108" spans="1:3" ht="12" customHeight="1">
      <c r="A108" s="204"/>
      <c r="B108" s="805" t="s">
        <v>663</v>
      </c>
      <c r="C108" s="806"/>
    </row>
    <row r="109" spans="1:3">
      <c r="A109" s="204"/>
      <c r="B109" s="805" t="s">
        <v>664</v>
      </c>
      <c r="C109" s="806"/>
    </row>
    <row r="110" spans="1:3">
      <c r="A110" s="204"/>
      <c r="B110" s="805" t="s">
        <v>662</v>
      </c>
      <c r="C110" s="806"/>
    </row>
    <row r="111" spans="1:3">
      <c r="A111" s="800" t="s">
        <v>951</v>
      </c>
      <c r="B111" s="800"/>
      <c r="C111" s="800"/>
    </row>
    <row r="112" spans="1:3">
      <c r="A112" s="819" t="s">
        <v>326</v>
      </c>
      <c r="B112" s="819"/>
      <c r="C112" s="819"/>
    </row>
    <row r="113" spans="1:3">
      <c r="A113" s="205">
        <v>1</v>
      </c>
      <c r="B113" s="814" t="s">
        <v>837</v>
      </c>
      <c r="C113" s="815"/>
    </row>
    <row r="114" spans="1:3">
      <c r="A114" s="205">
        <v>2</v>
      </c>
      <c r="B114" s="820" t="s">
        <v>838</v>
      </c>
      <c r="C114" s="821"/>
    </row>
    <row r="115" spans="1:3">
      <c r="A115" s="205">
        <v>3</v>
      </c>
      <c r="B115" s="814" t="s">
        <v>839</v>
      </c>
      <c r="C115" s="815"/>
    </row>
    <row r="116" spans="1:3">
      <c r="A116" s="205">
        <v>4</v>
      </c>
      <c r="B116" s="814" t="s">
        <v>840</v>
      </c>
      <c r="C116" s="815"/>
    </row>
    <row r="117" spans="1:3">
      <c r="A117" s="205">
        <v>5</v>
      </c>
      <c r="B117" s="814" t="s">
        <v>841</v>
      </c>
      <c r="C117" s="815"/>
    </row>
    <row r="118" spans="1:3" ht="55.5" customHeight="1">
      <c r="A118" s="205">
        <v>6</v>
      </c>
      <c r="B118" s="814" t="s">
        <v>952</v>
      </c>
      <c r="C118" s="815"/>
    </row>
    <row r="119" spans="1:3" ht="22.5">
      <c r="A119" s="205">
        <v>6.01</v>
      </c>
      <c r="B119" s="206" t="s">
        <v>697</v>
      </c>
      <c r="C119" s="248" t="s">
        <v>953</v>
      </c>
    </row>
    <row r="120" spans="1:3" ht="33.75">
      <c r="A120" s="205">
        <v>6.02</v>
      </c>
      <c r="B120" s="206" t="s">
        <v>698</v>
      </c>
      <c r="C120" s="246" t="s">
        <v>957</v>
      </c>
    </row>
    <row r="121" spans="1:3">
      <c r="A121" s="205">
        <v>6.03</v>
      </c>
      <c r="B121" s="212" t="s">
        <v>699</v>
      </c>
      <c r="C121" s="212" t="s">
        <v>842</v>
      </c>
    </row>
    <row r="122" spans="1:3">
      <c r="A122" s="205">
        <v>6.04</v>
      </c>
      <c r="B122" s="206" t="s">
        <v>700</v>
      </c>
      <c r="C122" s="208" t="s">
        <v>843</v>
      </c>
    </row>
    <row r="123" spans="1:3">
      <c r="A123" s="205">
        <v>6.05</v>
      </c>
      <c r="B123" s="206" t="s">
        <v>701</v>
      </c>
      <c r="C123" s="208" t="s">
        <v>844</v>
      </c>
    </row>
    <row r="124" spans="1:3" ht="22.5">
      <c r="A124" s="205">
        <v>6.06</v>
      </c>
      <c r="B124" s="206" t="s">
        <v>702</v>
      </c>
      <c r="C124" s="208" t="s">
        <v>845</v>
      </c>
    </row>
    <row r="125" spans="1:3">
      <c r="A125" s="205">
        <v>6.07</v>
      </c>
      <c r="B125" s="209" t="s">
        <v>703</v>
      </c>
      <c r="C125" s="208" t="s">
        <v>846</v>
      </c>
    </row>
    <row r="126" spans="1:3" ht="22.5">
      <c r="A126" s="205">
        <v>6.08</v>
      </c>
      <c r="B126" s="206" t="s">
        <v>704</v>
      </c>
      <c r="C126" s="208" t="s">
        <v>847</v>
      </c>
    </row>
    <row r="127" spans="1:3" ht="22.5">
      <c r="A127" s="205">
        <v>6.09</v>
      </c>
      <c r="B127" s="210" t="s">
        <v>705</v>
      </c>
      <c r="C127" s="208" t="s">
        <v>848</v>
      </c>
    </row>
    <row r="128" spans="1:3">
      <c r="A128" s="211">
        <v>6.1</v>
      </c>
      <c r="B128" s="210" t="s">
        <v>706</v>
      </c>
      <c r="C128" s="208" t="s">
        <v>849</v>
      </c>
    </row>
    <row r="129" spans="1:3">
      <c r="A129" s="205">
        <v>6.11</v>
      </c>
      <c r="B129" s="210" t="s">
        <v>707</v>
      </c>
      <c r="C129" s="208" t="s">
        <v>850</v>
      </c>
    </row>
    <row r="130" spans="1:3">
      <c r="A130" s="205">
        <v>6.12</v>
      </c>
      <c r="B130" s="210" t="s">
        <v>708</v>
      </c>
      <c r="C130" s="208" t="s">
        <v>851</v>
      </c>
    </row>
    <row r="131" spans="1:3">
      <c r="A131" s="205">
        <v>6.13</v>
      </c>
      <c r="B131" s="210" t="s">
        <v>709</v>
      </c>
      <c r="C131" s="212" t="s">
        <v>852</v>
      </c>
    </row>
    <row r="132" spans="1:3">
      <c r="A132" s="205">
        <v>6.14</v>
      </c>
      <c r="B132" s="210" t="s">
        <v>710</v>
      </c>
      <c r="C132" s="212" t="s">
        <v>853</v>
      </c>
    </row>
    <row r="133" spans="1:3">
      <c r="A133" s="205">
        <v>6.15</v>
      </c>
      <c r="B133" s="210" t="s">
        <v>711</v>
      </c>
      <c r="C133" s="212" t="s">
        <v>854</v>
      </c>
    </row>
    <row r="134" spans="1:3" ht="22.5">
      <c r="A134" s="205">
        <v>6.16</v>
      </c>
      <c r="B134" s="210" t="s">
        <v>712</v>
      </c>
      <c r="C134" s="212" t="s">
        <v>855</v>
      </c>
    </row>
    <row r="135" spans="1:3">
      <c r="A135" s="205">
        <v>6.17</v>
      </c>
      <c r="B135" s="212" t="s">
        <v>713</v>
      </c>
      <c r="C135" s="212" t="s">
        <v>856</v>
      </c>
    </row>
    <row r="136" spans="1:3" ht="22.5">
      <c r="A136" s="205">
        <v>6.18</v>
      </c>
      <c r="B136" s="210" t="s">
        <v>714</v>
      </c>
      <c r="C136" s="212" t="s">
        <v>857</v>
      </c>
    </row>
    <row r="137" spans="1:3">
      <c r="A137" s="205">
        <v>6.19</v>
      </c>
      <c r="B137" s="210" t="s">
        <v>715</v>
      </c>
      <c r="C137" s="212" t="s">
        <v>858</v>
      </c>
    </row>
    <row r="138" spans="1:3">
      <c r="A138" s="211">
        <v>6.2</v>
      </c>
      <c r="B138" s="210" t="s">
        <v>716</v>
      </c>
      <c r="C138" s="212" t="s">
        <v>859</v>
      </c>
    </row>
    <row r="139" spans="1:3">
      <c r="A139" s="205">
        <v>6.21</v>
      </c>
      <c r="B139" s="210" t="s">
        <v>717</v>
      </c>
      <c r="C139" s="212" t="s">
        <v>860</v>
      </c>
    </row>
    <row r="140" spans="1:3">
      <c r="A140" s="205">
        <v>6.22</v>
      </c>
      <c r="B140" s="210" t="s">
        <v>718</v>
      </c>
      <c r="C140" s="212" t="s">
        <v>861</v>
      </c>
    </row>
    <row r="141" spans="1:3" ht="22.5">
      <c r="A141" s="205">
        <v>6.23</v>
      </c>
      <c r="B141" s="210" t="s">
        <v>719</v>
      </c>
      <c r="C141" s="212" t="s">
        <v>862</v>
      </c>
    </row>
    <row r="142" spans="1:3" ht="22.5">
      <c r="A142" s="205">
        <v>6.24</v>
      </c>
      <c r="B142" s="206" t="s">
        <v>720</v>
      </c>
      <c r="C142" s="212" t="s">
        <v>863</v>
      </c>
    </row>
    <row r="143" spans="1:3">
      <c r="A143" s="205">
        <v>6.2500000000000098</v>
      </c>
      <c r="B143" s="206" t="s">
        <v>721</v>
      </c>
      <c r="C143" s="212" t="s">
        <v>864</v>
      </c>
    </row>
    <row r="144" spans="1:3" ht="22.5">
      <c r="A144" s="205">
        <v>6.2600000000000202</v>
      </c>
      <c r="B144" s="206" t="s">
        <v>865</v>
      </c>
      <c r="C144" s="249" t="s">
        <v>866</v>
      </c>
    </row>
    <row r="145" spans="1:3" ht="22.5">
      <c r="A145" s="205">
        <v>6.2700000000000298</v>
      </c>
      <c r="B145" s="206" t="s">
        <v>165</v>
      </c>
      <c r="C145" s="249" t="s">
        <v>955</v>
      </c>
    </row>
    <row r="146" spans="1:3">
      <c r="A146" s="205"/>
      <c r="B146" s="803" t="s">
        <v>867</v>
      </c>
      <c r="C146" s="804"/>
    </row>
    <row r="147" spans="1:3" s="214" customFormat="1">
      <c r="A147" s="213">
        <v>7.1</v>
      </c>
      <c r="B147" s="206" t="s">
        <v>868</v>
      </c>
      <c r="C147" s="816" t="s">
        <v>869</v>
      </c>
    </row>
    <row r="148" spans="1:3" s="214" customFormat="1">
      <c r="A148" s="213">
        <v>7.2</v>
      </c>
      <c r="B148" s="206" t="s">
        <v>870</v>
      </c>
      <c r="C148" s="817"/>
    </row>
    <row r="149" spans="1:3" s="214" customFormat="1">
      <c r="A149" s="213">
        <v>7.3</v>
      </c>
      <c r="B149" s="206" t="s">
        <v>871</v>
      </c>
      <c r="C149" s="817"/>
    </row>
    <row r="150" spans="1:3" s="214" customFormat="1">
      <c r="A150" s="213">
        <v>7.4</v>
      </c>
      <c r="B150" s="206" t="s">
        <v>872</v>
      </c>
      <c r="C150" s="817"/>
    </row>
    <row r="151" spans="1:3" s="214" customFormat="1">
      <c r="A151" s="213">
        <v>7.5</v>
      </c>
      <c r="B151" s="206" t="s">
        <v>873</v>
      </c>
      <c r="C151" s="817"/>
    </row>
    <row r="152" spans="1:3" s="214" customFormat="1">
      <c r="A152" s="213">
        <v>7.6</v>
      </c>
      <c r="B152" s="206" t="s">
        <v>946</v>
      </c>
      <c r="C152" s="818"/>
    </row>
    <row r="153" spans="1:3" s="214" customFormat="1" ht="22.5">
      <c r="A153" s="213">
        <v>7.7</v>
      </c>
      <c r="B153" s="206" t="s">
        <v>874</v>
      </c>
      <c r="C153" s="215" t="s">
        <v>875</v>
      </c>
    </row>
    <row r="154" spans="1:3" s="214" customFormat="1" ht="22.5">
      <c r="A154" s="213">
        <v>7.8</v>
      </c>
      <c r="B154" s="206" t="s">
        <v>876</v>
      </c>
      <c r="C154" s="215" t="s">
        <v>877</v>
      </c>
    </row>
    <row r="155" spans="1:3">
      <c r="A155" s="204"/>
      <c r="B155" s="803" t="s">
        <v>878</v>
      </c>
      <c r="C155" s="804"/>
    </row>
    <row r="156" spans="1:3">
      <c r="A156" s="213">
        <v>1</v>
      </c>
      <c r="B156" s="807" t="s">
        <v>960</v>
      </c>
      <c r="C156" s="808"/>
    </row>
    <row r="157" spans="1:3" ht="24.95" customHeight="1">
      <c r="A157" s="213">
        <v>2</v>
      </c>
      <c r="B157" s="810" t="s">
        <v>956</v>
      </c>
      <c r="C157" s="811"/>
    </row>
    <row r="158" spans="1:3">
      <c r="A158" s="213">
        <v>3</v>
      </c>
      <c r="B158" s="810" t="s">
        <v>945</v>
      </c>
      <c r="C158" s="811"/>
    </row>
    <row r="159" spans="1:3">
      <c r="A159" s="204"/>
      <c r="B159" s="803" t="s">
        <v>879</v>
      </c>
      <c r="C159" s="804"/>
    </row>
    <row r="160" spans="1:3" ht="39" customHeight="1">
      <c r="A160" s="213">
        <v>1</v>
      </c>
      <c r="B160" s="812" t="s">
        <v>962</v>
      </c>
      <c r="C160" s="813"/>
    </row>
    <row r="161" spans="1:3" ht="22.5">
      <c r="A161" s="213">
        <v>3</v>
      </c>
      <c r="B161" s="206" t="s">
        <v>685</v>
      </c>
      <c r="C161" s="215" t="s">
        <v>880</v>
      </c>
    </row>
    <row r="162" spans="1:3" ht="22.5">
      <c r="A162" s="213">
        <v>4</v>
      </c>
      <c r="B162" s="206" t="s">
        <v>686</v>
      </c>
      <c r="C162" s="215" t="s">
        <v>881</v>
      </c>
    </row>
    <row r="163" spans="1:3" ht="33.75">
      <c r="A163" s="213">
        <v>5</v>
      </c>
      <c r="B163" s="206" t="s">
        <v>687</v>
      </c>
      <c r="C163" s="215" t="s">
        <v>882</v>
      </c>
    </row>
    <row r="164" spans="1:3">
      <c r="A164" s="213">
        <v>6</v>
      </c>
      <c r="B164" s="206" t="s">
        <v>688</v>
      </c>
      <c r="C164" s="206" t="s">
        <v>883</v>
      </c>
    </row>
    <row r="165" spans="1:3">
      <c r="A165" s="204"/>
      <c r="B165" s="803" t="s">
        <v>884</v>
      </c>
      <c r="C165" s="804"/>
    </row>
    <row r="166" spans="1:3" ht="22.5">
      <c r="A166" s="213"/>
      <c r="B166" s="206" t="s">
        <v>885</v>
      </c>
      <c r="C166" s="216" t="s">
        <v>886</v>
      </c>
    </row>
    <row r="167" spans="1:3">
      <c r="A167" s="213"/>
      <c r="B167" s="206" t="s">
        <v>687</v>
      </c>
      <c r="C167" s="215" t="s">
        <v>887</v>
      </c>
    </row>
    <row r="168" spans="1:3">
      <c r="A168" s="204"/>
      <c r="B168" s="803" t="s">
        <v>888</v>
      </c>
      <c r="C168" s="804"/>
    </row>
    <row r="169" spans="1:3">
      <c r="A169" s="204"/>
      <c r="B169" s="805" t="s">
        <v>949</v>
      </c>
      <c r="C169" s="806"/>
    </row>
    <row r="170" spans="1:3">
      <c r="A170" s="204" t="s">
        <v>889</v>
      </c>
      <c r="B170" s="217" t="s">
        <v>745</v>
      </c>
      <c r="C170" s="218" t="s">
        <v>890</v>
      </c>
    </row>
    <row r="171" spans="1:3">
      <c r="A171" s="204" t="s">
        <v>539</v>
      </c>
      <c r="B171" s="219" t="s">
        <v>746</v>
      </c>
      <c r="C171" s="215" t="s">
        <v>891</v>
      </c>
    </row>
    <row r="172" spans="1:3" ht="22.5">
      <c r="A172" s="204" t="s">
        <v>546</v>
      </c>
      <c r="B172" s="218" t="s">
        <v>747</v>
      </c>
      <c r="C172" s="215" t="s">
        <v>892</v>
      </c>
    </row>
    <row r="173" spans="1:3">
      <c r="A173" s="204" t="s">
        <v>893</v>
      </c>
      <c r="B173" s="219" t="s">
        <v>748</v>
      </c>
      <c r="C173" s="219" t="s">
        <v>894</v>
      </c>
    </row>
    <row r="174" spans="1:3" ht="22.5">
      <c r="A174" s="204" t="s">
        <v>895</v>
      </c>
      <c r="B174" s="220" t="s">
        <v>749</v>
      </c>
      <c r="C174" s="220" t="s">
        <v>896</v>
      </c>
    </row>
    <row r="175" spans="1:3" ht="22.5">
      <c r="A175" s="204" t="s">
        <v>547</v>
      </c>
      <c r="B175" s="220" t="s">
        <v>750</v>
      </c>
      <c r="C175" s="220" t="s">
        <v>897</v>
      </c>
    </row>
    <row r="176" spans="1:3" ht="22.5">
      <c r="A176" s="204" t="s">
        <v>898</v>
      </c>
      <c r="B176" s="220" t="s">
        <v>751</v>
      </c>
      <c r="C176" s="220" t="s">
        <v>899</v>
      </c>
    </row>
    <row r="177" spans="1:3" ht="22.5">
      <c r="A177" s="204" t="s">
        <v>900</v>
      </c>
      <c r="B177" s="220" t="s">
        <v>752</v>
      </c>
      <c r="C177" s="220" t="s">
        <v>902</v>
      </c>
    </row>
    <row r="178" spans="1:3" ht="22.5">
      <c r="A178" s="204" t="s">
        <v>901</v>
      </c>
      <c r="B178" s="220" t="s">
        <v>753</v>
      </c>
      <c r="C178" s="220" t="s">
        <v>904</v>
      </c>
    </row>
    <row r="179" spans="1:3" ht="22.5">
      <c r="A179" s="204" t="s">
        <v>903</v>
      </c>
      <c r="B179" s="220" t="s">
        <v>754</v>
      </c>
      <c r="C179" s="221" t="s">
        <v>906</v>
      </c>
    </row>
    <row r="180" spans="1:3" ht="22.5">
      <c r="A180" s="204" t="s">
        <v>905</v>
      </c>
      <c r="B180" s="237" t="s">
        <v>755</v>
      </c>
      <c r="C180" s="221" t="s">
        <v>908</v>
      </c>
    </row>
    <row r="181" spans="1:3" ht="22.5">
      <c r="A181" s="204" t="s">
        <v>907</v>
      </c>
      <c r="B181" s="220" t="s">
        <v>756</v>
      </c>
      <c r="C181" s="222" t="s">
        <v>910</v>
      </c>
    </row>
    <row r="182" spans="1:3">
      <c r="A182" s="247" t="s">
        <v>909</v>
      </c>
      <c r="B182" s="223" t="s">
        <v>757</v>
      </c>
      <c r="C182" s="218" t="s">
        <v>911</v>
      </c>
    </row>
    <row r="183" spans="1:3" ht="22.5">
      <c r="A183" s="204"/>
      <c r="B183" s="224" t="s">
        <v>912</v>
      </c>
      <c r="C183" s="208" t="s">
        <v>913</v>
      </c>
    </row>
    <row r="184" spans="1:3" ht="22.5">
      <c r="A184" s="204"/>
      <c r="B184" s="224" t="s">
        <v>914</v>
      </c>
      <c r="C184" s="208" t="s">
        <v>915</v>
      </c>
    </row>
    <row r="185" spans="1:3" ht="22.5">
      <c r="A185" s="204"/>
      <c r="B185" s="224" t="s">
        <v>916</v>
      </c>
      <c r="C185" s="208" t="s">
        <v>917</v>
      </c>
    </row>
    <row r="186" spans="1:3">
      <c r="A186" s="204"/>
      <c r="B186" s="803" t="s">
        <v>918</v>
      </c>
      <c r="C186" s="804"/>
    </row>
    <row r="187" spans="1:3" ht="50.1" customHeight="1">
      <c r="A187" s="204"/>
      <c r="B187" s="807" t="s">
        <v>961</v>
      </c>
      <c r="C187" s="808"/>
    </row>
    <row r="188" spans="1:3">
      <c r="A188" s="213">
        <v>1</v>
      </c>
      <c r="B188" s="212" t="s">
        <v>777</v>
      </c>
      <c r="C188" s="212" t="s">
        <v>777</v>
      </c>
    </row>
    <row r="189" spans="1:3" ht="33.75">
      <c r="A189" s="213">
        <v>2</v>
      </c>
      <c r="B189" s="212" t="s">
        <v>919</v>
      </c>
      <c r="C189" s="212" t="s">
        <v>920</v>
      </c>
    </row>
    <row r="190" spans="1:3">
      <c r="A190" s="213">
        <v>3</v>
      </c>
      <c r="B190" s="212" t="s">
        <v>779</v>
      </c>
      <c r="C190" s="212" t="s">
        <v>921</v>
      </c>
    </row>
    <row r="191" spans="1:3" ht="22.5">
      <c r="A191" s="213">
        <v>4</v>
      </c>
      <c r="B191" s="212" t="s">
        <v>780</v>
      </c>
      <c r="C191" s="212" t="s">
        <v>922</v>
      </c>
    </row>
    <row r="192" spans="1:3" ht="22.5">
      <c r="A192" s="213">
        <v>5</v>
      </c>
      <c r="B192" s="212" t="s">
        <v>781</v>
      </c>
      <c r="C192" s="207" t="s">
        <v>963</v>
      </c>
    </row>
    <row r="193" spans="1:4" ht="45">
      <c r="A193" s="213">
        <v>6</v>
      </c>
      <c r="B193" s="212" t="s">
        <v>782</v>
      </c>
      <c r="C193" s="212" t="s">
        <v>923</v>
      </c>
    </row>
    <row r="194" spans="1:4">
      <c r="A194" s="204"/>
      <c r="B194" s="803" t="s">
        <v>924</v>
      </c>
      <c r="C194" s="804"/>
    </row>
    <row r="195" spans="1:4" ht="26.1" customHeight="1">
      <c r="A195" s="204"/>
      <c r="B195" s="801" t="s">
        <v>947</v>
      </c>
      <c r="C195" s="809"/>
    </row>
    <row r="196" spans="1:4" ht="22.5">
      <c r="A196" s="204">
        <v>1.1000000000000001</v>
      </c>
      <c r="B196" s="225" t="s">
        <v>792</v>
      </c>
      <c r="C196" s="238" t="s">
        <v>925</v>
      </c>
      <c r="D196" s="239"/>
    </row>
    <row r="197" spans="1:4" ht="12.75">
      <c r="A197" s="204" t="s">
        <v>252</v>
      </c>
      <c r="B197" s="226" t="s">
        <v>793</v>
      </c>
      <c r="C197" s="238" t="s">
        <v>926</v>
      </c>
      <c r="D197" s="240"/>
    </row>
    <row r="198" spans="1:4" ht="12.75">
      <c r="A198" s="204" t="s">
        <v>794</v>
      </c>
      <c r="B198" s="227" t="s">
        <v>795</v>
      </c>
      <c r="C198" s="799" t="s">
        <v>948</v>
      </c>
      <c r="D198" s="241"/>
    </row>
    <row r="199" spans="1:4" ht="12.75">
      <c r="A199" s="204" t="s">
        <v>796</v>
      </c>
      <c r="B199" s="227" t="s">
        <v>797</v>
      </c>
      <c r="C199" s="799"/>
      <c r="D199" s="241"/>
    </row>
    <row r="200" spans="1:4" ht="12.75">
      <c r="A200" s="204" t="s">
        <v>798</v>
      </c>
      <c r="B200" s="227" t="s">
        <v>799</v>
      </c>
      <c r="C200" s="799"/>
      <c r="D200" s="241"/>
    </row>
    <row r="201" spans="1:4" ht="12.75">
      <c r="A201" s="204" t="s">
        <v>800</v>
      </c>
      <c r="B201" s="227" t="s">
        <v>801</v>
      </c>
      <c r="C201" s="799"/>
      <c r="D201" s="241"/>
    </row>
    <row r="202" spans="1:4" ht="22.5">
      <c r="A202" s="204">
        <v>1.2</v>
      </c>
      <c r="B202" s="228" t="s">
        <v>802</v>
      </c>
      <c r="C202" s="229" t="s">
        <v>927</v>
      </c>
      <c r="D202" s="242"/>
    </row>
    <row r="203" spans="1:4" ht="22.5">
      <c r="A203" s="204" t="s">
        <v>804</v>
      </c>
      <c r="B203" s="230" t="s">
        <v>805</v>
      </c>
      <c r="C203" s="231" t="s">
        <v>928</v>
      </c>
      <c r="D203" s="243"/>
    </row>
    <row r="204" spans="1:4" ht="23.25">
      <c r="A204" s="204" t="s">
        <v>806</v>
      </c>
      <c r="B204" s="232" t="s">
        <v>807</v>
      </c>
      <c r="C204" s="231" t="s">
        <v>929</v>
      </c>
      <c r="D204" s="244"/>
    </row>
    <row r="205" spans="1:4" ht="12.75">
      <c r="A205" s="204" t="s">
        <v>808</v>
      </c>
      <c r="B205" s="233" t="s">
        <v>809</v>
      </c>
      <c r="C205" s="229" t="s">
        <v>930</v>
      </c>
      <c r="D205" s="243"/>
    </row>
    <row r="206" spans="1:4" ht="18" customHeight="1">
      <c r="A206" s="204" t="s">
        <v>810</v>
      </c>
      <c r="B206" s="236" t="s">
        <v>811</v>
      </c>
      <c r="C206" s="229" t="s">
        <v>931</v>
      </c>
      <c r="D206" s="244"/>
    </row>
    <row r="207" spans="1:4" ht="22.5">
      <c r="A207" s="204">
        <v>1.4</v>
      </c>
      <c r="B207" s="230" t="s">
        <v>943</v>
      </c>
      <c r="C207" s="234" t="s">
        <v>932</v>
      </c>
      <c r="D207" s="245"/>
    </row>
    <row r="208" spans="1:4" ht="12.75">
      <c r="A208" s="204">
        <v>1.5</v>
      </c>
      <c r="B208" s="230" t="s">
        <v>944</v>
      </c>
      <c r="C208" s="234" t="s">
        <v>932</v>
      </c>
      <c r="D208" s="245"/>
    </row>
    <row r="209" spans="1:3">
      <c r="A209" s="204"/>
      <c r="B209" s="800" t="s">
        <v>933</v>
      </c>
      <c r="C209" s="800"/>
    </row>
    <row r="210" spans="1:3" ht="24.6" customHeight="1">
      <c r="A210" s="204"/>
      <c r="B210" s="801" t="s">
        <v>934</v>
      </c>
      <c r="C210" s="801"/>
    </row>
    <row r="211" spans="1:3" ht="22.5">
      <c r="A211" s="213"/>
      <c r="B211" s="206" t="s">
        <v>685</v>
      </c>
      <c r="C211" s="215" t="s">
        <v>880</v>
      </c>
    </row>
    <row r="212" spans="1:3" ht="22.5">
      <c r="A212" s="213"/>
      <c r="B212" s="206" t="s">
        <v>686</v>
      </c>
      <c r="C212" s="215" t="s">
        <v>881</v>
      </c>
    </row>
    <row r="213" spans="1:3" ht="22.5">
      <c r="A213" s="204"/>
      <c r="B213" s="206" t="s">
        <v>687</v>
      </c>
      <c r="C213" s="215" t="s">
        <v>935</v>
      </c>
    </row>
    <row r="214" spans="1:3">
      <c r="A214" s="204"/>
      <c r="B214" s="800" t="s">
        <v>936</v>
      </c>
      <c r="C214" s="800"/>
    </row>
    <row r="215" spans="1:3" ht="36" customHeight="1">
      <c r="A215" s="213"/>
      <c r="B215" s="802" t="s">
        <v>950</v>
      </c>
      <c r="C215" s="802"/>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Q43"/>
  <sheetViews>
    <sheetView zoomScale="80" zoomScaleNormal="80" workbookViewId="0">
      <pane xSplit="1" ySplit="5" topLeftCell="B6" activePane="bottomRight" state="frozen"/>
      <selection activeCell="B2" sqref="B2"/>
      <selection pane="topRight" activeCell="B2" sqref="B2"/>
      <selection pane="bottomLeft" activeCell="B2" sqref="B2"/>
      <selection pane="bottomRight" activeCell="L27" sqref="L27"/>
    </sheetView>
  </sheetViews>
  <sheetFormatPr defaultRowHeight="15.75"/>
  <cols>
    <col min="1" max="1" width="10.85546875" style="40" bestFit="1" customWidth="1"/>
    <col min="2" max="2" width="56.5703125" style="40" customWidth="1"/>
    <col min="3" max="3" width="12.42578125" style="40" bestFit="1" customWidth="1"/>
    <col min="4" max="4" width="13.28515625" style="40" customWidth="1"/>
    <col min="5" max="5" width="14.5703125" style="40" customWidth="1"/>
    <col min="6" max="6" width="12.42578125" style="40" bestFit="1" customWidth="1"/>
    <col min="7" max="7" width="13.7109375" style="40" customWidth="1"/>
    <col min="8" max="8" width="14.5703125" style="40" customWidth="1"/>
    <col min="9" max="16384" width="9.140625" style="251"/>
  </cols>
  <sheetData>
    <row r="1" spans="1:17">
      <c r="A1" s="8" t="s">
        <v>188</v>
      </c>
      <c r="B1" s="51" t="str">
        <f>Info!C2</f>
        <v>სს "ფინკა ბანკი საქართველო"</v>
      </c>
    </row>
    <row r="2" spans="1:17">
      <c r="A2" s="8" t="s">
        <v>189</v>
      </c>
      <c r="B2" s="252">
        <f>'1. key ratios'!B2</f>
        <v>44377</v>
      </c>
    </row>
    <row r="3" spans="1:17">
      <c r="A3" s="8"/>
    </row>
    <row r="4" spans="1:17" ht="16.5" thickBot="1">
      <c r="A4" s="19" t="s">
        <v>406</v>
      </c>
      <c r="B4" s="42" t="s">
        <v>244</v>
      </c>
      <c r="C4" s="19"/>
      <c r="D4" s="20"/>
      <c r="E4" s="20"/>
      <c r="F4" s="21"/>
      <c r="G4" s="21"/>
      <c r="H4" s="22" t="s">
        <v>93</v>
      </c>
    </row>
    <row r="5" spans="1:17">
      <c r="A5" s="23"/>
      <c r="B5" s="24"/>
      <c r="C5" s="698" t="s">
        <v>194</v>
      </c>
      <c r="D5" s="699"/>
      <c r="E5" s="700"/>
      <c r="F5" s="698" t="s">
        <v>195</v>
      </c>
      <c r="G5" s="699"/>
      <c r="H5" s="701"/>
    </row>
    <row r="6" spans="1:17">
      <c r="A6" s="25" t="s">
        <v>26</v>
      </c>
      <c r="B6" s="26" t="s">
        <v>153</v>
      </c>
      <c r="C6" s="27" t="s">
        <v>27</v>
      </c>
      <c r="D6" s="27" t="s">
        <v>94</v>
      </c>
      <c r="E6" s="27" t="s">
        <v>68</v>
      </c>
      <c r="F6" s="27" t="s">
        <v>27</v>
      </c>
      <c r="G6" s="27" t="s">
        <v>94</v>
      </c>
      <c r="H6" s="28" t="s">
        <v>68</v>
      </c>
    </row>
    <row r="7" spans="1:17">
      <c r="A7" s="25">
        <v>1</v>
      </c>
      <c r="B7" s="29" t="s">
        <v>154</v>
      </c>
      <c r="C7" s="119">
        <v>7084389.6100000003</v>
      </c>
      <c r="D7" s="119">
        <v>5517745.9500000002</v>
      </c>
      <c r="E7" s="120">
        <f>C7+D7</f>
        <v>12602135.560000001</v>
      </c>
      <c r="F7" s="121">
        <v>5514466.6399999997</v>
      </c>
      <c r="G7" s="122">
        <v>5292962.93</v>
      </c>
      <c r="H7" s="123">
        <f>F7+G7</f>
        <v>10807429.57</v>
      </c>
      <c r="J7" s="676"/>
      <c r="K7" s="676"/>
      <c r="L7" s="676"/>
      <c r="M7" s="676"/>
      <c r="N7" s="676"/>
      <c r="O7" s="676"/>
      <c r="P7" s="676"/>
      <c r="Q7" s="676"/>
    </row>
    <row r="8" spans="1:17">
      <c r="A8" s="25">
        <v>2</v>
      </c>
      <c r="B8" s="29" t="s">
        <v>155</v>
      </c>
      <c r="C8" s="119">
        <v>4572715.9000000004</v>
      </c>
      <c r="D8" s="119">
        <v>7780984.3100000005</v>
      </c>
      <c r="E8" s="120">
        <f t="shared" ref="E8:E20" si="0">C8+D8</f>
        <v>12353700.210000001</v>
      </c>
      <c r="F8" s="121">
        <v>6743799.1399999997</v>
      </c>
      <c r="G8" s="122">
        <v>9810988.0500000007</v>
      </c>
      <c r="H8" s="123">
        <f t="shared" ref="H8:H40" si="1">F8+G8</f>
        <v>16554787.190000001</v>
      </c>
      <c r="J8" s="676"/>
      <c r="K8" s="676"/>
      <c r="L8" s="676"/>
      <c r="M8" s="676"/>
      <c r="N8" s="676"/>
      <c r="O8" s="676"/>
      <c r="P8" s="676"/>
      <c r="Q8" s="676"/>
    </row>
    <row r="9" spans="1:17">
      <c r="A9" s="25">
        <v>3</v>
      </c>
      <c r="B9" s="29" t="s">
        <v>156</v>
      </c>
      <c r="C9" s="119">
        <v>273167.52</v>
      </c>
      <c r="D9" s="119">
        <v>8659447.1600000001</v>
      </c>
      <c r="E9" s="120">
        <f t="shared" si="0"/>
        <v>8932614.6799999997</v>
      </c>
      <c r="F9" s="121">
        <v>440800.95</v>
      </c>
      <c r="G9" s="122">
        <v>26719805.859999999</v>
      </c>
      <c r="H9" s="123">
        <f t="shared" si="1"/>
        <v>27160606.809999999</v>
      </c>
      <c r="J9" s="676"/>
      <c r="K9" s="676"/>
      <c r="L9" s="676"/>
      <c r="M9" s="676"/>
      <c r="N9" s="676"/>
      <c r="O9" s="676"/>
      <c r="P9" s="676"/>
      <c r="Q9" s="676"/>
    </row>
    <row r="10" spans="1:17">
      <c r="A10" s="25">
        <v>4</v>
      </c>
      <c r="B10" s="29" t="s">
        <v>185</v>
      </c>
      <c r="C10" s="119">
        <v>0</v>
      </c>
      <c r="D10" s="119">
        <v>0</v>
      </c>
      <c r="E10" s="120">
        <f t="shared" si="0"/>
        <v>0</v>
      </c>
      <c r="F10" s="121">
        <v>0</v>
      </c>
      <c r="G10" s="122">
        <v>0</v>
      </c>
      <c r="H10" s="123">
        <f t="shared" si="1"/>
        <v>0</v>
      </c>
      <c r="J10" s="676"/>
      <c r="K10" s="676"/>
      <c r="L10" s="676"/>
      <c r="M10" s="676"/>
      <c r="N10" s="676"/>
      <c r="O10" s="676"/>
      <c r="P10" s="676"/>
      <c r="Q10" s="676"/>
    </row>
    <row r="11" spans="1:17">
      <c r="A11" s="25">
        <v>5</v>
      </c>
      <c r="B11" s="29" t="s">
        <v>157</v>
      </c>
      <c r="C11" s="119">
        <v>27172157.149999999</v>
      </c>
      <c r="D11" s="119">
        <v>0</v>
      </c>
      <c r="E11" s="120">
        <f t="shared" si="0"/>
        <v>27172157.149999999</v>
      </c>
      <c r="F11" s="121">
        <v>22375909.699999999</v>
      </c>
      <c r="G11" s="122">
        <v>0</v>
      </c>
      <c r="H11" s="123">
        <f t="shared" si="1"/>
        <v>22375909.699999999</v>
      </c>
      <c r="J11" s="676"/>
      <c r="K11" s="676"/>
      <c r="L11" s="676"/>
      <c r="M11" s="676"/>
      <c r="N11" s="676"/>
      <c r="O11" s="676"/>
      <c r="P11" s="676"/>
      <c r="Q11" s="676"/>
    </row>
    <row r="12" spans="1:17">
      <c r="A12" s="25">
        <v>6.1</v>
      </c>
      <c r="B12" s="30" t="s">
        <v>158</v>
      </c>
      <c r="C12" s="119">
        <v>220563839.49999505</v>
      </c>
      <c r="D12" s="119">
        <v>3157712.3400000012</v>
      </c>
      <c r="E12" s="120">
        <f t="shared" si="0"/>
        <v>223721551.83999506</v>
      </c>
      <c r="F12" s="121">
        <v>184354260.39999878</v>
      </c>
      <c r="G12" s="122">
        <v>7207962.6999999974</v>
      </c>
      <c r="H12" s="123">
        <f t="shared" si="1"/>
        <v>191562223.09999877</v>
      </c>
      <c r="J12" s="676"/>
      <c r="K12" s="676"/>
      <c r="L12" s="676"/>
      <c r="M12" s="676"/>
      <c r="N12" s="676"/>
      <c r="O12" s="676"/>
      <c r="P12" s="676"/>
      <c r="Q12" s="676"/>
    </row>
    <row r="13" spans="1:17">
      <c r="A13" s="25">
        <v>6.2</v>
      </c>
      <c r="B13" s="30" t="s">
        <v>159</v>
      </c>
      <c r="C13" s="119">
        <v>-12168524.259999899</v>
      </c>
      <c r="D13" s="119">
        <v>-600538.25</v>
      </c>
      <c r="E13" s="120">
        <f t="shared" si="0"/>
        <v>-12769062.509999899</v>
      </c>
      <c r="F13" s="121">
        <v>-11496774.7519</v>
      </c>
      <c r="G13" s="122">
        <v>-1409807.2080999999</v>
      </c>
      <c r="H13" s="123">
        <f t="shared" si="1"/>
        <v>-12906581.960000001</v>
      </c>
      <c r="J13" s="676"/>
      <c r="K13" s="676"/>
      <c r="L13" s="676"/>
      <c r="M13" s="676"/>
      <c r="N13" s="676"/>
      <c r="O13" s="676"/>
      <c r="P13" s="676"/>
      <c r="Q13" s="676"/>
    </row>
    <row r="14" spans="1:17">
      <c r="A14" s="25">
        <v>6</v>
      </c>
      <c r="B14" s="29" t="s">
        <v>160</v>
      </c>
      <c r="C14" s="120">
        <f>C12+C13</f>
        <v>208395315.23999515</v>
      </c>
      <c r="D14" s="120">
        <f>D12+D13</f>
        <v>2557174.0900000012</v>
      </c>
      <c r="E14" s="120">
        <f t="shared" si="0"/>
        <v>210952489.32999516</v>
      </c>
      <c r="F14" s="120">
        <f>F12+F13</f>
        <v>172857485.6480988</v>
      </c>
      <c r="G14" s="120">
        <f>G12+G13</f>
        <v>5798155.491899997</v>
      </c>
      <c r="H14" s="123">
        <f t="shared" si="1"/>
        <v>178655641.13999879</v>
      </c>
      <c r="J14" s="676"/>
      <c r="K14" s="676"/>
      <c r="L14" s="676"/>
      <c r="M14" s="676"/>
      <c r="N14" s="676"/>
      <c r="O14" s="676"/>
      <c r="P14" s="676"/>
      <c r="Q14" s="676"/>
    </row>
    <row r="15" spans="1:17">
      <c r="A15" s="25">
        <v>7</v>
      </c>
      <c r="B15" s="29" t="s">
        <v>161</v>
      </c>
      <c r="C15" s="119">
        <v>7236066.54</v>
      </c>
      <c r="D15" s="119">
        <v>56429.62</v>
      </c>
      <c r="E15" s="120">
        <f t="shared" si="0"/>
        <v>7292496.1600000001</v>
      </c>
      <c r="F15" s="121">
        <v>8876462.1699999999</v>
      </c>
      <c r="G15" s="122">
        <v>137712.95999999999</v>
      </c>
      <c r="H15" s="123">
        <f t="shared" si="1"/>
        <v>9014175.1300000008</v>
      </c>
      <c r="J15" s="676"/>
      <c r="K15" s="676"/>
      <c r="L15" s="676"/>
      <c r="M15" s="676"/>
      <c r="N15" s="676"/>
      <c r="O15" s="676"/>
      <c r="P15" s="676"/>
      <c r="Q15" s="676"/>
    </row>
    <row r="16" spans="1:17">
      <c r="A16" s="25">
        <v>8</v>
      </c>
      <c r="B16" s="29" t="s">
        <v>162</v>
      </c>
      <c r="C16" s="119">
        <v>255436</v>
      </c>
      <c r="D16" s="119">
        <v>0</v>
      </c>
      <c r="E16" s="120">
        <f t="shared" si="0"/>
        <v>255436</v>
      </c>
      <c r="F16" s="121">
        <v>224146</v>
      </c>
      <c r="G16" s="122">
        <v>0</v>
      </c>
      <c r="H16" s="123">
        <f t="shared" si="1"/>
        <v>224146</v>
      </c>
      <c r="J16" s="676"/>
      <c r="K16" s="676"/>
      <c r="L16" s="676"/>
      <c r="M16" s="676"/>
      <c r="N16" s="676"/>
      <c r="O16" s="676"/>
      <c r="P16" s="676"/>
      <c r="Q16" s="676"/>
    </row>
    <row r="17" spans="1:17">
      <c r="A17" s="25">
        <v>9</v>
      </c>
      <c r="B17" s="29" t="s">
        <v>163</v>
      </c>
      <c r="C17" s="119">
        <v>0</v>
      </c>
      <c r="D17" s="119">
        <v>0</v>
      </c>
      <c r="E17" s="120">
        <f t="shared" si="0"/>
        <v>0</v>
      </c>
      <c r="F17" s="121">
        <v>0</v>
      </c>
      <c r="G17" s="122">
        <v>0</v>
      </c>
      <c r="H17" s="123">
        <f t="shared" si="1"/>
        <v>0</v>
      </c>
      <c r="J17" s="676"/>
      <c r="K17" s="676"/>
      <c r="L17" s="676"/>
      <c r="M17" s="676"/>
      <c r="N17" s="676"/>
      <c r="O17" s="676"/>
      <c r="P17" s="676"/>
      <c r="Q17" s="676"/>
    </row>
    <row r="18" spans="1:17">
      <c r="A18" s="25">
        <v>10</v>
      </c>
      <c r="B18" s="29" t="s">
        <v>164</v>
      </c>
      <c r="C18" s="119">
        <v>8433564.9099999964</v>
      </c>
      <c r="D18" s="119">
        <v>0</v>
      </c>
      <c r="E18" s="120">
        <f t="shared" si="0"/>
        <v>8433564.9099999964</v>
      </c>
      <c r="F18" s="121">
        <v>11161361.160000002</v>
      </c>
      <c r="G18" s="122">
        <v>0</v>
      </c>
      <c r="H18" s="123">
        <f t="shared" si="1"/>
        <v>11161361.160000002</v>
      </c>
      <c r="J18" s="676"/>
      <c r="K18" s="676"/>
      <c r="L18" s="676"/>
      <c r="M18" s="676"/>
      <c r="N18" s="676"/>
      <c r="O18" s="676"/>
      <c r="P18" s="676"/>
      <c r="Q18" s="676"/>
    </row>
    <row r="19" spans="1:17">
      <c r="A19" s="25">
        <v>11</v>
      </c>
      <c r="B19" s="29" t="s">
        <v>165</v>
      </c>
      <c r="C19" s="119">
        <v>2117623.19</v>
      </c>
      <c r="D19" s="119">
        <v>356825.3</v>
      </c>
      <c r="E19" s="120">
        <f t="shared" si="0"/>
        <v>2474448.4899999998</v>
      </c>
      <c r="F19" s="121">
        <v>3883739.76</v>
      </c>
      <c r="G19" s="122">
        <v>486249.67</v>
      </c>
      <c r="H19" s="123">
        <f t="shared" si="1"/>
        <v>4369989.43</v>
      </c>
      <c r="J19" s="676"/>
      <c r="K19" s="676"/>
      <c r="L19" s="676"/>
      <c r="M19" s="676"/>
      <c r="N19" s="676"/>
      <c r="O19" s="676"/>
      <c r="P19" s="676"/>
      <c r="Q19" s="676"/>
    </row>
    <row r="20" spans="1:17">
      <c r="A20" s="25">
        <v>12</v>
      </c>
      <c r="B20" s="31" t="s">
        <v>166</v>
      </c>
      <c r="C20" s="120">
        <f>SUM(C7:C11)+SUM(C14:C19)</f>
        <v>265540436.05999514</v>
      </c>
      <c r="D20" s="120">
        <f>SUM(D7:D11)+SUM(D14:D19)</f>
        <v>24928606.430000003</v>
      </c>
      <c r="E20" s="120">
        <f t="shared" si="0"/>
        <v>290469042.48999512</v>
      </c>
      <c r="F20" s="120">
        <f>SUM(F7:F11)+SUM(F14:F19)</f>
        <v>232078171.16809878</v>
      </c>
      <c r="G20" s="120">
        <f>SUM(G7:G11)+SUM(G14:G19)</f>
        <v>48245874.961900003</v>
      </c>
      <c r="H20" s="123">
        <f t="shared" si="1"/>
        <v>280324046.1299988</v>
      </c>
      <c r="J20" s="676"/>
      <c r="K20" s="676"/>
      <c r="L20" s="676"/>
      <c r="M20" s="676"/>
      <c r="N20" s="676"/>
      <c r="O20" s="676"/>
      <c r="P20" s="676"/>
      <c r="Q20" s="676"/>
    </row>
    <row r="21" spans="1:17">
      <c r="A21" s="25"/>
      <c r="B21" s="26" t="s">
        <v>183</v>
      </c>
      <c r="C21" s="124"/>
      <c r="D21" s="124"/>
      <c r="E21" s="124"/>
      <c r="F21" s="125"/>
      <c r="G21" s="126"/>
      <c r="H21" s="127"/>
      <c r="J21" s="676"/>
      <c r="K21" s="676"/>
      <c r="L21" s="676"/>
      <c r="M21" s="676"/>
      <c r="N21" s="676"/>
      <c r="O21" s="676"/>
      <c r="P21" s="676"/>
      <c r="Q21" s="676"/>
    </row>
    <row r="22" spans="1:17">
      <c r="A22" s="25">
        <v>13</v>
      </c>
      <c r="B22" s="29" t="s">
        <v>167</v>
      </c>
      <c r="C22" s="119">
        <v>0</v>
      </c>
      <c r="D22" s="119">
        <v>752160</v>
      </c>
      <c r="E22" s="120">
        <f>C22+D22</f>
        <v>752160</v>
      </c>
      <c r="F22" s="121">
        <v>0</v>
      </c>
      <c r="G22" s="122">
        <v>0</v>
      </c>
      <c r="H22" s="123">
        <f t="shared" si="1"/>
        <v>0</v>
      </c>
      <c r="J22" s="676"/>
      <c r="K22" s="676"/>
      <c r="L22" s="676"/>
      <c r="M22" s="676"/>
      <c r="N22" s="676"/>
      <c r="O22" s="676"/>
      <c r="P22" s="676"/>
      <c r="Q22" s="676"/>
    </row>
    <row r="23" spans="1:17">
      <c r="A23" s="25">
        <v>14</v>
      </c>
      <c r="B23" s="29" t="s">
        <v>168</v>
      </c>
      <c r="C23" s="119">
        <v>7353466.5500000175</v>
      </c>
      <c r="D23" s="119">
        <v>2392379.9699999997</v>
      </c>
      <c r="E23" s="120">
        <f t="shared" ref="E23:E40" si="2">C23+D23</f>
        <v>9745846.5200000182</v>
      </c>
      <c r="F23" s="121">
        <v>6111717.8099999875</v>
      </c>
      <c r="G23" s="122">
        <v>1594637.7400000007</v>
      </c>
      <c r="H23" s="123">
        <f t="shared" si="1"/>
        <v>7706355.5499999877</v>
      </c>
      <c r="J23" s="676"/>
      <c r="K23" s="676"/>
      <c r="L23" s="676"/>
      <c r="M23" s="676"/>
      <c r="N23" s="676"/>
      <c r="O23" s="676"/>
      <c r="P23" s="676"/>
      <c r="Q23" s="676"/>
    </row>
    <row r="24" spans="1:17">
      <c r="A24" s="25">
        <v>15</v>
      </c>
      <c r="B24" s="29" t="s">
        <v>169</v>
      </c>
      <c r="C24" s="119">
        <v>15256124.169999857</v>
      </c>
      <c r="D24" s="119">
        <v>10904408.68</v>
      </c>
      <c r="E24" s="120">
        <f t="shared" si="2"/>
        <v>26160532.849999856</v>
      </c>
      <c r="F24" s="121">
        <v>9636692.7299999222</v>
      </c>
      <c r="G24" s="122">
        <v>10186992.710000021</v>
      </c>
      <c r="H24" s="123">
        <f t="shared" si="1"/>
        <v>19823685.439999945</v>
      </c>
      <c r="J24" s="676"/>
      <c r="K24" s="676"/>
      <c r="L24" s="676"/>
      <c r="M24" s="676"/>
      <c r="N24" s="676"/>
      <c r="O24" s="676"/>
      <c r="P24" s="676"/>
      <c r="Q24" s="676"/>
    </row>
    <row r="25" spans="1:17">
      <c r="A25" s="25">
        <v>16</v>
      </c>
      <c r="B25" s="29" t="s">
        <v>170</v>
      </c>
      <c r="C25" s="119">
        <v>129880715.18000019</v>
      </c>
      <c r="D25" s="119">
        <v>11913823.849999994</v>
      </c>
      <c r="E25" s="120">
        <f t="shared" si="2"/>
        <v>141794539.03000018</v>
      </c>
      <c r="F25" s="121">
        <v>120165292.09000006</v>
      </c>
      <c r="G25" s="122">
        <v>21404184.789999992</v>
      </c>
      <c r="H25" s="123">
        <f t="shared" si="1"/>
        <v>141569476.88000005</v>
      </c>
      <c r="J25" s="676"/>
      <c r="K25" s="676"/>
      <c r="L25" s="676"/>
      <c r="M25" s="676"/>
      <c r="N25" s="676"/>
      <c r="O25" s="676"/>
      <c r="P25" s="676"/>
      <c r="Q25" s="676"/>
    </row>
    <row r="26" spans="1:17">
      <c r="A26" s="25">
        <v>17</v>
      </c>
      <c r="B26" s="29" t="s">
        <v>171</v>
      </c>
      <c r="C26" s="124">
        <v>0</v>
      </c>
      <c r="D26" s="124"/>
      <c r="E26" s="120">
        <f t="shared" si="2"/>
        <v>0</v>
      </c>
      <c r="F26" s="125">
        <v>0</v>
      </c>
      <c r="G26" s="126">
        <v>0</v>
      </c>
      <c r="H26" s="123">
        <f t="shared" si="1"/>
        <v>0</v>
      </c>
      <c r="J26" s="676"/>
      <c r="K26" s="676"/>
      <c r="L26" s="676"/>
      <c r="M26" s="676"/>
      <c r="N26" s="676"/>
      <c r="O26" s="676"/>
      <c r="P26" s="676"/>
      <c r="Q26" s="676"/>
    </row>
    <row r="27" spans="1:17">
      <c r="A27" s="25">
        <v>18</v>
      </c>
      <c r="B27" s="29" t="s">
        <v>172</v>
      </c>
      <c r="C27" s="119">
        <v>36929650</v>
      </c>
      <c r="D27" s="119">
        <v>2686255</v>
      </c>
      <c r="E27" s="120">
        <f t="shared" si="2"/>
        <v>39615905</v>
      </c>
      <c r="F27" s="121">
        <v>32000950</v>
      </c>
      <c r="G27" s="122">
        <v>6539361.2300000004</v>
      </c>
      <c r="H27" s="123">
        <f t="shared" si="1"/>
        <v>38540311.230000004</v>
      </c>
      <c r="J27" s="676"/>
      <c r="K27" s="676"/>
      <c r="L27" s="676"/>
      <c r="M27" s="676"/>
      <c r="N27" s="676"/>
      <c r="O27" s="676"/>
      <c r="P27" s="676"/>
      <c r="Q27" s="676"/>
    </row>
    <row r="28" spans="1:17">
      <c r="A28" s="25">
        <v>19</v>
      </c>
      <c r="B28" s="29" t="s">
        <v>173</v>
      </c>
      <c r="C28" s="119">
        <v>3795547.43</v>
      </c>
      <c r="D28" s="119">
        <v>207485.21</v>
      </c>
      <c r="E28" s="120">
        <f t="shared" si="2"/>
        <v>4003032.64</v>
      </c>
      <c r="F28" s="121">
        <v>4296198.87</v>
      </c>
      <c r="G28" s="122">
        <v>543142.69000000006</v>
      </c>
      <c r="H28" s="123">
        <f t="shared" si="1"/>
        <v>4839341.5600000005</v>
      </c>
      <c r="J28" s="676"/>
      <c r="K28" s="676"/>
      <c r="L28" s="676"/>
      <c r="M28" s="676"/>
      <c r="N28" s="676"/>
      <c r="O28" s="676"/>
      <c r="P28" s="676"/>
      <c r="Q28" s="676"/>
    </row>
    <row r="29" spans="1:17">
      <c r="A29" s="25">
        <v>20</v>
      </c>
      <c r="B29" s="29" t="s">
        <v>95</v>
      </c>
      <c r="C29" s="119">
        <v>6007509.3900000006</v>
      </c>
      <c r="D29" s="119">
        <v>2899099.9</v>
      </c>
      <c r="E29" s="120">
        <f t="shared" si="2"/>
        <v>8906609.290000001</v>
      </c>
      <c r="F29" s="121">
        <v>6586453.3200000003</v>
      </c>
      <c r="G29" s="122">
        <v>4317176.28</v>
      </c>
      <c r="H29" s="123">
        <f t="shared" si="1"/>
        <v>10903629.600000001</v>
      </c>
      <c r="J29" s="676"/>
      <c r="K29" s="676"/>
      <c r="L29" s="676"/>
      <c r="M29" s="676"/>
      <c r="N29" s="676"/>
      <c r="O29" s="676"/>
      <c r="P29" s="676"/>
      <c r="Q29" s="676"/>
    </row>
    <row r="30" spans="1:17">
      <c r="A30" s="25">
        <v>21</v>
      </c>
      <c r="B30" s="29" t="s">
        <v>174</v>
      </c>
      <c r="C30" s="119">
        <v>0</v>
      </c>
      <c r="D30" s="119">
        <v>15801500</v>
      </c>
      <c r="E30" s="120">
        <f t="shared" si="2"/>
        <v>15801500</v>
      </c>
      <c r="F30" s="121">
        <v>0</v>
      </c>
      <c r="G30" s="122">
        <v>15276000</v>
      </c>
      <c r="H30" s="123">
        <f t="shared" si="1"/>
        <v>15276000</v>
      </c>
      <c r="J30" s="676"/>
      <c r="K30" s="676"/>
      <c r="L30" s="676"/>
      <c r="M30" s="676"/>
      <c r="N30" s="676"/>
      <c r="O30" s="676"/>
      <c r="P30" s="676"/>
      <c r="Q30" s="676"/>
    </row>
    <row r="31" spans="1:17">
      <c r="A31" s="25">
        <v>22</v>
      </c>
      <c r="B31" s="31" t="s">
        <v>175</v>
      </c>
      <c r="C31" s="120">
        <f>SUM(C22:C30)</f>
        <v>199223012.72000009</v>
      </c>
      <c r="D31" s="120">
        <f>SUM(D22:D30)</f>
        <v>47557112.609999992</v>
      </c>
      <c r="E31" s="120">
        <f>C31+D31</f>
        <v>246780125.33000007</v>
      </c>
      <c r="F31" s="120">
        <f>SUM(F22:F30)</f>
        <v>178797304.81999996</v>
      </c>
      <c r="G31" s="120">
        <f>SUM(G22:G30)</f>
        <v>59861495.440000013</v>
      </c>
      <c r="H31" s="123">
        <f t="shared" si="1"/>
        <v>238658800.25999999</v>
      </c>
      <c r="J31" s="676"/>
      <c r="K31" s="676"/>
      <c r="L31" s="676"/>
      <c r="M31" s="676"/>
      <c r="N31" s="676"/>
      <c r="O31" s="676"/>
      <c r="P31" s="676"/>
      <c r="Q31" s="676"/>
    </row>
    <row r="32" spans="1:17">
      <c r="A32" s="25"/>
      <c r="B32" s="26" t="s">
        <v>184</v>
      </c>
      <c r="C32" s="124"/>
      <c r="D32" s="124"/>
      <c r="E32" s="119"/>
      <c r="F32" s="125"/>
      <c r="G32" s="126"/>
      <c r="H32" s="127"/>
      <c r="J32" s="676"/>
      <c r="K32" s="676"/>
      <c r="L32" s="676"/>
      <c r="M32" s="676"/>
      <c r="N32" s="676"/>
      <c r="O32" s="676"/>
      <c r="P32" s="676"/>
      <c r="Q32" s="676"/>
    </row>
    <row r="33" spans="1:17">
      <c r="A33" s="25">
        <v>23</v>
      </c>
      <c r="B33" s="29" t="s">
        <v>176</v>
      </c>
      <c r="C33" s="119">
        <v>25643199.989999998</v>
      </c>
      <c r="D33" s="119">
        <v>0</v>
      </c>
      <c r="E33" s="120">
        <f t="shared" si="2"/>
        <v>25643199.989999998</v>
      </c>
      <c r="F33" s="121">
        <v>25643199.989999998</v>
      </c>
      <c r="G33" s="126">
        <v>0</v>
      </c>
      <c r="H33" s="123">
        <f t="shared" si="1"/>
        <v>25643199.989999998</v>
      </c>
      <c r="J33" s="676"/>
      <c r="K33" s="676"/>
      <c r="L33" s="676"/>
      <c r="M33" s="676"/>
      <c r="N33" s="676"/>
      <c r="O33" s="676"/>
      <c r="P33" s="676"/>
      <c r="Q33" s="676"/>
    </row>
    <row r="34" spans="1:17">
      <c r="A34" s="25">
        <v>24</v>
      </c>
      <c r="B34" s="29" t="s">
        <v>177</v>
      </c>
      <c r="C34" s="119">
        <v>0</v>
      </c>
      <c r="D34" s="119">
        <v>0</v>
      </c>
      <c r="E34" s="120">
        <f t="shared" si="2"/>
        <v>0</v>
      </c>
      <c r="F34" s="121">
        <v>0</v>
      </c>
      <c r="G34" s="126">
        <v>0</v>
      </c>
      <c r="H34" s="123">
        <f t="shared" si="1"/>
        <v>0</v>
      </c>
      <c r="J34" s="676"/>
      <c r="K34" s="676"/>
      <c r="L34" s="676"/>
      <c r="M34" s="676"/>
      <c r="N34" s="676"/>
      <c r="O34" s="676"/>
      <c r="P34" s="676"/>
      <c r="Q34" s="676"/>
    </row>
    <row r="35" spans="1:17">
      <c r="A35" s="25">
        <v>25</v>
      </c>
      <c r="B35" s="30" t="s">
        <v>178</v>
      </c>
      <c r="C35" s="119">
        <v>0</v>
      </c>
      <c r="D35" s="119">
        <v>0</v>
      </c>
      <c r="E35" s="120">
        <f t="shared" si="2"/>
        <v>0</v>
      </c>
      <c r="F35" s="121">
        <v>0</v>
      </c>
      <c r="G35" s="126">
        <v>0</v>
      </c>
      <c r="H35" s="123">
        <f t="shared" si="1"/>
        <v>0</v>
      </c>
      <c r="J35" s="676"/>
      <c r="K35" s="676"/>
      <c r="L35" s="676"/>
      <c r="M35" s="676"/>
      <c r="N35" s="676"/>
      <c r="O35" s="676"/>
      <c r="P35" s="676"/>
      <c r="Q35" s="676"/>
    </row>
    <row r="36" spans="1:17">
      <c r="A36" s="25">
        <v>26</v>
      </c>
      <c r="B36" s="29" t="s">
        <v>179</v>
      </c>
      <c r="C36" s="119">
        <v>0</v>
      </c>
      <c r="D36" s="119">
        <v>0</v>
      </c>
      <c r="E36" s="120">
        <f t="shared" si="2"/>
        <v>0</v>
      </c>
      <c r="F36" s="121">
        <v>0</v>
      </c>
      <c r="G36" s="126">
        <v>0</v>
      </c>
      <c r="H36" s="123">
        <f t="shared" si="1"/>
        <v>0</v>
      </c>
      <c r="J36" s="676"/>
      <c r="K36" s="676"/>
      <c r="L36" s="676"/>
      <c r="M36" s="676"/>
      <c r="N36" s="676"/>
      <c r="O36" s="676"/>
      <c r="P36" s="676"/>
      <c r="Q36" s="676"/>
    </row>
    <row r="37" spans="1:17">
      <c r="A37" s="25">
        <v>27</v>
      </c>
      <c r="B37" s="29" t="s">
        <v>180</v>
      </c>
      <c r="C37" s="119">
        <v>0</v>
      </c>
      <c r="D37" s="119">
        <v>0</v>
      </c>
      <c r="E37" s="120">
        <f t="shared" si="2"/>
        <v>0</v>
      </c>
      <c r="F37" s="121">
        <v>0</v>
      </c>
      <c r="G37" s="126">
        <v>0</v>
      </c>
      <c r="H37" s="123">
        <f t="shared" si="1"/>
        <v>0</v>
      </c>
      <c r="J37" s="676"/>
      <c r="K37" s="676"/>
      <c r="L37" s="676"/>
      <c r="M37" s="676"/>
      <c r="N37" s="676"/>
      <c r="O37" s="676"/>
      <c r="P37" s="676"/>
      <c r="Q37" s="676"/>
    </row>
    <row r="38" spans="1:17">
      <c r="A38" s="25">
        <v>28</v>
      </c>
      <c r="B38" s="29" t="s">
        <v>181</v>
      </c>
      <c r="C38" s="119">
        <v>18045716.954300005</v>
      </c>
      <c r="D38" s="119">
        <v>0</v>
      </c>
      <c r="E38" s="120">
        <f t="shared" si="2"/>
        <v>18045716.954300005</v>
      </c>
      <c r="F38" s="121">
        <v>16022045.78119999</v>
      </c>
      <c r="G38" s="126">
        <v>0</v>
      </c>
      <c r="H38" s="123">
        <f t="shared" si="1"/>
        <v>16022045.78119999</v>
      </c>
      <c r="J38" s="676"/>
      <c r="K38" s="676"/>
      <c r="L38" s="676"/>
      <c r="M38" s="676"/>
      <c r="N38" s="676"/>
      <c r="O38" s="676"/>
      <c r="P38" s="676"/>
      <c r="Q38" s="676"/>
    </row>
    <row r="39" spans="1:17">
      <c r="A39" s="25">
        <v>29</v>
      </c>
      <c r="B39" s="29" t="s">
        <v>196</v>
      </c>
      <c r="C39" s="119">
        <v>0</v>
      </c>
      <c r="D39" s="119">
        <v>0</v>
      </c>
      <c r="E39" s="120">
        <f t="shared" si="2"/>
        <v>0</v>
      </c>
      <c r="F39" s="121">
        <v>0</v>
      </c>
      <c r="G39" s="126">
        <v>0</v>
      </c>
      <c r="H39" s="123">
        <f t="shared" si="1"/>
        <v>0</v>
      </c>
      <c r="J39" s="676"/>
      <c r="K39" s="676"/>
      <c r="L39" s="676"/>
      <c r="M39" s="676"/>
      <c r="N39" s="676"/>
      <c r="O39" s="676"/>
      <c r="P39" s="676"/>
      <c r="Q39" s="676"/>
    </row>
    <row r="40" spans="1:17">
      <c r="A40" s="25">
        <v>30</v>
      </c>
      <c r="B40" s="31" t="s">
        <v>182</v>
      </c>
      <c r="C40" s="119">
        <v>43688916.944300003</v>
      </c>
      <c r="D40" s="119">
        <v>0</v>
      </c>
      <c r="E40" s="120">
        <f t="shared" si="2"/>
        <v>43688916.944300003</v>
      </c>
      <c r="F40" s="121">
        <v>41665245.771199986</v>
      </c>
      <c r="G40" s="126">
        <v>0</v>
      </c>
      <c r="H40" s="123">
        <f t="shared" si="1"/>
        <v>41665245.771199986</v>
      </c>
      <c r="J40" s="676"/>
      <c r="K40" s="676"/>
      <c r="L40" s="676"/>
      <c r="M40" s="676"/>
      <c r="N40" s="676"/>
      <c r="O40" s="676"/>
      <c r="P40" s="676"/>
      <c r="Q40" s="676"/>
    </row>
    <row r="41" spans="1:17" ht="16.5" thickBot="1">
      <c r="A41" s="32">
        <v>31</v>
      </c>
      <c r="B41" s="33" t="s">
        <v>197</v>
      </c>
      <c r="C41" s="128">
        <f>C31+C40</f>
        <v>242911929.66430008</v>
      </c>
      <c r="D41" s="128">
        <f>D31+D40</f>
        <v>47557112.609999992</v>
      </c>
      <c r="E41" s="128">
        <f>C41+D41</f>
        <v>290469042.2743001</v>
      </c>
      <c r="F41" s="128">
        <f>F31+F40</f>
        <v>220462550.59119993</v>
      </c>
      <c r="G41" s="128">
        <f>G31+G40</f>
        <v>59861495.440000013</v>
      </c>
      <c r="H41" s="129">
        <f>F41+G41</f>
        <v>280324046.03119993</v>
      </c>
      <c r="J41" s="676"/>
      <c r="K41" s="676"/>
      <c r="L41" s="676"/>
      <c r="M41" s="676"/>
      <c r="N41" s="676"/>
      <c r="O41" s="676"/>
      <c r="P41" s="676"/>
      <c r="Q41" s="676"/>
    </row>
    <row r="43" spans="1:17">
      <c r="B43" s="34"/>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P67"/>
  <sheetViews>
    <sheetView zoomScale="80" zoomScaleNormal="80" workbookViewId="0">
      <pane xSplit="1" ySplit="6" topLeftCell="B7" activePane="bottomRight" state="frozen"/>
      <selection activeCell="B2" sqref="B2"/>
      <selection pane="topRight" activeCell="B2" sqref="B2"/>
      <selection pane="bottomLeft" activeCell="B2" sqref="B2"/>
      <selection pane="bottomRight" activeCell="J22" sqref="J22"/>
    </sheetView>
  </sheetViews>
  <sheetFormatPr defaultColWidth="9.140625" defaultRowHeight="15.75"/>
  <cols>
    <col min="1" max="1" width="10.85546875" style="40" bestFit="1" customWidth="1"/>
    <col min="2" max="2" width="89.140625" style="40" customWidth="1"/>
    <col min="3" max="8" width="12.7109375" style="40" customWidth="1"/>
    <col min="9" max="9" width="8.85546875" style="251" customWidth="1"/>
    <col min="10" max="16384" width="9.140625" style="254"/>
  </cols>
  <sheetData>
    <row r="1" spans="1:16">
      <c r="A1" s="8" t="s">
        <v>188</v>
      </c>
      <c r="B1" s="253" t="str">
        <f>Info!C2</f>
        <v>სს "ფინკა ბანკი საქართველო"</v>
      </c>
      <c r="C1" s="10"/>
    </row>
    <row r="2" spans="1:16">
      <c r="A2" s="8" t="s">
        <v>189</v>
      </c>
      <c r="B2" s="252">
        <f>'1. key ratios'!B2</f>
        <v>44377</v>
      </c>
      <c r="C2" s="255"/>
      <c r="D2" s="256"/>
      <c r="E2" s="256"/>
      <c r="F2" s="256"/>
      <c r="G2" s="256"/>
      <c r="H2" s="256"/>
    </row>
    <row r="3" spans="1:16">
      <c r="A3" s="8"/>
      <c r="B3" s="253"/>
      <c r="C3" s="255"/>
      <c r="D3" s="256"/>
      <c r="E3" s="256"/>
      <c r="F3" s="256"/>
      <c r="G3" s="256"/>
      <c r="H3" s="256"/>
    </row>
    <row r="4" spans="1:16" ht="16.5" thickBot="1">
      <c r="A4" s="35" t="s">
        <v>407</v>
      </c>
      <c r="B4" s="18" t="s">
        <v>222</v>
      </c>
      <c r="C4" s="21"/>
      <c r="D4" s="21"/>
      <c r="E4" s="21"/>
      <c r="F4" s="35"/>
      <c r="G4" s="35"/>
      <c r="H4" s="36" t="s">
        <v>93</v>
      </c>
    </row>
    <row r="5" spans="1:16">
      <c r="A5" s="257"/>
      <c r="B5" s="258"/>
      <c r="C5" s="698" t="s">
        <v>194</v>
      </c>
      <c r="D5" s="699"/>
      <c r="E5" s="700"/>
      <c r="F5" s="698" t="s">
        <v>195</v>
      </c>
      <c r="G5" s="699"/>
      <c r="H5" s="701"/>
    </row>
    <row r="6" spans="1:16" ht="15">
      <c r="A6" s="259" t="s">
        <v>26</v>
      </c>
      <c r="B6" s="260"/>
      <c r="C6" s="261" t="s">
        <v>27</v>
      </c>
      <c r="D6" s="261" t="s">
        <v>96</v>
      </c>
      <c r="E6" s="261" t="s">
        <v>68</v>
      </c>
      <c r="F6" s="261" t="s">
        <v>27</v>
      </c>
      <c r="G6" s="261" t="s">
        <v>96</v>
      </c>
      <c r="H6" s="262" t="s">
        <v>68</v>
      </c>
    </row>
    <row r="7" spans="1:16">
      <c r="A7" s="263"/>
      <c r="B7" s="264" t="s">
        <v>92</v>
      </c>
      <c r="C7" s="265"/>
      <c r="D7" s="265"/>
      <c r="E7" s="265"/>
      <c r="F7" s="265"/>
      <c r="G7" s="265"/>
      <c r="H7" s="266"/>
    </row>
    <row r="8" spans="1:16">
      <c r="A8" s="263">
        <v>1</v>
      </c>
      <c r="B8" s="267" t="s">
        <v>97</v>
      </c>
      <c r="C8" s="126">
        <v>342444.33</v>
      </c>
      <c r="D8" s="126">
        <v>-9375.09</v>
      </c>
      <c r="E8" s="120">
        <f>C8+D8</f>
        <v>333069.24</v>
      </c>
      <c r="F8" s="126">
        <v>625021.82000000007</v>
      </c>
      <c r="G8" s="126">
        <v>54138.68</v>
      </c>
      <c r="H8" s="130">
        <f>F8+G8</f>
        <v>679160.50000000012</v>
      </c>
      <c r="J8" s="677"/>
      <c r="K8" s="677"/>
      <c r="L8" s="677"/>
      <c r="M8" s="677"/>
      <c r="N8" s="677"/>
      <c r="O8" s="677"/>
      <c r="P8" s="677"/>
    </row>
    <row r="9" spans="1:16">
      <c r="A9" s="263">
        <v>2</v>
      </c>
      <c r="B9" s="267" t="s">
        <v>98</v>
      </c>
      <c r="C9" s="268">
        <f>SUM(C10:C18)</f>
        <v>21875584.050000001</v>
      </c>
      <c r="D9" s="268">
        <f>SUM(D10:D18)</f>
        <v>251171.51430000001</v>
      </c>
      <c r="E9" s="120">
        <f t="shared" ref="E9:E67" si="0">C9+D9</f>
        <v>22126755.564300001</v>
      </c>
      <c r="F9" s="268">
        <f>SUM(F10:F18)</f>
        <v>20946633.539999995</v>
      </c>
      <c r="G9" s="268">
        <f>SUM(G10:G18)</f>
        <v>436822.36120000004</v>
      </c>
      <c r="H9" s="130">
        <f t="shared" ref="H9:H67" si="1">F9+G9</f>
        <v>21383455.901199996</v>
      </c>
      <c r="J9" s="677"/>
      <c r="K9" s="677"/>
      <c r="L9" s="677"/>
      <c r="M9" s="677"/>
      <c r="N9" s="677"/>
      <c r="O9" s="677"/>
      <c r="P9" s="677"/>
    </row>
    <row r="10" spans="1:16">
      <c r="A10" s="263">
        <v>2.1</v>
      </c>
      <c r="B10" s="269" t="s">
        <v>99</v>
      </c>
      <c r="C10" s="126">
        <v>0</v>
      </c>
      <c r="D10" s="126">
        <v>0</v>
      </c>
      <c r="E10" s="120">
        <f t="shared" si="0"/>
        <v>0</v>
      </c>
      <c r="F10" s="126">
        <v>0</v>
      </c>
      <c r="G10" s="126">
        <v>0</v>
      </c>
      <c r="H10" s="130">
        <f t="shared" si="1"/>
        <v>0</v>
      </c>
      <c r="J10" s="677"/>
      <c r="K10" s="677"/>
      <c r="L10" s="677"/>
      <c r="M10" s="677"/>
      <c r="N10" s="677"/>
      <c r="O10" s="677"/>
      <c r="P10" s="677"/>
    </row>
    <row r="11" spans="1:16">
      <c r="A11" s="263">
        <v>2.2000000000000002</v>
      </c>
      <c r="B11" s="269" t="s">
        <v>100</v>
      </c>
      <c r="C11" s="126">
        <v>464395.44000000006</v>
      </c>
      <c r="D11" s="126">
        <v>47024.028700000003</v>
      </c>
      <c r="E11" s="120">
        <f t="shared" si="0"/>
        <v>511419.46870000008</v>
      </c>
      <c r="F11" s="126">
        <v>439699.72999999992</v>
      </c>
      <c r="G11" s="126">
        <v>82058.136500000008</v>
      </c>
      <c r="H11" s="130">
        <f t="shared" si="1"/>
        <v>521757.86649999995</v>
      </c>
      <c r="J11" s="677"/>
      <c r="K11" s="677"/>
      <c r="L11" s="677"/>
      <c r="M11" s="677"/>
      <c r="N11" s="677"/>
      <c r="O11" s="677"/>
      <c r="P11" s="677"/>
    </row>
    <row r="12" spans="1:16">
      <c r="A12" s="263">
        <v>2.2999999999999998</v>
      </c>
      <c r="B12" s="269" t="s">
        <v>101</v>
      </c>
      <c r="C12" s="126">
        <v>0</v>
      </c>
      <c r="D12" s="126">
        <v>0</v>
      </c>
      <c r="E12" s="120">
        <f t="shared" si="0"/>
        <v>0</v>
      </c>
      <c r="F12" s="126">
        <v>0</v>
      </c>
      <c r="G12" s="126">
        <v>0</v>
      </c>
      <c r="H12" s="130">
        <f t="shared" si="1"/>
        <v>0</v>
      </c>
      <c r="J12" s="677"/>
      <c r="K12" s="677"/>
      <c r="L12" s="677"/>
      <c r="M12" s="677"/>
      <c r="N12" s="677"/>
      <c r="O12" s="677"/>
      <c r="P12" s="677"/>
    </row>
    <row r="13" spans="1:16">
      <c r="A13" s="263">
        <v>2.4</v>
      </c>
      <c r="B13" s="269" t="s">
        <v>102</v>
      </c>
      <c r="C13" s="126">
        <v>39593.96</v>
      </c>
      <c r="D13" s="126">
        <v>6406.0461000000005</v>
      </c>
      <c r="E13" s="120">
        <f t="shared" si="0"/>
        <v>46000.006099999999</v>
      </c>
      <c r="F13" s="126">
        <v>30228.550000000003</v>
      </c>
      <c r="G13" s="126">
        <v>8729.3829999999998</v>
      </c>
      <c r="H13" s="130">
        <f t="shared" si="1"/>
        <v>38957.933000000005</v>
      </c>
      <c r="J13" s="677"/>
      <c r="K13" s="677"/>
      <c r="L13" s="677"/>
      <c r="M13" s="677"/>
      <c r="N13" s="677"/>
      <c r="O13" s="677"/>
      <c r="P13" s="677"/>
    </row>
    <row r="14" spans="1:16">
      <c r="A14" s="263">
        <v>2.5</v>
      </c>
      <c r="B14" s="269" t="s">
        <v>103</v>
      </c>
      <c r="C14" s="126">
        <v>64467.210000000006</v>
      </c>
      <c r="D14" s="126">
        <v>0</v>
      </c>
      <c r="E14" s="120">
        <f t="shared" si="0"/>
        <v>64467.210000000006</v>
      </c>
      <c r="F14" s="126">
        <v>20596.43</v>
      </c>
      <c r="G14" s="126">
        <v>2033.2908</v>
      </c>
      <c r="H14" s="130">
        <f t="shared" si="1"/>
        <v>22629.720799999999</v>
      </c>
      <c r="J14" s="677"/>
      <c r="K14" s="677"/>
      <c r="L14" s="677"/>
      <c r="M14" s="677"/>
      <c r="N14" s="677"/>
      <c r="O14" s="677"/>
      <c r="P14" s="677"/>
    </row>
    <row r="15" spans="1:16">
      <c r="A15" s="263">
        <v>2.6</v>
      </c>
      <c r="B15" s="269" t="s">
        <v>104</v>
      </c>
      <c r="C15" s="126">
        <v>23895.05</v>
      </c>
      <c r="D15" s="126">
        <v>9315.8778000000002</v>
      </c>
      <c r="E15" s="120">
        <f t="shared" si="0"/>
        <v>33210.927799999998</v>
      </c>
      <c r="F15" s="126">
        <v>40062.589999999997</v>
      </c>
      <c r="G15" s="126">
        <v>11597.016799999998</v>
      </c>
      <c r="H15" s="130">
        <f t="shared" si="1"/>
        <v>51659.606799999994</v>
      </c>
      <c r="J15" s="677"/>
      <c r="K15" s="677"/>
      <c r="L15" s="677"/>
      <c r="M15" s="677"/>
      <c r="N15" s="677"/>
      <c r="O15" s="677"/>
      <c r="P15" s="677"/>
    </row>
    <row r="16" spans="1:16">
      <c r="A16" s="263">
        <v>2.7</v>
      </c>
      <c r="B16" s="269" t="s">
        <v>105</v>
      </c>
      <c r="C16" s="126">
        <v>8969</v>
      </c>
      <c r="D16" s="126">
        <v>320.59289999999999</v>
      </c>
      <c r="E16" s="120">
        <f t="shared" si="0"/>
        <v>9289.5928999999996</v>
      </c>
      <c r="F16" s="126">
        <v>7516.7900000000009</v>
      </c>
      <c r="G16" s="126">
        <v>1258.3478</v>
      </c>
      <c r="H16" s="130">
        <f t="shared" si="1"/>
        <v>8775.1378000000004</v>
      </c>
      <c r="J16" s="677"/>
      <c r="K16" s="677"/>
      <c r="L16" s="677"/>
      <c r="M16" s="677"/>
      <c r="N16" s="677"/>
      <c r="O16" s="677"/>
      <c r="P16" s="677"/>
    </row>
    <row r="17" spans="1:16">
      <c r="A17" s="263">
        <v>2.8</v>
      </c>
      <c r="B17" s="269" t="s">
        <v>106</v>
      </c>
      <c r="C17" s="126">
        <v>21272136.420000002</v>
      </c>
      <c r="D17" s="126">
        <v>185149.62</v>
      </c>
      <c r="E17" s="120">
        <f t="shared" si="0"/>
        <v>21457286.040000003</v>
      </c>
      <c r="F17" s="126">
        <v>20395116.389999997</v>
      </c>
      <c r="G17" s="126">
        <v>328213.65999999997</v>
      </c>
      <c r="H17" s="130">
        <f t="shared" si="1"/>
        <v>20723330.049999997</v>
      </c>
      <c r="J17" s="677"/>
      <c r="K17" s="677"/>
      <c r="L17" s="677"/>
      <c r="M17" s="677"/>
      <c r="N17" s="677"/>
      <c r="O17" s="677"/>
      <c r="P17" s="677"/>
    </row>
    <row r="18" spans="1:16">
      <c r="A18" s="263">
        <v>2.9</v>
      </c>
      <c r="B18" s="269" t="s">
        <v>107</v>
      </c>
      <c r="C18" s="126">
        <v>2126.9699999999998</v>
      </c>
      <c r="D18" s="126">
        <v>2955.3488000000002</v>
      </c>
      <c r="E18" s="120">
        <f t="shared" si="0"/>
        <v>5082.3188</v>
      </c>
      <c r="F18" s="126">
        <v>13413.060000000001</v>
      </c>
      <c r="G18" s="126">
        <v>2932.5263</v>
      </c>
      <c r="H18" s="130">
        <f t="shared" si="1"/>
        <v>16345.586300000001</v>
      </c>
      <c r="J18" s="677"/>
      <c r="K18" s="677"/>
      <c r="L18" s="677"/>
      <c r="M18" s="677"/>
      <c r="N18" s="677"/>
      <c r="O18" s="677"/>
      <c r="P18" s="677"/>
    </row>
    <row r="19" spans="1:16">
      <c r="A19" s="263">
        <v>3</v>
      </c>
      <c r="B19" s="267" t="s">
        <v>108</v>
      </c>
      <c r="C19" s="126">
        <v>1068204.6400000001</v>
      </c>
      <c r="D19" s="126">
        <v>24624.809999999998</v>
      </c>
      <c r="E19" s="120">
        <f t="shared" si="0"/>
        <v>1092829.4500000002</v>
      </c>
      <c r="F19" s="126">
        <v>792371.74</v>
      </c>
      <c r="G19" s="126">
        <v>31933.640000000003</v>
      </c>
      <c r="H19" s="130">
        <f t="shared" si="1"/>
        <v>824305.38</v>
      </c>
      <c r="J19" s="677"/>
      <c r="K19" s="677"/>
      <c r="L19" s="677"/>
      <c r="M19" s="677"/>
      <c r="N19" s="677"/>
      <c r="O19" s="677"/>
      <c r="P19" s="677"/>
    </row>
    <row r="20" spans="1:16">
      <c r="A20" s="263">
        <v>4</v>
      </c>
      <c r="B20" s="267" t="s">
        <v>109</v>
      </c>
      <c r="C20" s="126">
        <v>1141876.81</v>
      </c>
      <c r="D20" s="126">
        <v>0</v>
      </c>
      <c r="E20" s="120">
        <f t="shared" si="0"/>
        <v>1141876.81</v>
      </c>
      <c r="F20" s="126">
        <v>722457.17999999993</v>
      </c>
      <c r="G20" s="126">
        <v>0</v>
      </c>
      <c r="H20" s="130">
        <f t="shared" si="1"/>
        <v>722457.17999999993</v>
      </c>
      <c r="J20" s="677"/>
      <c r="K20" s="677"/>
      <c r="L20" s="677"/>
      <c r="M20" s="677"/>
      <c r="N20" s="677"/>
      <c r="O20" s="677"/>
      <c r="P20" s="677"/>
    </row>
    <row r="21" spans="1:16">
      <c r="A21" s="263">
        <v>5</v>
      </c>
      <c r="B21" s="267" t="s">
        <v>110</v>
      </c>
      <c r="C21" s="126">
        <v>0</v>
      </c>
      <c r="D21" s="126">
        <v>0</v>
      </c>
      <c r="E21" s="120">
        <f t="shared" si="0"/>
        <v>0</v>
      </c>
      <c r="F21" s="126">
        <v>0</v>
      </c>
      <c r="G21" s="126">
        <v>0</v>
      </c>
      <c r="H21" s="130">
        <f>F21+G21</f>
        <v>0</v>
      </c>
      <c r="J21" s="677"/>
      <c r="K21" s="677"/>
      <c r="L21" s="677"/>
      <c r="M21" s="677"/>
      <c r="N21" s="677"/>
      <c r="O21" s="677"/>
      <c r="P21" s="677"/>
    </row>
    <row r="22" spans="1:16">
      <c r="A22" s="263">
        <v>6</v>
      </c>
      <c r="B22" s="270" t="s">
        <v>111</v>
      </c>
      <c r="C22" s="268">
        <f>C8+C9+C19+C20+C21</f>
        <v>24428109.829999998</v>
      </c>
      <c r="D22" s="268">
        <f>D8+D9+D19+D20+D21</f>
        <v>266421.23430000001</v>
      </c>
      <c r="E22" s="120">
        <f>C22+D22</f>
        <v>24694531.064299997</v>
      </c>
      <c r="F22" s="268">
        <f>F8+F9+F19+F20+F21</f>
        <v>23086484.279999994</v>
      </c>
      <c r="G22" s="268">
        <f>G8+G9+G19+G20+G21</f>
        <v>522894.68120000005</v>
      </c>
      <c r="H22" s="130">
        <f>F22+G22</f>
        <v>23609378.961199995</v>
      </c>
      <c r="J22" s="677"/>
      <c r="K22" s="677"/>
      <c r="L22" s="677"/>
      <c r="M22" s="677"/>
      <c r="N22" s="677"/>
      <c r="O22" s="677"/>
      <c r="P22" s="677"/>
    </row>
    <row r="23" spans="1:16">
      <c r="A23" s="263"/>
      <c r="B23" s="264" t="s">
        <v>90</v>
      </c>
      <c r="C23" s="126"/>
      <c r="D23" s="126"/>
      <c r="E23" s="119"/>
      <c r="F23" s="126"/>
      <c r="G23" s="126"/>
      <c r="H23" s="131"/>
      <c r="J23" s="677"/>
      <c r="K23" s="677"/>
      <c r="L23" s="677"/>
      <c r="M23" s="677"/>
      <c r="N23" s="677"/>
      <c r="O23" s="677"/>
      <c r="P23" s="677"/>
    </row>
    <row r="24" spans="1:16">
      <c r="A24" s="263">
        <v>7</v>
      </c>
      <c r="B24" s="267" t="s">
        <v>112</v>
      </c>
      <c r="C24" s="126">
        <v>495546.30999996728</v>
      </c>
      <c r="D24" s="126">
        <v>12556.704199999971</v>
      </c>
      <c r="E24" s="120">
        <f t="shared" si="0"/>
        <v>508103.01419996726</v>
      </c>
      <c r="F24" s="126">
        <v>475722.05999992701</v>
      </c>
      <c r="G24" s="126">
        <v>72649.815700000036</v>
      </c>
      <c r="H24" s="130">
        <f t="shared" si="1"/>
        <v>548371.8756999271</v>
      </c>
      <c r="J24" s="677"/>
      <c r="K24" s="677"/>
      <c r="L24" s="677"/>
      <c r="M24" s="677"/>
      <c r="N24" s="677"/>
      <c r="O24" s="677"/>
      <c r="P24" s="677"/>
    </row>
    <row r="25" spans="1:16">
      <c r="A25" s="263">
        <v>8</v>
      </c>
      <c r="B25" s="267" t="s">
        <v>113</v>
      </c>
      <c r="C25" s="126">
        <v>6764384.3300000299</v>
      </c>
      <c r="D25" s="126">
        <v>155613.44579999999</v>
      </c>
      <c r="E25" s="120">
        <f t="shared" si="0"/>
        <v>6919997.7758000297</v>
      </c>
      <c r="F25" s="126">
        <v>6884869.2100000726</v>
      </c>
      <c r="G25" s="126">
        <v>358125.13429999998</v>
      </c>
      <c r="H25" s="130">
        <f t="shared" si="1"/>
        <v>7242994.3443000726</v>
      </c>
      <c r="J25" s="677"/>
      <c r="K25" s="677"/>
      <c r="L25" s="677"/>
      <c r="M25" s="677"/>
      <c r="N25" s="677"/>
      <c r="O25" s="677"/>
      <c r="P25" s="677"/>
    </row>
    <row r="26" spans="1:16">
      <c r="A26" s="263">
        <v>9</v>
      </c>
      <c r="B26" s="267" t="s">
        <v>114</v>
      </c>
      <c r="C26" s="126">
        <v>13525.45</v>
      </c>
      <c r="D26" s="126">
        <v>1766.55</v>
      </c>
      <c r="E26" s="120">
        <f t="shared" si="0"/>
        <v>15292</v>
      </c>
      <c r="F26" s="126">
        <v>5472.6</v>
      </c>
      <c r="G26" s="126">
        <v>0</v>
      </c>
      <c r="H26" s="130">
        <f t="shared" si="1"/>
        <v>5472.6</v>
      </c>
      <c r="J26" s="677"/>
      <c r="K26" s="677"/>
      <c r="L26" s="677"/>
      <c r="M26" s="677"/>
      <c r="N26" s="677"/>
      <c r="O26" s="677"/>
      <c r="P26" s="677"/>
    </row>
    <row r="27" spans="1:16">
      <c r="A27" s="263">
        <v>10</v>
      </c>
      <c r="B27" s="267" t="s">
        <v>115</v>
      </c>
      <c r="C27" s="126">
        <v>0</v>
      </c>
      <c r="D27" s="126">
        <v>0</v>
      </c>
      <c r="E27" s="120">
        <f t="shared" si="0"/>
        <v>0</v>
      </c>
      <c r="F27" s="126">
        <v>0</v>
      </c>
      <c r="G27" s="126">
        <v>0</v>
      </c>
      <c r="H27" s="130">
        <f t="shared" si="1"/>
        <v>0</v>
      </c>
      <c r="J27" s="677"/>
      <c r="K27" s="677"/>
      <c r="L27" s="677"/>
      <c r="M27" s="677"/>
      <c r="N27" s="677"/>
      <c r="O27" s="677"/>
      <c r="P27" s="677"/>
    </row>
    <row r="28" spans="1:16">
      <c r="A28" s="263">
        <v>11</v>
      </c>
      <c r="B28" s="267" t="s">
        <v>116</v>
      </c>
      <c r="C28" s="126">
        <v>1952241.05</v>
      </c>
      <c r="D28" s="126">
        <v>651946.04</v>
      </c>
      <c r="E28" s="120">
        <f t="shared" si="0"/>
        <v>2604187.09</v>
      </c>
      <c r="F28" s="126">
        <v>1491818.34</v>
      </c>
      <c r="G28" s="126">
        <v>712425.38</v>
      </c>
      <c r="H28" s="130">
        <f t="shared" si="1"/>
        <v>2204243.7200000002</v>
      </c>
      <c r="J28" s="677"/>
      <c r="K28" s="677"/>
      <c r="L28" s="677"/>
      <c r="M28" s="677"/>
      <c r="N28" s="677"/>
      <c r="O28" s="677"/>
      <c r="P28" s="677"/>
    </row>
    <row r="29" spans="1:16">
      <c r="A29" s="263">
        <v>12</v>
      </c>
      <c r="B29" s="267" t="s">
        <v>117</v>
      </c>
      <c r="C29" s="126">
        <v>161235.5</v>
      </c>
      <c r="D29" s="126">
        <v>117070.16</v>
      </c>
      <c r="E29" s="120">
        <f t="shared" si="0"/>
        <v>278305.66000000003</v>
      </c>
      <c r="F29" s="126">
        <v>217470.76</v>
      </c>
      <c r="G29" s="126">
        <v>121185.76</v>
      </c>
      <c r="H29" s="130">
        <f t="shared" si="1"/>
        <v>338656.52</v>
      </c>
      <c r="J29" s="677"/>
      <c r="K29" s="677"/>
      <c r="L29" s="677"/>
      <c r="M29" s="677"/>
      <c r="N29" s="677"/>
      <c r="O29" s="677"/>
      <c r="P29" s="677"/>
    </row>
    <row r="30" spans="1:16">
      <c r="A30" s="263">
        <v>13</v>
      </c>
      <c r="B30" s="271" t="s">
        <v>118</v>
      </c>
      <c r="C30" s="268">
        <f>SUM(C24:C29)</f>
        <v>9386932.6399999969</v>
      </c>
      <c r="D30" s="268">
        <f>SUM(D24:D29)</f>
        <v>938952.9</v>
      </c>
      <c r="E30" s="120">
        <f t="shared" si="0"/>
        <v>10325885.539999997</v>
      </c>
      <c r="F30" s="268">
        <f>SUM(F24:F29)</f>
        <v>9075352.9699999988</v>
      </c>
      <c r="G30" s="268">
        <f>SUM(G24:G29)</f>
        <v>1264386.0900000001</v>
      </c>
      <c r="H30" s="130">
        <f t="shared" si="1"/>
        <v>10339739.059999999</v>
      </c>
      <c r="J30" s="677"/>
      <c r="K30" s="677"/>
      <c r="L30" s="677"/>
      <c r="M30" s="677"/>
      <c r="N30" s="677"/>
      <c r="O30" s="677"/>
      <c r="P30" s="677"/>
    </row>
    <row r="31" spans="1:16">
      <c r="A31" s="263">
        <v>14</v>
      </c>
      <c r="B31" s="271" t="s">
        <v>119</v>
      </c>
      <c r="C31" s="268">
        <f>C22-C30</f>
        <v>15041177.190000001</v>
      </c>
      <c r="D31" s="268">
        <f>D22-D30</f>
        <v>-672531.66570000001</v>
      </c>
      <c r="E31" s="120">
        <f t="shared" si="0"/>
        <v>14368645.524300002</v>
      </c>
      <c r="F31" s="268">
        <f>F22-F30</f>
        <v>14011131.309999995</v>
      </c>
      <c r="G31" s="268">
        <f>G22-G30</f>
        <v>-741491.40880000009</v>
      </c>
      <c r="H31" s="130">
        <f t="shared" si="1"/>
        <v>13269639.901199995</v>
      </c>
      <c r="J31" s="677"/>
      <c r="K31" s="677"/>
      <c r="L31" s="677"/>
      <c r="M31" s="677"/>
      <c r="N31" s="677"/>
      <c r="O31" s="677"/>
      <c r="P31" s="677"/>
    </row>
    <row r="32" spans="1:16">
      <c r="A32" s="263"/>
      <c r="B32" s="264"/>
      <c r="C32" s="272"/>
      <c r="D32" s="272"/>
      <c r="E32" s="272"/>
      <c r="F32" s="272"/>
      <c r="G32" s="272"/>
      <c r="H32" s="273"/>
      <c r="J32" s="677"/>
      <c r="K32" s="677"/>
      <c r="L32" s="677"/>
      <c r="M32" s="677"/>
      <c r="N32" s="677"/>
      <c r="O32" s="677"/>
      <c r="P32" s="677"/>
    </row>
    <row r="33" spans="1:16">
      <c r="A33" s="263"/>
      <c r="B33" s="264" t="s">
        <v>120</v>
      </c>
      <c r="C33" s="126"/>
      <c r="D33" s="126"/>
      <c r="E33" s="119"/>
      <c r="F33" s="126"/>
      <c r="G33" s="126"/>
      <c r="H33" s="131"/>
      <c r="J33" s="677"/>
      <c r="K33" s="677"/>
      <c r="L33" s="677"/>
      <c r="M33" s="677"/>
      <c r="N33" s="677"/>
      <c r="O33" s="677"/>
      <c r="P33" s="677"/>
    </row>
    <row r="34" spans="1:16">
      <c r="A34" s="263">
        <v>15</v>
      </c>
      <c r="B34" s="274" t="s">
        <v>91</v>
      </c>
      <c r="C34" s="135">
        <f>C35-C36</f>
        <v>2753160.8</v>
      </c>
      <c r="D34" s="135">
        <f>D35-D36</f>
        <v>-1298329.82</v>
      </c>
      <c r="E34" s="120">
        <f t="shared" si="0"/>
        <v>1454830.9799999997</v>
      </c>
      <c r="F34" s="135">
        <f>F35-F36</f>
        <v>1296250.46</v>
      </c>
      <c r="G34" s="135">
        <f>G35-G36</f>
        <v>-1229431.2</v>
      </c>
      <c r="H34" s="130">
        <f t="shared" si="1"/>
        <v>66819.260000000009</v>
      </c>
      <c r="J34" s="677"/>
      <c r="K34" s="677"/>
      <c r="L34" s="677"/>
      <c r="M34" s="677"/>
      <c r="N34" s="677"/>
      <c r="O34" s="677"/>
      <c r="P34" s="677"/>
    </row>
    <row r="35" spans="1:16">
      <c r="A35" s="263">
        <v>15.1</v>
      </c>
      <c r="B35" s="269" t="s">
        <v>121</v>
      </c>
      <c r="C35" s="126">
        <v>4103987.22</v>
      </c>
      <c r="D35" s="126">
        <v>146630.47</v>
      </c>
      <c r="E35" s="120">
        <f t="shared" si="0"/>
        <v>4250617.6900000004</v>
      </c>
      <c r="F35" s="126">
        <v>2548635.66</v>
      </c>
      <c r="G35" s="126">
        <v>120613.72</v>
      </c>
      <c r="H35" s="130">
        <f t="shared" si="1"/>
        <v>2669249.3800000004</v>
      </c>
      <c r="J35" s="677"/>
      <c r="K35" s="677"/>
      <c r="L35" s="677"/>
      <c r="M35" s="677"/>
      <c r="N35" s="677"/>
      <c r="O35" s="677"/>
      <c r="P35" s="677"/>
    </row>
    <row r="36" spans="1:16">
      <c r="A36" s="263">
        <v>15.2</v>
      </c>
      <c r="B36" s="269" t="s">
        <v>122</v>
      </c>
      <c r="C36" s="126">
        <v>1350826.4200000002</v>
      </c>
      <c r="D36" s="126">
        <v>1444960.29</v>
      </c>
      <c r="E36" s="120">
        <f t="shared" si="0"/>
        <v>2795786.71</v>
      </c>
      <c r="F36" s="126">
        <v>1252385.2000000002</v>
      </c>
      <c r="G36" s="126">
        <v>1350044.92</v>
      </c>
      <c r="H36" s="130">
        <f t="shared" si="1"/>
        <v>2602430.12</v>
      </c>
      <c r="J36" s="677"/>
      <c r="K36" s="677"/>
      <c r="L36" s="677"/>
      <c r="M36" s="677"/>
      <c r="N36" s="677"/>
      <c r="O36" s="677"/>
      <c r="P36" s="677"/>
    </row>
    <row r="37" spans="1:16">
      <c r="A37" s="263">
        <v>16</v>
      </c>
      <c r="B37" s="267" t="s">
        <v>123</v>
      </c>
      <c r="C37" s="126">
        <v>0</v>
      </c>
      <c r="D37" s="126">
        <v>0</v>
      </c>
      <c r="E37" s="120">
        <f t="shared" si="0"/>
        <v>0</v>
      </c>
      <c r="F37" s="126">
        <v>0</v>
      </c>
      <c r="G37" s="126">
        <v>0</v>
      </c>
      <c r="H37" s="130">
        <f t="shared" si="1"/>
        <v>0</v>
      </c>
      <c r="J37" s="677"/>
      <c r="K37" s="677"/>
      <c r="L37" s="677"/>
      <c r="M37" s="677"/>
      <c r="N37" s="677"/>
      <c r="O37" s="677"/>
      <c r="P37" s="677"/>
    </row>
    <row r="38" spans="1:16">
      <c r="A38" s="263">
        <v>17</v>
      </c>
      <c r="B38" s="267" t="s">
        <v>124</v>
      </c>
      <c r="C38" s="126">
        <v>0</v>
      </c>
      <c r="D38" s="126">
        <v>0</v>
      </c>
      <c r="E38" s="120">
        <f t="shared" si="0"/>
        <v>0</v>
      </c>
      <c r="F38" s="126">
        <v>0</v>
      </c>
      <c r="G38" s="126">
        <v>0</v>
      </c>
      <c r="H38" s="130">
        <f t="shared" si="1"/>
        <v>0</v>
      </c>
      <c r="J38" s="677"/>
      <c r="K38" s="677"/>
      <c r="L38" s="677"/>
      <c r="M38" s="677"/>
      <c r="N38" s="677"/>
      <c r="O38" s="677"/>
      <c r="P38" s="677"/>
    </row>
    <row r="39" spans="1:16">
      <c r="A39" s="263">
        <v>18</v>
      </c>
      <c r="B39" s="267" t="s">
        <v>125</v>
      </c>
      <c r="C39" s="126">
        <v>0</v>
      </c>
      <c r="D39" s="126">
        <v>0</v>
      </c>
      <c r="E39" s="120">
        <f t="shared" si="0"/>
        <v>0</v>
      </c>
      <c r="F39" s="126">
        <v>0</v>
      </c>
      <c r="G39" s="126">
        <v>0</v>
      </c>
      <c r="H39" s="130">
        <f t="shared" si="1"/>
        <v>0</v>
      </c>
      <c r="J39" s="677"/>
      <c r="K39" s="677"/>
      <c r="L39" s="677"/>
      <c r="M39" s="677"/>
      <c r="N39" s="677"/>
      <c r="O39" s="677"/>
      <c r="P39" s="677"/>
    </row>
    <row r="40" spans="1:16">
      <c r="A40" s="263">
        <v>19</v>
      </c>
      <c r="B40" s="267" t="s">
        <v>126</v>
      </c>
      <c r="C40" s="126">
        <v>-497310.29999999993</v>
      </c>
      <c r="D40" s="126">
        <v>0</v>
      </c>
      <c r="E40" s="120">
        <f t="shared" si="0"/>
        <v>-497310.29999999993</v>
      </c>
      <c r="F40" s="126">
        <v>1509675.27</v>
      </c>
      <c r="G40" s="126">
        <v>0</v>
      </c>
      <c r="H40" s="130">
        <f t="shared" si="1"/>
        <v>1509675.27</v>
      </c>
      <c r="J40" s="677"/>
      <c r="K40" s="677"/>
      <c r="L40" s="677"/>
      <c r="M40" s="677"/>
      <c r="N40" s="677"/>
      <c r="O40" s="677"/>
      <c r="P40" s="677"/>
    </row>
    <row r="41" spans="1:16">
      <c r="A41" s="263">
        <v>20</v>
      </c>
      <c r="B41" s="267" t="s">
        <v>127</v>
      </c>
      <c r="C41" s="126">
        <v>-210965.75999999931</v>
      </c>
      <c r="D41" s="126">
        <v>0</v>
      </c>
      <c r="E41" s="120">
        <f t="shared" si="0"/>
        <v>-210965.75999999931</v>
      </c>
      <c r="F41" s="126">
        <v>-1931628.9900000021</v>
      </c>
      <c r="G41" s="126">
        <v>0</v>
      </c>
      <c r="H41" s="130">
        <f t="shared" si="1"/>
        <v>-1931628.9900000021</v>
      </c>
      <c r="J41" s="677"/>
      <c r="K41" s="677"/>
      <c r="L41" s="677"/>
      <c r="M41" s="677"/>
      <c r="N41" s="677"/>
      <c r="O41" s="677"/>
      <c r="P41" s="677"/>
    </row>
    <row r="42" spans="1:16">
      <c r="A42" s="263">
        <v>21</v>
      </c>
      <c r="B42" s="267" t="s">
        <v>128</v>
      </c>
      <c r="C42" s="126">
        <v>3077.3199999999997</v>
      </c>
      <c r="D42" s="126">
        <v>0</v>
      </c>
      <c r="E42" s="120">
        <f t="shared" si="0"/>
        <v>3077.3199999999997</v>
      </c>
      <c r="F42" s="126">
        <v>49.17999999999995</v>
      </c>
      <c r="G42" s="126">
        <v>0</v>
      </c>
      <c r="H42" s="130">
        <f t="shared" si="1"/>
        <v>49.17999999999995</v>
      </c>
      <c r="J42" s="677"/>
      <c r="K42" s="677"/>
      <c r="L42" s="677"/>
      <c r="M42" s="677"/>
      <c r="N42" s="677"/>
      <c r="O42" s="677"/>
      <c r="P42" s="677"/>
    </row>
    <row r="43" spans="1:16">
      <c r="A43" s="263">
        <v>22</v>
      </c>
      <c r="B43" s="267" t="s">
        <v>129</v>
      </c>
      <c r="C43" s="126">
        <v>0</v>
      </c>
      <c r="D43" s="126">
        <v>0</v>
      </c>
      <c r="E43" s="120">
        <f t="shared" si="0"/>
        <v>0</v>
      </c>
      <c r="F43" s="126">
        <v>0</v>
      </c>
      <c r="G43" s="126">
        <v>0</v>
      </c>
      <c r="H43" s="130">
        <f t="shared" si="1"/>
        <v>0</v>
      </c>
      <c r="J43" s="677"/>
      <c r="K43" s="677"/>
      <c r="L43" s="677"/>
      <c r="M43" s="677"/>
      <c r="N43" s="677"/>
      <c r="O43" s="677"/>
      <c r="P43" s="677"/>
    </row>
    <row r="44" spans="1:16">
      <c r="A44" s="263">
        <v>23</v>
      </c>
      <c r="B44" s="267" t="s">
        <v>130</v>
      </c>
      <c r="C44" s="126">
        <v>152632.04999999999</v>
      </c>
      <c r="D44" s="126">
        <v>64520.36</v>
      </c>
      <c r="E44" s="120">
        <f t="shared" si="0"/>
        <v>217152.40999999997</v>
      </c>
      <c r="F44" s="126">
        <v>173243.95</v>
      </c>
      <c r="G44" s="126">
        <v>78072.62</v>
      </c>
      <c r="H44" s="130">
        <f t="shared" si="1"/>
        <v>251316.57</v>
      </c>
      <c r="J44" s="677"/>
      <c r="K44" s="677"/>
      <c r="L44" s="677"/>
      <c r="M44" s="677"/>
      <c r="N44" s="677"/>
      <c r="O44" s="677"/>
      <c r="P44" s="677"/>
    </row>
    <row r="45" spans="1:16">
      <c r="A45" s="263">
        <v>24</v>
      </c>
      <c r="B45" s="271" t="s">
        <v>131</v>
      </c>
      <c r="C45" s="268">
        <f>C34+C37+C38+C39+C40+C41+C42+C43+C44</f>
        <v>2200594.1100000008</v>
      </c>
      <c r="D45" s="268">
        <f>D34+D37+D38+D39+D40+D41+D42+D43+D44</f>
        <v>-1233809.46</v>
      </c>
      <c r="E45" s="120">
        <f t="shared" si="0"/>
        <v>966784.65000000084</v>
      </c>
      <c r="F45" s="268">
        <f>F34+F37+F38+F39+F40+F41+F42+F43+F44</f>
        <v>1047589.869999998</v>
      </c>
      <c r="G45" s="268">
        <f>G34+G37+G38+G39+G40+G41+G42+G43+G44</f>
        <v>-1151358.58</v>
      </c>
      <c r="H45" s="130">
        <f t="shared" si="1"/>
        <v>-103768.71000000206</v>
      </c>
      <c r="J45" s="677"/>
      <c r="K45" s="677"/>
      <c r="L45" s="677"/>
      <c r="M45" s="677"/>
      <c r="N45" s="677"/>
      <c r="O45" s="677"/>
      <c r="P45" s="677"/>
    </row>
    <row r="46" spans="1:16">
      <c r="A46" s="263"/>
      <c r="B46" s="264" t="s">
        <v>132</v>
      </c>
      <c r="C46" s="126"/>
      <c r="D46" s="126"/>
      <c r="E46" s="126"/>
      <c r="F46" s="126"/>
      <c r="G46" s="126"/>
      <c r="H46" s="275"/>
      <c r="J46" s="677"/>
      <c r="K46" s="677"/>
      <c r="L46" s="677"/>
      <c r="M46" s="677"/>
      <c r="N46" s="677"/>
      <c r="O46" s="677"/>
      <c r="P46" s="677"/>
    </row>
    <row r="47" spans="1:16">
      <c r="A47" s="263">
        <v>25</v>
      </c>
      <c r="B47" s="267" t="s">
        <v>133</v>
      </c>
      <c r="C47" s="126">
        <v>60616.92</v>
      </c>
      <c r="D47" s="126">
        <v>33083.61</v>
      </c>
      <c r="E47" s="120">
        <f t="shared" si="0"/>
        <v>93700.53</v>
      </c>
      <c r="F47" s="126">
        <v>56613.11</v>
      </c>
      <c r="G47" s="126">
        <v>26072.81</v>
      </c>
      <c r="H47" s="130">
        <f t="shared" si="1"/>
        <v>82685.919999999998</v>
      </c>
      <c r="J47" s="677"/>
      <c r="K47" s="677"/>
      <c r="L47" s="677"/>
      <c r="M47" s="677"/>
      <c r="N47" s="677"/>
      <c r="O47" s="677"/>
      <c r="P47" s="677"/>
    </row>
    <row r="48" spans="1:16">
      <c r="A48" s="263">
        <v>26</v>
      </c>
      <c r="B48" s="267" t="s">
        <v>134</v>
      </c>
      <c r="C48" s="126">
        <v>298158.26</v>
      </c>
      <c r="D48" s="126">
        <v>73293.08</v>
      </c>
      <c r="E48" s="120">
        <f t="shared" si="0"/>
        <v>371451.34</v>
      </c>
      <c r="F48" s="126">
        <v>288371.07</v>
      </c>
      <c r="G48" s="126">
        <v>66571.86</v>
      </c>
      <c r="H48" s="130">
        <f t="shared" si="1"/>
        <v>354942.93</v>
      </c>
      <c r="J48" s="677"/>
      <c r="K48" s="677"/>
      <c r="L48" s="677"/>
      <c r="M48" s="677"/>
      <c r="N48" s="677"/>
      <c r="O48" s="677"/>
      <c r="P48" s="677"/>
    </row>
    <row r="49" spans="1:16">
      <c r="A49" s="263">
        <v>27</v>
      </c>
      <c r="B49" s="267" t="s">
        <v>135</v>
      </c>
      <c r="C49" s="126">
        <v>7452974.9100000001</v>
      </c>
      <c r="D49" s="126">
        <v>0</v>
      </c>
      <c r="E49" s="120">
        <f t="shared" si="0"/>
        <v>7452974.9100000001</v>
      </c>
      <c r="F49" s="126">
        <v>7514068.6400000006</v>
      </c>
      <c r="G49" s="126">
        <v>0</v>
      </c>
      <c r="H49" s="130">
        <f t="shared" si="1"/>
        <v>7514068.6400000006</v>
      </c>
      <c r="J49" s="677"/>
      <c r="K49" s="677"/>
      <c r="L49" s="677"/>
      <c r="M49" s="677"/>
      <c r="N49" s="677"/>
      <c r="O49" s="677"/>
      <c r="P49" s="677"/>
    </row>
    <row r="50" spans="1:16">
      <c r="A50" s="263">
        <v>28</v>
      </c>
      <c r="B50" s="267" t="s">
        <v>271</v>
      </c>
      <c r="C50" s="126">
        <v>41266.170000000006</v>
      </c>
      <c r="D50" s="126">
        <v>0</v>
      </c>
      <c r="E50" s="120">
        <f t="shared" si="0"/>
        <v>41266.170000000006</v>
      </c>
      <c r="F50" s="126">
        <v>21256.07</v>
      </c>
      <c r="G50" s="126">
        <v>0</v>
      </c>
      <c r="H50" s="130">
        <f t="shared" si="1"/>
        <v>21256.07</v>
      </c>
      <c r="J50" s="677"/>
      <c r="K50" s="677"/>
      <c r="L50" s="677"/>
      <c r="M50" s="677"/>
      <c r="N50" s="677"/>
      <c r="O50" s="677"/>
      <c r="P50" s="677"/>
    </row>
    <row r="51" spans="1:16">
      <c r="A51" s="263">
        <v>29</v>
      </c>
      <c r="B51" s="267" t="s">
        <v>136</v>
      </c>
      <c r="C51" s="126">
        <v>1995493.07</v>
      </c>
      <c r="D51" s="126">
        <v>0</v>
      </c>
      <c r="E51" s="120">
        <f t="shared" si="0"/>
        <v>1995493.07</v>
      </c>
      <c r="F51" s="126">
        <v>2066166.3499999999</v>
      </c>
      <c r="G51" s="126">
        <v>0</v>
      </c>
      <c r="H51" s="130">
        <f t="shared" si="1"/>
        <v>2066166.3499999999</v>
      </c>
      <c r="J51" s="677"/>
      <c r="K51" s="677"/>
      <c r="L51" s="677"/>
      <c r="M51" s="677"/>
      <c r="N51" s="677"/>
      <c r="O51" s="677"/>
      <c r="P51" s="677"/>
    </row>
    <row r="52" spans="1:16">
      <c r="A52" s="263">
        <v>30</v>
      </c>
      <c r="B52" s="267" t="s">
        <v>137</v>
      </c>
      <c r="C52" s="126">
        <v>1288745.9400000002</v>
      </c>
      <c r="D52" s="126">
        <v>148830.6</v>
      </c>
      <c r="E52" s="120">
        <f t="shared" si="0"/>
        <v>1437576.5400000003</v>
      </c>
      <c r="F52" s="126">
        <v>1458048.2399999998</v>
      </c>
      <c r="G52" s="126">
        <v>121244.37</v>
      </c>
      <c r="H52" s="130">
        <f t="shared" si="1"/>
        <v>1579292.6099999999</v>
      </c>
      <c r="J52" s="677"/>
      <c r="K52" s="677"/>
      <c r="L52" s="677"/>
      <c r="M52" s="677"/>
      <c r="N52" s="677"/>
      <c r="O52" s="677"/>
      <c r="P52" s="677"/>
    </row>
    <row r="53" spans="1:16">
      <c r="A53" s="263">
        <v>31</v>
      </c>
      <c r="B53" s="271" t="s">
        <v>138</v>
      </c>
      <c r="C53" s="268">
        <f>C47+C48+C49+C50+C51+C52</f>
        <v>11137255.27</v>
      </c>
      <c r="D53" s="268">
        <f>D47+D48+D49+D50+D51+D52</f>
        <v>255207.29</v>
      </c>
      <c r="E53" s="120">
        <f t="shared" si="0"/>
        <v>11392462.559999999</v>
      </c>
      <c r="F53" s="268">
        <f>F47+F48+F49+F50+F51+F52</f>
        <v>11404523.48</v>
      </c>
      <c r="G53" s="268">
        <f>G47+G48+G49+G50+G51+G52</f>
        <v>213889.03999999998</v>
      </c>
      <c r="H53" s="130">
        <f t="shared" si="1"/>
        <v>11618412.52</v>
      </c>
      <c r="J53" s="677"/>
      <c r="K53" s="677"/>
      <c r="L53" s="677"/>
      <c r="M53" s="677"/>
      <c r="N53" s="677"/>
      <c r="O53" s="677"/>
      <c r="P53" s="677"/>
    </row>
    <row r="54" spans="1:16">
      <c r="A54" s="263">
        <v>32</v>
      </c>
      <c r="B54" s="271" t="s">
        <v>139</v>
      </c>
      <c r="C54" s="268">
        <f>C45-C53</f>
        <v>-8936661.1599999983</v>
      </c>
      <c r="D54" s="268">
        <f>D45-D53</f>
        <v>-1489016.75</v>
      </c>
      <c r="E54" s="120">
        <f t="shared" si="0"/>
        <v>-10425677.909999998</v>
      </c>
      <c r="F54" s="268">
        <f>F45-F53</f>
        <v>-10356933.610000003</v>
      </c>
      <c r="G54" s="268">
        <f>G45-G53</f>
        <v>-1365247.62</v>
      </c>
      <c r="H54" s="130">
        <f t="shared" si="1"/>
        <v>-11722181.230000004</v>
      </c>
      <c r="J54" s="677"/>
      <c r="K54" s="677"/>
      <c r="L54" s="677"/>
      <c r="M54" s="677"/>
      <c r="N54" s="677"/>
      <c r="O54" s="677"/>
      <c r="P54" s="677"/>
    </row>
    <row r="55" spans="1:16">
      <c r="A55" s="263"/>
      <c r="B55" s="264"/>
      <c r="C55" s="272"/>
      <c r="D55" s="272"/>
      <c r="E55" s="272"/>
      <c r="F55" s="272"/>
      <c r="G55" s="272"/>
      <c r="H55" s="273"/>
      <c r="J55" s="677"/>
      <c r="K55" s="677"/>
      <c r="L55" s="677"/>
      <c r="M55" s="677"/>
      <c r="N55" s="677"/>
      <c r="O55" s="677"/>
      <c r="P55" s="677"/>
    </row>
    <row r="56" spans="1:16">
      <c r="A56" s="263">
        <v>33</v>
      </c>
      <c r="B56" s="271" t="s">
        <v>140</v>
      </c>
      <c r="C56" s="268">
        <f>C31+C54</f>
        <v>6104516.0300000031</v>
      </c>
      <c r="D56" s="268">
        <f>D31+D54</f>
        <v>-2161548.4156999998</v>
      </c>
      <c r="E56" s="120">
        <f t="shared" si="0"/>
        <v>3942967.6143000033</v>
      </c>
      <c r="F56" s="268">
        <f>F31+F54</f>
        <v>3654197.6999999918</v>
      </c>
      <c r="G56" s="268">
        <f>G31+G54</f>
        <v>-2106739.0288000004</v>
      </c>
      <c r="H56" s="130">
        <f t="shared" si="1"/>
        <v>1547458.6711999914</v>
      </c>
      <c r="J56" s="677"/>
      <c r="K56" s="677"/>
      <c r="L56" s="677"/>
      <c r="M56" s="677"/>
      <c r="N56" s="677"/>
      <c r="O56" s="677"/>
      <c r="P56" s="677"/>
    </row>
    <row r="57" spans="1:16">
      <c r="A57" s="263"/>
      <c r="B57" s="264"/>
      <c r="C57" s="272"/>
      <c r="D57" s="272"/>
      <c r="E57" s="272"/>
      <c r="F57" s="272"/>
      <c r="G57" s="272"/>
      <c r="H57" s="273"/>
      <c r="J57" s="677"/>
      <c r="K57" s="677"/>
      <c r="L57" s="677"/>
      <c r="M57" s="677"/>
      <c r="N57" s="677"/>
      <c r="O57" s="677"/>
      <c r="P57" s="677"/>
    </row>
    <row r="58" spans="1:16">
      <c r="A58" s="263">
        <v>34</v>
      </c>
      <c r="B58" s="267" t="s">
        <v>141</v>
      </c>
      <c r="C58" s="126">
        <v>2926431.1899999995</v>
      </c>
      <c r="D58" s="126">
        <v>0</v>
      </c>
      <c r="E58" s="120">
        <f t="shared" si="0"/>
        <v>2926431.1899999995</v>
      </c>
      <c r="F58" s="126">
        <v>4899612.3000000007</v>
      </c>
      <c r="G58" s="126">
        <v>0</v>
      </c>
      <c r="H58" s="130">
        <f t="shared" si="1"/>
        <v>4899612.3000000007</v>
      </c>
      <c r="J58" s="677"/>
      <c r="K58" s="677"/>
      <c r="L58" s="677"/>
      <c r="M58" s="677"/>
      <c r="N58" s="677"/>
      <c r="O58" s="677"/>
      <c r="P58" s="677"/>
    </row>
    <row r="59" spans="1:16" s="278" customFormat="1">
      <c r="A59" s="263">
        <v>35</v>
      </c>
      <c r="B59" s="274" t="s">
        <v>142</v>
      </c>
      <c r="C59" s="126">
        <v>0</v>
      </c>
      <c r="D59" s="126">
        <v>0</v>
      </c>
      <c r="E59" s="132">
        <f t="shared" si="0"/>
        <v>0</v>
      </c>
      <c r="F59" s="276">
        <v>0</v>
      </c>
      <c r="G59" s="276">
        <v>0</v>
      </c>
      <c r="H59" s="133">
        <f t="shared" si="1"/>
        <v>0</v>
      </c>
      <c r="I59" s="277"/>
      <c r="J59" s="677"/>
      <c r="K59" s="677"/>
      <c r="L59" s="677"/>
      <c r="M59" s="677"/>
      <c r="N59" s="677"/>
      <c r="O59" s="677"/>
      <c r="P59" s="677"/>
    </row>
    <row r="60" spans="1:16">
      <c r="A60" s="263">
        <v>36</v>
      </c>
      <c r="B60" s="267" t="s">
        <v>143</v>
      </c>
      <c r="C60" s="126">
        <v>55826.5</v>
      </c>
      <c r="D60" s="126">
        <v>0</v>
      </c>
      <c r="E60" s="120">
        <f t="shared" si="0"/>
        <v>55826.5</v>
      </c>
      <c r="F60" s="126">
        <v>39402</v>
      </c>
      <c r="G60" s="126">
        <v>0</v>
      </c>
      <c r="H60" s="130">
        <f t="shared" si="1"/>
        <v>39402</v>
      </c>
      <c r="J60" s="677"/>
      <c r="K60" s="677"/>
      <c r="L60" s="677"/>
      <c r="M60" s="677"/>
      <c r="N60" s="677"/>
      <c r="O60" s="677"/>
      <c r="P60" s="677"/>
    </row>
    <row r="61" spans="1:16">
      <c r="A61" s="263">
        <v>37</v>
      </c>
      <c r="B61" s="271" t="s">
        <v>144</v>
      </c>
      <c r="C61" s="268">
        <f>C58+C59+C60</f>
        <v>2982257.6899999995</v>
      </c>
      <c r="D61" s="268">
        <f>D58+D59+D60</f>
        <v>0</v>
      </c>
      <c r="E61" s="120">
        <f t="shared" si="0"/>
        <v>2982257.6899999995</v>
      </c>
      <c r="F61" s="268">
        <f>F58+F59+F60</f>
        <v>4939014.3000000007</v>
      </c>
      <c r="G61" s="268">
        <f>G58+G59+G60</f>
        <v>0</v>
      </c>
      <c r="H61" s="130">
        <f t="shared" si="1"/>
        <v>4939014.3000000007</v>
      </c>
      <c r="J61" s="677"/>
      <c r="K61" s="677"/>
      <c r="L61" s="677"/>
      <c r="M61" s="677"/>
      <c r="N61" s="677"/>
      <c r="O61" s="677"/>
      <c r="P61" s="677"/>
    </row>
    <row r="62" spans="1:16">
      <c r="A62" s="263"/>
      <c r="B62" s="279"/>
      <c r="C62" s="126"/>
      <c r="D62" s="126"/>
      <c r="E62" s="126"/>
      <c r="F62" s="126"/>
      <c r="G62" s="126"/>
      <c r="H62" s="275"/>
      <c r="J62" s="677"/>
      <c r="K62" s="677"/>
      <c r="L62" s="677"/>
      <c r="M62" s="677"/>
      <c r="N62" s="677"/>
      <c r="O62" s="677"/>
      <c r="P62" s="677"/>
    </row>
    <row r="63" spans="1:16" ht="27.75" customHeight="1">
      <c r="A63" s="263">
        <v>38</v>
      </c>
      <c r="B63" s="280" t="s">
        <v>272</v>
      </c>
      <c r="C63" s="268">
        <f>C56-C61</f>
        <v>3122258.3400000036</v>
      </c>
      <c r="D63" s="268">
        <f>D56-D61</f>
        <v>-2161548.4156999998</v>
      </c>
      <c r="E63" s="120">
        <f t="shared" si="0"/>
        <v>960709.9243000038</v>
      </c>
      <c r="F63" s="268">
        <f>F56-F61</f>
        <v>-1284816.6000000089</v>
      </c>
      <c r="G63" s="268">
        <f>G56-G61</f>
        <v>-2106739.0288000004</v>
      </c>
      <c r="H63" s="130">
        <f t="shared" si="1"/>
        <v>-3391555.6288000094</v>
      </c>
      <c r="J63" s="677"/>
      <c r="K63" s="677"/>
      <c r="L63" s="677"/>
      <c r="M63" s="677"/>
      <c r="N63" s="677"/>
      <c r="O63" s="677"/>
      <c r="P63" s="677"/>
    </row>
    <row r="64" spans="1:16">
      <c r="A64" s="259">
        <v>39</v>
      </c>
      <c r="B64" s="267" t="s">
        <v>145</v>
      </c>
      <c r="C64" s="281">
        <v>104448.92</v>
      </c>
      <c r="D64" s="281">
        <v>0</v>
      </c>
      <c r="E64" s="120">
        <f t="shared" si="0"/>
        <v>104448.92</v>
      </c>
      <c r="F64" s="281">
        <v>0</v>
      </c>
      <c r="G64" s="281">
        <v>0</v>
      </c>
      <c r="H64" s="130">
        <f t="shared" si="1"/>
        <v>0</v>
      </c>
      <c r="J64" s="677"/>
      <c r="K64" s="677"/>
      <c r="L64" s="677"/>
      <c r="M64" s="677"/>
      <c r="N64" s="677"/>
      <c r="O64" s="677"/>
      <c r="P64" s="677"/>
    </row>
    <row r="65" spans="1:16">
      <c r="A65" s="263">
        <v>40</v>
      </c>
      <c r="B65" s="271" t="s">
        <v>146</v>
      </c>
      <c r="C65" s="268">
        <f>C63-C64</f>
        <v>3017809.4200000037</v>
      </c>
      <c r="D65" s="268">
        <f>D63-D64</f>
        <v>-2161548.4156999998</v>
      </c>
      <c r="E65" s="120">
        <f t="shared" si="0"/>
        <v>856261.00430000387</v>
      </c>
      <c r="F65" s="268">
        <f>F63-F64</f>
        <v>-1284816.6000000089</v>
      </c>
      <c r="G65" s="268">
        <f>G63-G64</f>
        <v>-2106739.0288000004</v>
      </c>
      <c r="H65" s="130">
        <f t="shared" si="1"/>
        <v>-3391555.6288000094</v>
      </c>
      <c r="J65" s="677"/>
      <c r="K65" s="677"/>
      <c r="L65" s="677"/>
      <c r="M65" s="677"/>
      <c r="N65" s="677"/>
      <c r="O65" s="677"/>
      <c r="P65" s="677"/>
    </row>
    <row r="66" spans="1:16">
      <c r="A66" s="259">
        <v>41</v>
      </c>
      <c r="B66" s="267" t="s">
        <v>147</v>
      </c>
      <c r="C66" s="281">
        <v>149409.85</v>
      </c>
      <c r="D66" s="281">
        <v>0</v>
      </c>
      <c r="E66" s="120">
        <f t="shared" si="0"/>
        <v>149409.85</v>
      </c>
      <c r="F66" s="281">
        <v>42606.3</v>
      </c>
      <c r="G66" s="281">
        <v>0</v>
      </c>
      <c r="H66" s="130">
        <f t="shared" si="1"/>
        <v>42606.3</v>
      </c>
      <c r="J66" s="677"/>
      <c r="K66" s="677"/>
      <c r="L66" s="677"/>
      <c r="M66" s="677"/>
      <c r="N66" s="677"/>
      <c r="O66" s="677"/>
      <c r="P66" s="677"/>
    </row>
    <row r="67" spans="1:16" ht="16.5" thickBot="1">
      <c r="A67" s="282">
        <v>42</v>
      </c>
      <c r="B67" s="283" t="s">
        <v>148</v>
      </c>
      <c r="C67" s="284">
        <f>C65+C66</f>
        <v>3167219.2700000037</v>
      </c>
      <c r="D67" s="284">
        <f>D65+D66</f>
        <v>-2161548.4156999998</v>
      </c>
      <c r="E67" s="128">
        <f t="shared" si="0"/>
        <v>1005670.854300004</v>
      </c>
      <c r="F67" s="284">
        <f>F65+F66</f>
        <v>-1242210.3000000089</v>
      </c>
      <c r="G67" s="284">
        <f>G65+G66</f>
        <v>-2106739.0288000004</v>
      </c>
      <c r="H67" s="134">
        <f t="shared" si="1"/>
        <v>-3348949.3288000096</v>
      </c>
      <c r="J67" s="677"/>
      <c r="K67" s="677"/>
      <c r="L67" s="677"/>
      <c r="M67" s="677"/>
      <c r="N67" s="677"/>
      <c r="O67" s="677"/>
      <c r="P67" s="67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P53"/>
  <sheetViews>
    <sheetView zoomScale="80" zoomScaleNormal="80" workbookViewId="0">
      <selection activeCell="M23" sqref="M23"/>
    </sheetView>
  </sheetViews>
  <sheetFormatPr defaultRowHeight="15"/>
  <cols>
    <col min="1" max="1" width="9.5703125" style="251" bestFit="1" customWidth="1"/>
    <col min="2" max="2" width="79.85546875" style="251" customWidth="1"/>
    <col min="3" max="8" width="12.7109375" style="251" customWidth="1"/>
    <col min="9" max="10" width="9.140625" style="251"/>
    <col min="11" max="11" width="9.5703125" style="251" bestFit="1" customWidth="1"/>
    <col min="12" max="16384" width="9.140625" style="251"/>
  </cols>
  <sheetData>
    <row r="1" spans="1:16" ht="15.75">
      <c r="A1" s="40" t="s">
        <v>188</v>
      </c>
      <c r="B1" s="288" t="str">
        <f>Info!C2</f>
        <v>სს "ფინკა ბანკი საქართველო"</v>
      </c>
    </row>
    <row r="2" spans="1:16" ht="15.75">
      <c r="A2" s="40" t="s">
        <v>189</v>
      </c>
      <c r="B2" s="252">
        <f>'1. key ratios'!B2</f>
        <v>44377</v>
      </c>
    </row>
    <row r="3" spans="1:16" ht="15.75">
      <c r="A3" s="40"/>
    </row>
    <row r="4" spans="1:16" ht="16.5" thickBot="1">
      <c r="A4" s="40" t="s">
        <v>408</v>
      </c>
      <c r="B4" s="40"/>
      <c r="C4" s="98"/>
      <c r="D4" s="98"/>
      <c r="E4" s="98"/>
      <c r="F4" s="99"/>
      <c r="G4" s="99"/>
      <c r="H4" s="100" t="s">
        <v>93</v>
      </c>
    </row>
    <row r="5" spans="1:16" ht="15.75">
      <c r="A5" s="702" t="s">
        <v>26</v>
      </c>
      <c r="B5" s="704" t="s">
        <v>245</v>
      </c>
      <c r="C5" s="706" t="s">
        <v>194</v>
      </c>
      <c r="D5" s="706"/>
      <c r="E5" s="706"/>
      <c r="F5" s="706" t="s">
        <v>195</v>
      </c>
      <c r="G5" s="706"/>
      <c r="H5" s="707"/>
    </row>
    <row r="6" spans="1:16">
      <c r="A6" s="703"/>
      <c r="B6" s="705"/>
      <c r="C6" s="27" t="s">
        <v>27</v>
      </c>
      <c r="D6" s="27" t="s">
        <v>94</v>
      </c>
      <c r="E6" s="27" t="s">
        <v>68</v>
      </c>
      <c r="F6" s="27" t="s">
        <v>27</v>
      </c>
      <c r="G6" s="27" t="s">
        <v>94</v>
      </c>
      <c r="H6" s="28" t="s">
        <v>68</v>
      </c>
    </row>
    <row r="7" spans="1:16" s="291" customFormat="1" ht="15.75">
      <c r="A7" s="289">
        <v>1</v>
      </c>
      <c r="B7" s="290" t="s">
        <v>484</v>
      </c>
      <c r="C7" s="122">
        <v>5733086.8600000003</v>
      </c>
      <c r="D7" s="122">
        <v>4795.6899999999996</v>
      </c>
      <c r="E7" s="135">
        <f>C7+D7</f>
        <v>5737882.5500000007</v>
      </c>
      <c r="F7" s="122">
        <v>3981049.46</v>
      </c>
      <c r="G7" s="122">
        <v>11091.48</v>
      </c>
      <c r="H7" s="123">
        <f t="shared" ref="H7:H53" si="0">F7+G7</f>
        <v>3992140.94</v>
      </c>
      <c r="J7" s="292"/>
      <c r="K7" s="292"/>
      <c r="N7" s="292"/>
      <c r="O7" s="292"/>
      <c r="P7" s="292"/>
    </row>
    <row r="8" spans="1:16" s="291" customFormat="1" ht="15.75">
      <c r="A8" s="289">
        <v>1.1000000000000001</v>
      </c>
      <c r="B8" s="293" t="s">
        <v>276</v>
      </c>
      <c r="C8" s="122">
        <v>0</v>
      </c>
      <c r="D8" s="122">
        <v>0</v>
      </c>
      <c r="E8" s="135">
        <f t="shared" ref="E8:E53" si="1">C8+D8</f>
        <v>0</v>
      </c>
      <c r="F8" s="122">
        <v>0</v>
      </c>
      <c r="G8" s="122">
        <v>0</v>
      </c>
      <c r="H8" s="123">
        <f t="shared" si="0"/>
        <v>0</v>
      </c>
      <c r="J8" s="292"/>
      <c r="K8" s="292"/>
      <c r="N8" s="292"/>
      <c r="O8" s="292"/>
      <c r="P8" s="292"/>
    </row>
    <row r="9" spans="1:16" s="291" customFormat="1" ht="15.75">
      <c r="A9" s="289">
        <v>1.2</v>
      </c>
      <c r="B9" s="293" t="s">
        <v>277</v>
      </c>
      <c r="C9" s="122">
        <v>0</v>
      </c>
      <c r="D9" s="122">
        <v>0</v>
      </c>
      <c r="E9" s="135">
        <f t="shared" si="1"/>
        <v>0</v>
      </c>
      <c r="F9" s="122">
        <v>0</v>
      </c>
      <c r="G9" s="122">
        <v>0</v>
      </c>
      <c r="H9" s="123">
        <f t="shared" si="0"/>
        <v>0</v>
      </c>
      <c r="J9" s="292"/>
      <c r="K9" s="292"/>
      <c r="N9" s="292"/>
      <c r="O9" s="292"/>
      <c r="P9" s="292"/>
    </row>
    <row r="10" spans="1:16" s="291" customFormat="1" ht="15.75">
      <c r="A10" s="289">
        <v>1.3</v>
      </c>
      <c r="B10" s="293" t="s">
        <v>278</v>
      </c>
      <c r="C10" s="122">
        <v>5733086.8600000003</v>
      </c>
      <c r="D10" s="122">
        <v>4795.6899999999996</v>
      </c>
      <c r="E10" s="135">
        <f t="shared" si="1"/>
        <v>5737882.5500000007</v>
      </c>
      <c r="F10" s="122">
        <v>3981049.46</v>
      </c>
      <c r="G10" s="122">
        <v>11091.48</v>
      </c>
      <c r="H10" s="123">
        <f t="shared" si="0"/>
        <v>3992140.94</v>
      </c>
      <c r="J10" s="292"/>
      <c r="K10" s="292"/>
      <c r="N10" s="292"/>
      <c r="O10" s="292"/>
      <c r="P10" s="292"/>
    </row>
    <row r="11" spans="1:16" s="291" customFormat="1" ht="15.75">
      <c r="A11" s="289">
        <v>1.4</v>
      </c>
      <c r="B11" s="293" t="s">
        <v>279</v>
      </c>
      <c r="C11" s="122">
        <v>0</v>
      </c>
      <c r="D11" s="122">
        <v>0</v>
      </c>
      <c r="E11" s="135">
        <f t="shared" si="1"/>
        <v>0</v>
      </c>
      <c r="F11" s="122">
        <v>0</v>
      </c>
      <c r="G11" s="122">
        <v>0</v>
      </c>
      <c r="H11" s="123">
        <f t="shared" si="0"/>
        <v>0</v>
      </c>
      <c r="J11" s="292"/>
      <c r="K11" s="292"/>
      <c r="N11" s="292"/>
      <c r="O11" s="292"/>
      <c r="P11" s="292"/>
    </row>
    <row r="12" spans="1:16" s="291" customFormat="1" ht="30">
      <c r="A12" s="289">
        <v>2</v>
      </c>
      <c r="B12" s="290" t="s">
        <v>280</v>
      </c>
      <c r="C12" s="122">
        <v>0</v>
      </c>
      <c r="D12" s="122">
        <v>0</v>
      </c>
      <c r="E12" s="135">
        <f t="shared" si="1"/>
        <v>0</v>
      </c>
      <c r="F12" s="122">
        <v>0</v>
      </c>
      <c r="G12" s="122">
        <v>0</v>
      </c>
      <c r="H12" s="123">
        <f t="shared" si="0"/>
        <v>0</v>
      </c>
      <c r="J12" s="292"/>
      <c r="K12" s="292"/>
      <c r="N12" s="292"/>
      <c r="O12" s="292"/>
      <c r="P12" s="292"/>
    </row>
    <row r="13" spans="1:16" s="291" customFormat="1" ht="30">
      <c r="A13" s="289">
        <v>3</v>
      </c>
      <c r="B13" s="290" t="s">
        <v>281</v>
      </c>
      <c r="C13" s="122">
        <v>24517000</v>
      </c>
      <c r="D13" s="122">
        <v>632060</v>
      </c>
      <c r="E13" s="135">
        <f t="shared" si="1"/>
        <v>25149060</v>
      </c>
      <c r="F13" s="122">
        <v>19186000</v>
      </c>
      <c r="G13" s="122">
        <v>0</v>
      </c>
      <c r="H13" s="123">
        <f t="shared" si="0"/>
        <v>19186000</v>
      </c>
      <c r="J13" s="292"/>
      <c r="K13" s="292"/>
      <c r="N13" s="292"/>
      <c r="O13" s="292"/>
      <c r="P13" s="292"/>
    </row>
    <row r="14" spans="1:16" s="291" customFormat="1" ht="15.75">
      <c r="A14" s="289">
        <v>3.1</v>
      </c>
      <c r="B14" s="293" t="s">
        <v>282</v>
      </c>
      <c r="C14" s="122">
        <v>24517000</v>
      </c>
      <c r="D14" s="122">
        <v>632060</v>
      </c>
      <c r="E14" s="135">
        <f t="shared" si="1"/>
        <v>25149060</v>
      </c>
      <c r="F14" s="122">
        <v>19186000</v>
      </c>
      <c r="G14" s="122">
        <v>0</v>
      </c>
      <c r="H14" s="123">
        <f t="shared" si="0"/>
        <v>19186000</v>
      </c>
      <c r="J14" s="292"/>
      <c r="K14" s="292"/>
      <c r="N14" s="292"/>
      <c r="O14" s="292"/>
      <c r="P14" s="292"/>
    </row>
    <row r="15" spans="1:16" s="291" customFormat="1" ht="15.75">
      <c r="A15" s="289">
        <v>3.2</v>
      </c>
      <c r="B15" s="293" t="s">
        <v>283</v>
      </c>
      <c r="C15" s="122">
        <v>0</v>
      </c>
      <c r="D15" s="122">
        <v>0</v>
      </c>
      <c r="E15" s="135">
        <f t="shared" si="1"/>
        <v>0</v>
      </c>
      <c r="F15" s="122">
        <v>0</v>
      </c>
      <c r="G15" s="122">
        <v>0</v>
      </c>
      <c r="H15" s="123">
        <f t="shared" si="0"/>
        <v>0</v>
      </c>
      <c r="J15" s="292"/>
      <c r="K15" s="292"/>
      <c r="N15" s="292"/>
      <c r="O15" s="292"/>
      <c r="P15" s="292"/>
    </row>
    <row r="16" spans="1:16" s="291" customFormat="1" ht="15.75">
      <c r="A16" s="289">
        <v>4</v>
      </c>
      <c r="B16" s="290" t="s">
        <v>284</v>
      </c>
      <c r="C16" s="122">
        <v>292865725.25000018</v>
      </c>
      <c r="D16" s="122">
        <v>24968230.500000015</v>
      </c>
      <c r="E16" s="135">
        <f t="shared" si="1"/>
        <v>317833955.75000018</v>
      </c>
      <c r="F16" s="122">
        <v>417061495.94000006</v>
      </c>
      <c r="G16" s="122">
        <v>42008478.129999958</v>
      </c>
      <c r="H16" s="123">
        <f t="shared" si="0"/>
        <v>459069974.06999999</v>
      </c>
      <c r="J16" s="292"/>
      <c r="K16" s="292"/>
      <c r="N16" s="292"/>
      <c r="O16" s="292"/>
      <c r="P16" s="292"/>
    </row>
    <row r="17" spans="1:16" s="291" customFormat="1" ht="15.75">
      <c r="A17" s="289">
        <v>4.0999999999999996</v>
      </c>
      <c r="B17" s="293" t="s">
        <v>285</v>
      </c>
      <c r="C17" s="122">
        <v>292865725.25000018</v>
      </c>
      <c r="D17" s="122">
        <v>24968230.500000015</v>
      </c>
      <c r="E17" s="135">
        <f t="shared" si="1"/>
        <v>317833955.75000018</v>
      </c>
      <c r="F17" s="122">
        <v>417061495.94000006</v>
      </c>
      <c r="G17" s="122">
        <v>42008478.129999958</v>
      </c>
      <c r="H17" s="123">
        <f t="shared" si="0"/>
        <v>459069974.06999999</v>
      </c>
      <c r="J17" s="292"/>
      <c r="K17" s="292"/>
      <c r="N17" s="292"/>
      <c r="O17" s="292"/>
      <c r="P17" s="292"/>
    </row>
    <row r="18" spans="1:16" s="291" customFormat="1" ht="15.75">
      <c r="A18" s="289">
        <v>4.2</v>
      </c>
      <c r="B18" s="293" t="s">
        <v>286</v>
      </c>
      <c r="C18" s="122">
        <v>0</v>
      </c>
      <c r="D18" s="122">
        <v>0</v>
      </c>
      <c r="E18" s="135">
        <f t="shared" si="1"/>
        <v>0</v>
      </c>
      <c r="F18" s="122">
        <v>0</v>
      </c>
      <c r="G18" s="122">
        <v>0</v>
      </c>
      <c r="H18" s="123">
        <f t="shared" si="0"/>
        <v>0</v>
      </c>
      <c r="J18" s="292"/>
      <c r="K18" s="292"/>
      <c r="N18" s="292"/>
      <c r="O18" s="292"/>
      <c r="P18" s="292"/>
    </row>
    <row r="19" spans="1:16" s="291" customFormat="1" ht="30">
      <c r="A19" s="289">
        <v>5</v>
      </c>
      <c r="B19" s="290" t="s">
        <v>287</v>
      </c>
      <c r="C19" s="122">
        <v>31025529.299999997</v>
      </c>
      <c r="D19" s="122">
        <v>72147481.840000004</v>
      </c>
      <c r="E19" s="135">
        <f t="shared" si="1"/>
        <v>103173011.14</v>
      </c>
      <c r="F19" s="122">
        <v>31660603.399999999</v>
      </c>
      <c r="G19" s="122">
        <v>59878364.360000022</v>
      </c>
      <c r="H19" s="123">
        <f t="shared" si="0"/>
        <v>91538967.76000002</v>
      </c>
      <c r="J19" s="292"/>
      <c r="K19" s="292"/>
      <c r="M19" s="292"/>
      <c r="N19" s="292"/>
      <c r="O19" s="292"/>
      <c r="P19" s="292"/>
    </row>
    <row r="20" spans="1:16" s="291" customFormat="1" ht="15.75">
      <c r="A20" s="289">
        <v>5.0999999999999996</v>
      </c>
      <c r="B20" s="293" t="s">
        <v>288</v>
      </c>
      <c r="C20" s="122">
        <v>790840.43999999983</v>
      </c>
      <c r="D20" s="122">
        <v>238309.37999999998</v>
      </c>
      <c r="E20" s="135">
        <f t="shared" si="1"/>
        <v>1029149.8199999998</v>
      </c>
      <c r="F20" s="122">
        <v>1207491.5099999998</v>
      </c>
      <c r="G20" s="122">
        <v>312981.45000000007</v>
      </c>
      <c r="H20" s="123">
        <f t="shared" si="0"/>
        <v>1520472.96</v>
      </c>
      <c r="J20" s="292"/>
      <c r="K20" s="292"/>
      <c r="M20" s="292"/>
      <c r="N20" s="292"/>
      <c r="O20" s="292"/>
      <c r="P20" s="292"/>
    </row>
    <row r="21" spans="1:16" s="291" customFormat="1" ht="15.75">
      <c r="A21" s="289">
        <v>5.2</v>
      </c>
      <c r="B21" s="293" t="s">
        <v>289</v>
      </c>
      <c r="C21" s="122">
        <v>0</v>
      </c>
      <c r="D21" s="122">
        <v>0</v>
      </c>
      <c r="E21" s="135">
        <f t="shared" si="1"/>
        <v>0</v>
      </c>
      <c r="F21" s="122">
        <v>0</v>
      </c>
      <c r="G21" s="122">
        <v>0</v>
      </c>
      <c r="H21" s="123">
        <f t="shared" si="0"/>
        <v>0</v>
      </c>
      <c r="J21" s="292"/>
      <c r="K21" s="292"/>
      <c r="M21" s="292"/>
      <c r="N21" s="292"/>
      <c r="O21" s="292"/>
      <c r="P21" s="292"/>
    </row>
    <row r="22" spans="1:16" s="291" customFormat="1" ht="15.75">
      <c r="A22" s="289">
        <v>5.3</v>
      </c>
      <c r="B22" s="293" t="s">
        <v>290</v>
      </c>
      <c r="C22" s="122">
        <v>11946883.859999999</v>
      </c>
      <c r="D22" s="122">
        <v>71899691.560000002</v>
      </c>
      <c r="E22" s="135">
        <f t="shared" si="1"/>
        <v>83846575.420000002</v>
      </c>
      <c r="F22" s="122">
        <v>23033862.889999997</v>
      </c>
      <c r="G22" s="122">
        <v>59539413.710000016</v>
      </c>
      <c r="H22" s="123">
        <f t="shared" si="0"/>
        <v>82573276.600000009</v>
      </c>
      <c r="J22" s="292"/>
      <c r="K22" s="292"/>
      <c r="M22" s="292"/>
      <c r="N22" s="292"/>
      <c r="O22" s="292"/>
      <c r="P22" s="292"/>
    </row>
    <row r="23" spans="1:16" s="291" customFormat="1" ht="15.75">
      <c r="A23" s="289" t="s">
        <v>291</v>
      </c>
      <c r="B23" s="101" t="s">
        <v>292</v>
      </c>
      <c r="C23" s="122">
        <v>10062651.83</v>
      </c>
      <c r="D23" s="122">
        <v>57606256.450000018</v>
      </c>
      <c r="E23" s="135">
        <f t="shared" si="1"/>
        <v>67668908.280000016</v>
      </c>
      <c r="F23" s="122">
        <v>18655367.329999998</v>
      </c>
      <c r="G23" s="122">
        <v>47978439.560000017</v>
      </c>
      <c r="H23" s="123">
        <f t="shared" si="0"/>
        <v>66633806.890000015</v>
      </c>
      <c r="J23" s="292"/>
      <c r="K23" s="292"/>
      <c r="M23" s="292"/>
      <c r="N23" s="292"/>
      <c r="O23" s="292"/>
      <c r="P23" s="292"/>
    </row>
    <row r="24" spans="1:16" s="291" customFormat="1" ht="15.75">
      <c r="A24" s="289" t="s">
        <v>293</v>
      </c>
      <c r="B24" s="101" t="s">
        <v>294</v>
      </c>
      <c r="C24" s="122">
        <v>996359.03</v>
      </c>
      <c r="D24" s="122">
        <v>5353772.5799999991</v>
      </c>
      <c r="E24" s="135">
        <f t="shared" si="1"/>
        <v>6350131.6099999994</v>
      </c>
      <c r="F24" s="122">
        <v>2043151.56</v>
      </c>
      <c r="G24" s="122">
        <v>5230077.7299999977</v>
      </c>
      <c r="H24" s="123">
        <f t="shared" si="0"/>
        <v>7273229.2899999972</v>
      </c>
      <c r="J24" s="292"/>
      <c r="K24" s="292"/>
      <c r="M24" s="292"/>
      <c r="N24" s="292"/>
      <c r="O24" s="292"/>
      <c r="P24" s="292"/>
    </row>
    <row r="25" spans="1:16" s="291" customFormat="1" ht="15.75">
      <c r="A25" s="289" t="s">
        <v>295</v>
      </c>
      <c r="B25" s="102" t="s">
        <v>296</v>
      </c>
      <c r="C25" s="122">
        <v>0</v>
      </c>
      <c r="D25" s="122">
        <v>0</v>
      </c>
      <c r="E25" s="135">
        <f t="shared" si="1"/>
        <v>0</v>
      </c>
      <c r="F25" s="122">
        <v>0</v>
      </c>
      <c r="G25" s="122">
        <v>0</v>
      </c>
      <c r="H25" s="123">
        <f t="shared" si="0"/>
        <v>0</v>
      </c>
      <c r="J25" s="292"/>
      <c r="K25" s="292"/>
      <c r="M25" s="292"/>
      <c r="N25" s="292"/>
      <c r="O25" s="292"/>
      <c r="P25" s="292"/>
    </row>
    <row r="26" spans="1:16" s="291" customFormat="1" ht="15.75">
      <c r="A26" s="289" t="s">
        <v>297</v>
      </c>
      <c r="B26" s="101" t="s">
        <v>298</v>
      </c>
      <c r="C26" s="122">
        <v>887873</v>
      </c>
      <c r="D26" s="122">
        <v>8885178.9599999972</v>
      </c>
      <c r="E26" s="135">
        <f t="shared" si="1"/>
        <v>9773051.9599999972</v>
      </c>
      <c r="F26" s="122">
        <v>2309760</v>
      </c>
      <c r="G26" s="122">
        <v>6012144.3500000006</v>
      </c>
      <c r="H26" s="123">
        <f t="shared" si="0"/>
        <v>8321904.3500000006</v>
      </c>
      <c r="J26" s="292"/>
      <c r="K26" s="292"/>
      <c r="M26" s="292"/>
      <c r="N26" s="292"/>
      <c r="O26" s="292"/>
      <c r="P26" s="292"/>
    </row>
    <row r="27" spans="1:16" s="291" customFormat="1" ht="15.75">
      <c r="A27" s="289" t="s">
        <v>299</v>
      </c>
      <c r="B27" s="101" t="s">
        <v>300</v>
      </c>
      <c r="C27" s="122">
        <v>0</v>
      </c>
      <c r="D27" s="122">
        <v>54483.57</v>
      </c>
      <c r="E27" s="135">
        <f t="shared" si="1"/>
        <v>54483.57</v>
      </c>
      <c r="F27" s="122">
        <v>25584</v>
      </c>
      <c r="G27" s="122">
        <v>318752.07</v>
      </c>
      <c r="H27" s="123">
        <f t="shared" si="0"/>
        <v>344336.07</v>
      </c>
      <c r="J27" s="292"/>
      <c r="K27" s="292"/>
      <c r="M27" s="292"/>
      <c r="N27" s="292"/>
      <c r="O27" s="292"/>
      <c r="P27" s="292"/>
    </row>
    <row r="28" spans="1:16" s="291" customFormat="1" ht="15.75">
      <c r="A28" s="289">
        <v>5.4</v>
      </c>
      <c r="B28" s="293" t="s">
        <v>301</v>
      </c>
      <c r="C28" s="122">
        <v>18287805</v>
      </c>
      <c r="D28" s="122">
        <v>9480.9</v>
      </c>
      <c r="E28" s="135">
        <f t="shared" si="1"/>
        <v>18297285.899999999</v>
      </c>
      <c r="F28" s="122">
        <v>7419249</v>
      </c>
      <c r="G28" s="122">
        <v>25969.200000000001</v>
      </c>
      <c r="H28" s="123">
        <f t="shared" si="0"/>
        <v>7445218.2000000002</v>
      </c>
      <c r="J28" s="292"/>
      <c r="K28" s="292"/>
      <c r="M28" s="292"/>
      <c r="N28" s="292"/>
      <c r="O28" s="292"/>
      <c r="P28" s="292"/>
    </row>
    <row r="29" spans="1:16" s="291" customFormat="1" ht="15.75">
      <c r="A29" s="289">
        <v>5.5</v>
      </c>
      <c r="B29" s="293" t="s">
        <v>302</v>
      </c>
      <c r="C29" s="122">
        <v>0</v>
      </c>
      <c r="D29" s="122">
        <v>0</v>
      </c>
      <c r="E29" s="135">
        <f t="shared" si="1"/>
        <v>0</v>
      </c>
      <c r="F29" s="122">
        <v>0</v>
      </c>
      <c r="G29" s="122">
        <v>0</v>
      </c>
      <c r="H29" s="123">
        <f t="shared" si="0"/>
        <v>0</v>
      </c>
      <c r="J29" s="292"/>
      <c r="K29" s="292"/>
      <c r="N29" s="292"/>
      <c r="O29" s="292"/>
      <c r="P29" s="292"/>
    </row>
    <row r="30" spans="1:16" s="291" customFormat="1" ht="15.75">
      <c r="A30" s="289">
        <v>5.6</v>
      </c>
      <c r="B30" s="293" t="s">
        <v>303</v>
      </c>
      <c r="C30" s="122">
        <v>0</v>
      </c>
      <c r="D30" s="122">
        <v>0</v>
      </c>
      <c r="E30" s="135">
        <f t="shared" si="1"/>
        <v>0</v>
      </c>
      <c r="F30" s="122">
        <v>0</v>
      </c>
      <c r="G30" s="122">
        <v>0</v>
      </c>
      <c r="H30" s="123">
        <f t="shared" si="0"/>
        <v>0</v>
      </c>
      <c r="J30" s="292"/>
      <c r="K30" s="292"/>
      <c r="N30" s="292"/>
      <c r="O30" s="292"/>
      <c r="P30" s="292"/>
    </row>
    <row r="31" spans="1:16" s="291" customFormat="1" ht="15.75">
      <c r="A31" s="289">
        <v>5.7</v>
      </c>
      <c r="B31" s="293" t="s">
        <v>304</v>
      </c>
      <c r="C31" s="122">
        <v>0</v>
      </c>
      <c r="D31" s="122">
        <v>0</v>
      </c>
      <c r="E31" s="135">
        <f t="shared" si="1"/>
        <v>0</v>
      </c>
      <c r="F31" s="122">
        <v>0</v>
      </c>
      <c r="G31" s="122">
        <v>0</v>
      </c>
      <c r="H31" s="123">
        <f t="shared" si="0"/>
        <v>0</v>
      </c>
      <c r="J31" s="292"/>
      <c r="K31" s="292"/>
      <c r="N31" s="292"/>
      <c r="O31" s="292"/>
      <c r="P31" s="292"/>
    </row>
    <row r="32" spans="1:16" s="291" customFormat="1" ht="15.75">
      <c r="A32" s="289">
        <v>6</v>
      </c>
      <c r="B32" s="290" t="s">
        <v>305</v>
      </c>
      <c r="C32" s="122">
        <v>-23377927</v>
      </c>
      <c r="D32" s="122">
        <v>22390950</v>
      </c>
      <c r="E32" s="135">
        <f t="shared" si="1"/>
        <v>-986977</v>
      </c>
      <c r="F32" s="122">
        <v>-10721188.880000001</v>
      </c>
      <c r="G32" s="122">
        <v>10897600</v>
      </c>
      <c r="H32" s="123">
        <f t="shared" si="0"/>
        <v>176411.11999999918</v>
      </c>
      <c r="J32" s="292"/>
      <c r="K32" s="292"/>
      <c r="N32" s="292"/>
      <c r="O32" s="292"/>
      <c r="P32" s="292"/>
    </row>
    <row r="33" spans="1:16" s="291" customFormat="1" ht="30">
      <c r="A33" s="289">
        <v>6.1</v>
      </c>
      <c r="B33" s="293" t="s">
        <v>485</v>
      </c>
      <c r="C33" s="122">
        <v>0</v>
      </c>
      <c r="D33" s="122">
        <v>22390950</v>
      </c>
      <c r="E33" s="135">
        <f t="shared" si="1"/>
        <v>22390950</v>
      </c>
      <c r="F33" s="122">
        <v>0</v>
      </c>
      <c r="G33" s="122">
        <v>10897600</v>
      </c>
      <c r="H33" s="123">
        <f t="shared" si="0"/>
        <v>10897600</v>
      </c>
      <c r="J33" s="292"/>
      <c r="K33" s="292"/>
      <c r="N33" s="292"/>
      <c r="O33" s="292"/>
      <c r="P33" s="292"/>
    </row>
    <row r="34" spans="1:16" s="291" customFormat="1" ht="30">
      <c r="A34" s="289">
        <v>6.2</v>
      </c>
      <c r="B34" s="293" t="s">
        <v>306</v>
      </c>
      <c r="C34" s="122">
        <v>-23377927</v>
      </c>
      <c r="D34" s="122"/>
      <c r="E34" s="135">
        <f t="shared" si="1"/>
        <v>-23377927</v>
      </c>
      <c r="F34" s="122">
        <v>-10721188.880000001</v>
      </c>
      <c r="G34" s="122"/>
      <c r="H34" s="123">
        <f t="shared" si="0"/>
        <v>-10721188.880000001</v>
      </c>
      <c r="J34" s="292"/>
      <c r="K34" s="292"/>
      <c r="N34" s="292"/>
      <c r="O34" s="292"/>
      <c r="P34" s="292"/>
    </row>
    <row r="35" spans="1:16" s="291" customFormat="1" ht="30">
      <c r="A35" s="289">
        <v>6.3</v>
      </c>
      <c r="B35" s="293" t="s">
        <v>307</v>
      </c>
      <c r="C35" s="122">
        <v>0</v>
      </c>
      <c r="D35" s="122">
        <v>0</v>
      </c>
      <c r="E35" s="135">
        <f t="shared" si="1"/>
        <v>0</v>
      </c>
      <c r="F35" s="122">
        <v>0</v>
      </c>
      <c r="G35" s="122">
        <v>0</v>
      </c>
      <c r="H35" s="123">
        <f t="shared" si="0"/>
        <v>0</v>
      </c>
      <c r="J35" s="292"/>
      <c r="K35" s="292"/>
      <c r="N35" s="292"/>
      <c r="O35" s="292"/>
      <c r="P35" s="292"/>
    </row>
    <row r="36" spans="1:16" s="291" customFormat="1" ht="15.75">
      <c r="A36" s="289">
        <v>6.4</v>
      </c>
      <c r="B36" s="293" t="s">
        <v>308</v>
      </c>
      <c r="C36" s="122">
        <v>0</v>
      </c>
      <c r="D36" s="122">
        <v>0</v>
      </c>
      <c r="E36" s="135">
        <f t="shared" si="1"/>
        <v>0</v>
      </c>
      <c r="F36" s="122">
        <v>0</v>
      </c>
      <c r="G36" s="122">
        <v>0</v>
      </c>
      <c r="H36" s="123">
        <f t="shared" si="0"/>
        <v>0</v>
      </c>
      <c r="J36" s="292"/>
      <c r="K36" s="292"/>
      <c r="N36" s="292"/>
      <c r="O36" s="292"/>
      <c r="P36" s="292"/>
    </row>
    <row r="37" spans="1:16" s="291" customFormat="1" ht="15.75">
      <c r="A37" s="289">
        <v>6.5</v>
      </c>
      <c r="B37" s="293" t="s">
        <v>309</v>
      </c>
      <c r="C37" s="122">
        <v>0</v>
      </c>
      <c r="D37" s="122">
        <v>0</v>
      </c>
      <c r="E37" s="135">
        <f t="shared" si="1"/>
        <v>0</v>
      </c>
      <c r="F37" s="122">
        <v>0</v>
      </c>
      <c r="G37" s="122">
        <v>0</v>
      </c>
      <c r="H37" s="123">
        <f t="shared" si="0"/>
        <v>0</v>
      </c>
      <c r="J37" s="292"/>
      <c r="K37" s="292"/>
      <c r="N37" s="292"/>
      <c r="O37" s="292"/>
      <c r="P37" s="292"/>
    </row>
    <row r="38" spans="1:16" s="291" customFormat="1" ht="30">
      <c r="A38" s="289">
        <v>6.6</v>
      </c>
      <c r="B38" s="293" t="s">
        <v>310</v>
      </c>
      <c r="C38" s="122">
        <v>0</v>
      </c>
      <c r="D38" s="122">
        <v>0</v>
      </c>
      <c r="E38" s="135">
        <f t="shared" si="1"/>
        <v>0</v>
      </c>
      <c r="F38" s="122">
        <v>0</v>
      </c>
      <c r="G38" s="122">
        <v>0</v>
      </c>
      <c r="H38" s="123">
        <f t="shared" si="0"/>
        <v>0</v>
      </c>
      <c r="J38" s="292"/>
      <c r="K38" s="292"/>
      <c r="N38" s="292"/>
      <c r="O38" s="292"/>
      <c r="P38" s="292"/>
    </row>
    <row r="39" spans="1:16" s="291" customFormat="1" ht="30">
      <c r="A39" s="289">
        <v>6.7</v>
      </c>
      <c r="B39" s="293" t="s">
        <v>311</v>
      </c>
      <c r="C39" s="122">
        <v>0</v>
      </c>
      <c r="D39" s="122">
        <v>0</v>
      </c>
      <c r="E39" s="135">
        <f t="shared" si="1"/>
        <v>0</v>
      </c>
      <c r="F39" s="122">
        <v>0</v>
      </c>
      <c r="G39" s="122">
        <v>0</v>
      </c>
      <c r="H39" s="123">
        <f t="shared" si="0"/>
        <v>0</v>
      </c>
      <c r="J39" s="292"/>
      <c r="K39" s="292"/>
      <c r="N39" s="292"/>
      <c r="O39" s="292"/>
      <c r="P39" s="292"/>
    </row>
    <row r="40" spans="1:16" s="291" customFormat="1" ht="15.75">
      <c r="A40" s="289">
        <v>7</v>
      </c>
      <c r="B40" s="290" t="s">
        <v>312</v>
      </c>
      <c r="C40" s="122">
        <v>31506818.48</v>
      </c>
      <c r="D40" s="122">
        <v>6452630.5779999997</v>
      </c>
      <c r="E40" s="135">
        <f t="shared" si="1"/>
        <v>37959449.057999998</v>
      </c>
      <c r="F40" s="122">
        <v>25908817.460000001</v>
      </c>
      <c r="G40" s="122">
        <v>8909334.0772000011</v>
      </c>
      <c r="H40" s="123">
        <f t="shared" si="0"/>
        <v>34818151.537200004</v>
      </c>
      <c r="J40" s="292"/>
      <c r="K40" s="292"/>
      <c r="N40" s="292"/>
      <c r="O40" s="292"/>
      <c r="P40" s="292"/>
    </row>
    <row r="41" spans="1:16" s="291" customFormat="1" ht="30">
      <c r="A41" s="289">
        <v>7.1</v>
      </c>
      <c r="B41" s="293" t="s">
        <v>313</v>
      </c>
      <c r="C41" s="122">
        <v>2672373.6399999997</v>
      </c>
      <c r="D41" s="122">
        <v>57302.239999999998</v>
      </c>
      <c r="E41" s="135">
        <f t="shared" si="1"/>
        <v>2729675.88</v>
      </c>
      <c r="F41" s="122">
        <v>1602617.9499999995</v>
      </c>
      <c r="G41" s="122">
        <v>108552.57</v>
      </c>
      <c r="H41" s="123">
        <f t="shared" si="0"/>
        <v>1711170.5199999996</v>
      </c>
      <c r="J41" s="292"/>
      <c r="K41" s="292"/>
      <c r="N41" s="292"/>
      <c r="O41" s="292"/>
      <c r="P41" s="292"/>
    </row>
    <row r="42" spans="1:16" s="291" customFormat="1" ht="30">
      <c r="A42" s="289">
        <v>7.2</v>
      </c>
      <c r="B42" s="293" t="s">
        <v>314</v>
      </c>
      <c r="C42" s="122">
        <v>245736.99000000005</v>
      </c>
      <c r="D42" s="122">
        <v>80.397999999999996</v>
      </c>
      <c r="E42" s="135">
        <f t="shared" si="1"/>
        <v>245817.38800000004</v>
      </c>
      <c r="F42" s="122">
        <v>559010.91000000038</v>
      </c>
      <c r="G42" s="122">
        <v>11749.627199999999</v>
      </c>
      <c r="H42" s="123">
        <f t="shared" si="0"/>
        <v>570760.53720000037</v>
      </c>
      <c r="J42" s="292"/>
      <c r="K42" s="292"/>
      <c r="N42" s="292"/>
      <c r="O42" s="292"/>
      <c r="P42" s="292"/>
    </row>
    <row r="43" spans="1:16" s="291" customFormat="1" ht="30">
      <c r="A43" s="289">
        <v>7.3</v>
      </c>
      <c r="B43" s="293" t="s">
        <v>315</v>
      </c>
      <c r="C43" s="122">
        <v>21624808.870000001</v>
      </c>
      <c r="D43" s="122">
        <v>5554698.7699999996</v>
      </c>
      <c r="E43" s="135">
        <f t="shared" si="1"/>
        <v>27179507.640000001</v>
      </c>
      <c r="F43" s="122">
        <v>18242867.030000001</v>
      </c>
      <c r="G43" s="122">
        <v>7561419.1200000001</v>
      </c>
      <c r="H43" s="123">
        <f t="shared" si="0"/>
        <v>25804286.150000002</v>
      </c>
      <c r="J43" s="292"/>
      <c r="K43" s="292"/>
      <c r="N43" s="292"/>
      <c r="O43" s="292"/>
      <c r="P43" s="292"/>
    </row>
    <row r="44" spans="1:16" s="291" customFormat="1" ht="30">
      <c r="A44" s="289">
        <v>7.4</v>
      </c>
      <c r="B44" s="293" t="s">
        <v>316</v>
      </c>
      <c r="C44" s="122">
        <v>6963898.9800000004</v>
      </c>
      <c r="D44" s="122">
        <v>840549.17</v>
      </c>
      <c r="E44" s="135">
        <f t="shared" si="1"/>
        <v>7804448.1500000004</v>
      </c>
      <c r="F44" s="122">
        <v>5504321.5699999994</v>
      </c>
      <c r="G44" s="122">
        <v>1227612.76</v>
      </c>
      <c r="H44" s="123">
        <f t="shared" si="0"/>
        <v>6731934.3299999991</v>
      </c>
      <c r="J44" s="292"/>
      <c r="K44" s="292"/>
      <c r="N44" s="292"/>
      <c r="O44" s="292"/>
      <c r="P44" s="292"/>
    </row>
    <row r="45" spans="1:16" s="291" customFormat="1" ht="15.75">
      <c r="A45" s="289">
        <v>8</v>
      </c>
      <c r="B45" s="290" t="s">
        <v>317</v>
      </c>
      <c r="C45" s="122">
        <v>0</v>
      </c>
      <c r="D45" s="122">
        <v>0</v>
      </c>
      <c r="E45" s="135">
        <f t="shared" si="1"/>
        <v>0</v>
      </c>
      <c r="F45" s="122">
        <v>0</v>
      </c>
      <c r="G45" s="122">
        <v>0</v>
      </c>
      <c r="H45" s="123">
        <f t="shared" si="0"/>
        <v>0</v>
      </c>
      <c r="J45" s="292"/>
      <c r="K45" s="292"/>
      <c r="N45" s="292"/>
      <c r="O45" s="292"/>
      <c r="P45" s="292"/>
    </row>
    <row r="46" spans="1:16" s="291" customFormat="1" ht="15.75">
      <c r="A46" s="289">
        <v>8.1</v>
      </c>
      <c r="B46" s="293" t="s">
        <v>318</v>
      </c>
      <c r="C46" s="122">
        <v>0</v>
      </c>
      <c r="D46" s="122">
        <v>0</v>
      </c>
      <c r="E46" s="135">
        <f t="shared" si="1"/>
        <v>0</v>
      </c>
      <c r="F46" s="122">
        <v>0</v>
      </c>
      <c r="G46" s="122">
        <v>0</v>
      </c>
      <c r="H46" s="123">
        <f t="shared" si="0"/>
        <v>0</v>
      </c>
      <c r="J46" s="292"/>
      <c r="K46" s="292"/>
      <c r="N46" s="292"/>
      <c r="O46" s="292"/>
      <c r="P46" s="292"/>
    </row>
    <row r="47" spans="1:16" s="291" customFormat="1" ht="15.75">
      <c r="A47" s="289">
        <v>8.1999999999999993</v>
      </c>
      <c r="B47" s="293" t="s">
        <v>319</v>
      </c>
      <c r="C47" s="122">
        <v>0</v>
      </c>
      <c r="D47" s="122">
        <v>0</v>
      </c>
      <c r="E47" s="135">
        <f t="shared" si="1"/>
        <v>0</v>
      </c>
      <c r="F47" s="122">
        <v>0</v>
      </c>
      <c r="G47" s="122">
        <v>0</v>
      </c>
      <c r="H47" s="123">
        <f t="shared" si="0"/>
        <v>0</v>
      </c>
      <c r="J47" s="292"/>
      <c r="K47" s="292"/>
      <c r="N47" s="292"/>
      <c r="O47" s="292"/>
      <c r="P47" s="292"/>
    </row>
    <row r="48" spans="1:16" s="291" customFormat="1" ht="15.75">
      <c r="A48" s="289">
        <v>8.3000000000000007</v>
      </c>
      <c r="B48" s="293" t="s">
        <v>320</v>
      </c>
      <c r="C48" s="122">
        <v>0</v>
      </c>
      <c r="D48" s="122">
        <v>0</v>
      </c>
      <c r="E48" s="135">
        <f t="shared" si="1"/>
        <v>0</v>
      </c>
      <c r="F48" s="122">
        <v>0</v>
      </c>
      <c r="G48" s="122">
        <v>0</v>
      </c>
      <c r="H48" s="123">
        <f t="shared" si="0"/>
        <v>0</v>
      </c>
      <c r="J48" s="292"/>
      <c r="K48" s="292"/>
      <c r="N48" s="292"/>
      <c r="O48" s="292"/>
      <c r="P48" s="292"/>
    </row>
    <row r="49" spans="1:16" s="291" customFormat="1" ht="15.75">
      <c r="A49" s="289">
        <v>8.4</v>
      </c>
      <c r="B49" s="293" t="s">
        <v>321</v>
      </c>
      <c r="C49" s="122">
        <v>0</v>
      </c>
      <c r="D49" s="122">
        <v>0</v>
      </c>
      <c r="E49" s="135">
        <f t="shared" si="1"/>
        <v>0</v>
      </c>
      <c r="F49" s="122">
        <v>0</v>
      </c>
      <c r="G49" s="122">
        <v>0</v>
      </c>
      <c r="H49" s="123">
        <f t="shared" si="0"/>
        <v>0</v>
      </c>
      <c r="J49" s="292"/>
      <c r="K49" s="292"/>
      <c r="N49" s="292"/>
      <c r="O49" s="292"/>
      <c r="P49" s="292"/>
    </row>
    <row r="50" spans="1:16" s="291" customFormat="1" ht="15.75">
      <c r="A50" s="289">
        <v>8.5</v>
      </c>
      <c r="B50" s="293" t="s">
        <v>322</v>
      </c>
      <c r="C50" s="122">
        <v>0</v>
      </c>
      <c r="D50" s="122">
        <v>0</v>
      </c>
      <c r="E50" s="135">
        <f t="shared" si="1"/>
        <v>0</v>
      </c>
      <c r="F50" s="122">
        <v>0</v>
      </c>
      <c r="G50" s="122">
        <v>0</v>
      </c>
      <c r="H50" s="123">
        <f t="shared" si="0"/>
        <v>0</v>
      </c>
      <c r="J50" s="292"/>
      <c r="K50" s="292"/>
      <c r="N50" s="292"/>
      <c r="O50" s="292"/>
      <c r="P50" s="292"/>
    </row>
    <row r="51" spans="1:16" s="291" customFormat="1" ht="15.75">
      <c r="A51" s="289">
        <v>8.6</v>
      </c>
      <c r="B51" s="293" t="s">
        <v>323</v>
      </c>
      <c r="C51" s="122">
        <v>0</v>
      </c>
      <c r="D51" s="122">
        <v>0</v>
      </c>
      <c r="E51" s="135">
        <f t="shared" si="1"/>
        <v>0</v>
      </c>
      <c r="F51" s="122">
        <v>0</v>
      </c>
      <c r="G51" s="122">
        <v>0</v>
      </c>
      <c r="H51" s="123">
        <f t="shared" si="0"/>
        <v>0</v>
      </c>
      <c r="J51" s="292"/>
      <c r="K51" s="292"/>
      <c r="N51" s="292"/>
      <c r="O51" s="292"/>
      <c r="P51" s="292"/>
    </row>
    <row r="52" spans="1:16" s="291" customFormat="1" ht="15.75">
      <c r="A52" s="289">
        <v>8.6999999999999993</v>
      </c>
      <c r="B52" s="293" t="s">
        <v>324</v>
      </c>
      <c r="C52" s="122">
        <v>0</v>
      </c>
      <c r="D52" s="122">
        <v>0</v>
      </c>
      <c r="E52" s="135">
        <f t="shared" si="1"/>
        <v>0</v>
      </c>
      <c r="F52" s="122">
        <v>0</v>
      </c>
      <c r="G52" s="122">
        <v>0</v>
      </c>
      <c r="H52" s="123">
        <f t="shared" si="0"/>
        <v>0</v>
      </c>
      <c r="J52" s="292"/>
      <c r="K52" s="292"/>
      <c r="N52" s="292"/>
      <c r="O52" s="292"/>
      <c r="P52" s="292"/>
    </row>
    <row r="53" spans="1:16" s="291" customFormat="1" ht="30.75" thickBot="1">
      <c r="A53" s="294">
        <v>9</v>
      </c>
      <c r="B53" s="295" t="s">
        <v>325</v>
      </c>
      <c r="C53" s="136">
        <v>0</v>
      </c>
      <c r="D53" s="136">
        <v>0</v>
      </c>
      <c r="E53" s="137">
        <f t="shared" si="1"/>
        <v>0</v>
      </c>
      <c r="F53" s="136">
        <v>0</v>
      </c>
      <c r="G53" s="136">
        <v>0</v>
      </c>
      <c r="H53" s="129">
        <f t="shared" si="0"/>
        <v>0</v>
      </c>
      <c r="J53" s="292"/>
      <c r="K53" s="292"/>
      <c r="N53" s="292"/>
      <c r="O53" s="292"/>
      <c r="P53" s="29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80" zoomScaleNormal="80" workbookViewId="0">
      <pane xSplit="1" ySplit="4" topLeftCell="B5" activePane="bottomRight" state="frozen"/>
      <selection activeCell="B2" sqref="B2"/>
      <selection pane="topRight" activeCell="B2" sqref="B2"/>
      <selection pane="bottomLeft" activeCell="B2" sqref="B2"/>
      <selection pane="bottomRight" activeCell="F21" sqref="F21"/>
    </sheetView>
  </sheetViews>
  <sheetFormatPr defaultColWidth="9.140625" defaultRowHeight="15"/>
  <cols>
    <col min="1" max="1" width="10.85546875" style="40" bestFit="1" customWidth="1"/>
    <col min="2" max="2" width="93.5703125" style="40" customWidth="1"/>
    <col min="3" max="3" width="12.7109375" style="40" customWidth="1"/>
    <col min="4" max="4" width="12" style="40" bestFit="1" customWidth="1"/>
    <col min="5" max="7" width="12" style="254" bestFit="1" customWidth="1"/>
    <col min="8" max="11" width="9.7109375" style="254" customWidth="1"/>
    <col min="12" max="16384" width="9.140625" style="254"/>
  </cols>
  <sheetData>
    <row r="1" spans="1:8">
      <c r="A1" s="8" t="s">
        <v>188</v>
      </c>
      <c r="B1" s="253" t="str">
        <f>Info!C2</f>
        <v>სს "ფინკა ბანკი საქართველო"</v>
      </c>
      <c r="C1" s="10"/>
    </row>
    <row r="2" spans="1:8">
      <c r="A2" s="8" t="s">
        <v>189</v>
      </c>
      <c r="B2" s="252">
        <f>'1. key ratios'!B2</f>
        <v>44377</v>
      </c>
      <c r="C2" s="255"/>
      <c r="D2" s="256"/>
      <c r="E2" s="296"/>
      <c r="F2" s="296"/>
      <c r="G2" s="296"/>
      <c r="H2" s="296"/>
    </row>
    <row r="3" spans="1:8">
      <c r="A3" s="8"/>
      <c r="B3" s="10"/>
      <c r="C3" s="255"/>
      <c r="D3" s="256"/>
      <c r="E3" s="296"/>
      <c r="F3" s="296"/>
      <c r="G3" s="296"/>
      <c r="H3" s="296"/>
    </row>
    <row r="4" spans="1:8" ht="15" customHeight="1" thickBot="1">
      <c r="A4" s="297" t="s">
        <v>409</v>
      </c>
      <c r="B4" s="298" t="s">
        <v>187</v>
      </c>
      <c r="C4" s="97" t="s">
        <v>93</v>
      </c>
    </row>
    <row r="5" spans="1:8" ht="15" customHeight="1">
      <c r="A5" s="299" t="s">
        <v>26</v>
      </c>
      <c r="B5" s="300"/>
      <c r="C5" s="301" t="str">
        <f>INT((MONTH($B$2))/3)&amp;"Q"&amp;"-"&amp;YEAR($B$2)</f>
        <v>2Q-2021</v>
      </c>
      <c r="D5" s="301" t="str">
        <f>IF(INT(MONTH($B$2))=3, "4"&amp;"Q"&amp;"-"&amp;YEAR($B$2)-1, IF(INT(MONTH($B$2))=6, "1"&amp;"Q"&amp;"-"&amp;YEAR($B$2), IF(INT(MONTH($B$2))=9, "2"&amp;"Q"&amp;"-"&amp;YEAR($B$2),IF(INT(MONTH($B$2))=12, "3"&amp;"Q"&amp;"-"&amp;YEAR($B$2), 0))))</f>
        <v>1Q-2021</v>
      </c>
      <c r="E5" s="301" t="str">
        <f>IF(INT(MONTH($B$2))=3, "3"&amp;"Q"&amp;"-"&amp;YEAR($B$2)-1, IF(INT(MONTH($B$2))=6, "4"&amp;"Q"&amp;"-"&amp;YEAR($B$2)-1, IF(INT(MONTH($B$2))=9, "1"&amp;"Q"&amp;"-"&amp;YEAR($B$2),IF(INT(MONTH($B$2))=12, "2"&amp;"Q"&amp;"-"&amp;YEAR($B$2), 0))))</f>
        <v>4Q-2020</v>
      </c>
      <c r="F5" s="301" t="str">
        <f>IF(INT(MONTH($B$2))=3, "2"&amp;"Q"&amp;"-"&amp;YEAR($B$2)-1, IF(INT(MONTH($B$2))=6, "3"&amp;"Q"&amp;"-"&amp;YEAR($B$2)-1, IF(INT(MONTH($B$2))=9, "4"&amp;"Q"&amp;"-"&amp;YEAR($B$2)-1,IF(INT(MONTH($B$2))=12, "1"&amp;"Q"&amp;"-"&amp;YEAR($B$2), 0))))</f>
        <v>3Q-2020</v>
      </c>
      <c r="G5" s="301" t="str">
        <f>IF(INT(MONTH($B$2))=3, "1"&amp;"Q"&amp;"-"&amp;YEAR($B$2)-1, IF(INT(MONTH($B$2))=6, "2"&amp;"Q"&amp;"-"&amp;YEAR($B$2)-1, IF(INT(MONTH($B$2))=9, "3"&amp;"Q"&amp;"-"&amp;YEAR($B$2)-1,IF(INT(MONTH($B$2))=12, "4"&amp;"Q"&amp;"-"&amp;YEAR($B$2)-1, 0))))</f>
        <v>2Q-2020</v>
      </c>
    </row>
    <row r="6" spans="1:8" ht="15" customHeight="1">
      <c r="A6" s="302">
        <v>1</v>
      </c>
      <c r="B6" s="303" t="s">
        <v>192</v>
      </c>
      <c r="C6" s="304">
        <f>C7+C9+C10</f>
        <v>252698797.84657514</v>
      </c>
      <c r="D6" s="305">
        <f>D7+D9+D10</f>
        <v>237235891.97530001</v>
      </c>
      <c r="E6" s="306">
        <f>E7+E9+E10</f>
        <v>226401343.11204997</v>
      </c>
      <c r="F6" s="304">
        <f>F7+F9+F10</f>
        <v>217877326.7673251</v>
      </c>
      <c r="G6" s="307">
        <f>G7+G9+G10</f>
        <v>218702302.49625</v>
      </c>
    </row>
    <row r="7" spans="1:8" ht="15" customHeight="1">
      <c r="A7" s="302">
        <v>1.1000000000000001</v>
      </c>
      <c r="B7" s="308" t="s">
        <v>606</v>
      </c>
      <c r="C7" s="309">
        <v>249383113.91057515</v>
      </c>
      <c r="D7" s="310">
        <v>234343884.75545001</v>
      </c>
      <c r="E7" s="309">
        <v>224045996.33629996</v>
      </c>
      <c r="F7" s="309">
        <v>215384396.58982509</v>
      </c>
      <c r="G7" s="311">
        <v>216490020.27125001</v>
      </c>
    </row>
    <row r="8" spans="1:8" ht="32.25" customHeight="1">
      <c r="A8" s="302" t="s">
        <v>252</v>
      </c>
      <c r="B8" s="312" t="s">
        <v>403</v>
      </c>
      <c r="C8" s="309">
        <v>598538.73</v>
      </c>
      <c r="D8" s="310">
        <v>702987.65</v>
      </c>
      <c r="E8" s="309">
        <v>664042.38</v>
      </c>
      <c r="F8" s="309">
        <v>617416.05000000005</v>
      </c>
      <c r="G8" s="311">
        <v>612106.80000000005</v>
      </c>
    </row>
    <row r="9" spans="1:8" ht="15" customHeight="1">
      <c r="A9" s="302">
        <v>1.2</v>
      </c>
      <c r="B9" s="308" t="s">
        <v>22</v>
      </c>
      <c r="C9" s="309">
        <v>2867864.9360000002</v>
      </c>
      <c r="D9" s="310">
        <v>2440733.21985</v>
      </c>
      <c r="E9" s="309">
        <v>2080295.77575</v>
      </c>
      <c r="F9" s="309">
        <v>2222197.1774999998</v>
      </c>
      <c r="G9" s="311">
        <v>1994330.2250000001</v>
      </c>
    </row>
    <row r="10" spans="1:8" ht="15" customHeight="1">
      <c r="A10" s="302">
        <v>1.3</v>
      </c>
      <c r="B10" s="313" t="s">
        <v>77</v>
      </c>
      <c r="C10" s="314">
        <v>447819</v>
      </c>
      <c r="D10" s="310">
        <v>451274</v>
      </c>
      <c r="E10" s="314">
        <v>275051</v>
      </c>
      <c r="F10" s="309">
        <v>270733</v>
      </c>
      <c r="G10" s="315">
        <v>217952</v>
      </c>
    </row>
    <row r="11" spans="1:8" ht="15" customHeight="1">
      <c r="A11" s="302">
        <v>2</v>
      </c>
      <c r="B11" s="303" t="s">
        <v>193</v>
      </c>
      <c r="C11" s="309">
        <v>155837.45740000001</v>
      </c>
      <c r="D11" s="310">
        <v>142106.84020000001</v>
      </c>
      <c r="E11" s="309">
        <v>622406.715839996</v>
      </c>
      <c r="F11" s="309">
        <v>73869.821299999996</v>
      </c>
      <c r="G11" s="311">
        <v>171062.22700000001</v>
      </c>
    </row>
    <row r="12" spans="1:8" ht="15" customHeight="1">
      <c r="A12" s="316">
        <v>3</v>
      </c>
      <c r="B12" s="317" t="s">
        <v>191</v>
      </c>
      <c r="C12" s="314">
        <v>61372243.749937497</v>
      </c>
      <c r="D12" s="310">
        <v>61372243.749937497</v>
      </c>
      <c r="E12" s="314">
        <v>61372243.674374998</v>
      </c>
      <c r="F12" s="309">
        <v>65581931.874937497</v>
      </c>
      <c r="G12" s="315">
        <v>65581931.874937497</v>
      </c>
    </row>
    <row r="13" spans="1:8" ht="15" customHeight="1" thickBot="1">
      <c r="A13" s="318">
        <v>4</v>
      </c>
      <c r="B13" s="319" t="s">
        <v>253</v>
      </c>
      <c r="C13" s="320">
        <f>C6+C11+C12</f>
        <v>314226879.05391264</v>
      </c>
      <c r="D13" s="321">
        <f>D6+D11+D12</f>
        <v>298750242.5654375</v>
      </c>
      <c r="E13" s="322">
        <f>E6+E11+E12</f>
        <v>288395993.50226498</v>
      </c>
      <c r="F13" s="320">
        <f>F6+F11+F12</f>
        <v>283533128.46356261</v>
      </c>
      <c r="G13" s="323">
        <f>G6+G11+G12</f>
        <v>284455296.59818751</v>
      </c>
    </row>
    <row r="14" spans="1:8">
      <c r="B14" s="285"/>
    </row>
    <row r="15" spans="1:8" ht="30">
      <c r="B15" s="324" t="s">
        <v>607</v>
      </c>
    </row>
    <row r="16" spans="1:8">
      <c r="B16" s="324"/>
    </row>
    <row r="17" spans="2:2">
      <c r="B17" s="324"/>
    </row>
    <row r="18" spans="2:2">
      <c r="B18" s="32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9"/>
  <sheetViews>
    <sheetView showGridLines="0" zoomScale="80" zoomScaleNormal="80" workbookViewId="0">
      <pane xSplit="1" ySplit="4" topLeftCell="B5" activePane="bottomRight" state="frozen"/>
      <selection activeCell="B2" sqref="B2"/>
      <selection pane="topRight" activeCell="B2" sqref="B2"/>
      <selection pane="bottomLeft" activeCell="B2" sqref="B2"/>
      <selection pane="bottomRight" activeCell="J33" sqref="J33"/>
    </sheetView>
  </sheetViews>
  <sheetFormatPr defaultRowHeight="15.75"/>
  <cols>
    <col min="1" max="1" width="13.140625" style="40" customWidth="1"/>
    <col min="2" max="2" width="69.7109375" style="40" customWidth="1"/>
    <col min="3" max="3" width="64.42578125" style="40" bestFit="1" customWidth="1"/>
    <col min="4" max="16384" width="9.140625" style="251"/>
  </cols>
  <sheetData>
    <row r="1" spans="1:3">
      <c r="A1" s="40" t="s">
        <v>188</v>
      </c>
      <c r="B1" s="51" t="str">
        <f>Info!C2</f>
        <v>სს "ფინკა ბანკი საქართველო"</v>
      </c>
    </row>
    <row r="2" spans="1:3">
      <c r="A2" s="40" t="s">
        <v>189</v>
      </c>
      <c r="B2" s="252">
        <f>'1. key ratios'!B2</f>
        <v>44377</v>
      </c>
    </row>
    <row r="4" spans="1:3" ht="30.75" thickBot="1">
      <c r="A4" s="113" t="s">
        <v>410</v>
      </c>
      <c r="B4" s="37" t="s">
        <v>149</v>
      </c>
      <c r="C4" s="4"/>
    </row>
    <row r="5" spans="1:3">
      <c r="A5" s="3"/>
      <c r="B5" s="170" t="s">
        <v>150</v>
      </c>
      <c r="C5" s="175" t="s">
        <v>621</v>
      </c>
    </row>
    <row r="6" spans="1:3">
      <c r="A6" s="5">
        <v>1</v>
      </c>
      <c r="B6" s="15" t="s">
        <v>964</v>
      </c>
      <c r="C6" s="325" t="s">
        <v>967</v>
      </c>
    </row>
    <row r="7" spans="1:3">
      <c r="A7" s="5">
        <v>2</v>
      </c>
      <c r="B7" s="15" t="s">
        <v>968</v>
      </c>
      <c r="C7" s="325" t="s">
        <v>969</v>
      </c>
    </row>
    <row r="8" spans="1:3">
      <c r="A8" s="5">
        <v>3</v>
      </c>
      <c r="B8" s="15" t="s">
        <v>970</v>
      </c>
      <c r="C8" s="325" t="s">
        <v>971</v>
      </c>
    </row>
    <row r="9" spans="1:3">
      <c r="A9" s="5">
        <v>4</v>
      </c>
      <c r="B9" s="15" t="s">
        <v>972</v>
      </c>
      <c r="C9" s="325" t="s">
        <v>969</v>
      </c>
    </row>
    <row r="10" spans="1:3">
      <c r="A10" s="5"/>
      <c r="B10" s="15"/>
      <c r="C10" s="325"/>
    </row>
    <row r="11" spans="1:3">
      <c r="A11" s="5"/>
      <c r="B11" s="708"/>
      <c r="C11" s="709"/>
    </row>
    <row r="12" spans="1:3" ht="30">
      <c r="A12" s="5"/>
      <c r="B12" s="250" t="s">
        <v>151</v>
      </c>
      <c r="C12" s="176" t="s">
        <v>622</v>
      </c>
    </row>
    <row r="13" spans="1:3">
      <c r="A13" s="5">
        <v>1</v>
      </c>
      <c r="B13" s="15" t="s">
        <v>965</v>
      </c>
      <c r="C13" s="174" t="s">
        <v>973</v>
      </c>
    </row>
    <row r="14" spans="1:3">
      <c r="A14" s="5">
        <v>2</v>
      </c>
      <c r="B14" s="15" t="s">
        <v>974</v>
      </c>
      <c r="C14" s="174" t="s">
        <v>975</v>
      </c>
    </row>
    <row r="15" spans="1:3">
      <c r="A15" s="5">
        <v>3</v>
      </c>
      <c r="B15" s="15" t="s">
        <v>976</v>
      </c>
      <c r="C15" s="174" t="s">
        <v>977</v>
      </c>
    </row>
    <row r="16" spans="1:3">
      <c r="A16" s="5">
        <v>4</v>
      </c>
      <c r="B16" s="15" t="s">
        <v>978</v>
      </c>
      <c r="C16" s="174" t="s">
        <v>979</v>
      </c>
    </row>
    <row r="17" spans="1:3">
      <c r="A17" s="5">
        <v>5</v>
      </c>
      <c r="B17" s="15" t="s">
        <v>980</v>
      </c>
      <c r="C17" s="174" t="s">
        <v>981</v>
      </c>
    </row>
    <row r="18" spans="1:3">
      <c r="A18" s="5"/>
      <c r="B18" s="15"/>
      <c r="C18" s="174"/>
    </row>
    <row r="19" spans="1:3" ht="15.75" customHeight="1">
      <c r="A19" s="5"/>
      <c r="B19" s="15"/>
      <c r="C19" s="16"/>
    </row>
    <row r="20" spans="1:3" ht="30" customHeight="1">
      <c r="A20" s="5"/>
      <c r="B20" s="710" t="s">
        <v>152</v>
      </c>
      <c r="C20" s="711"/>
    </row>
    <row r="21" spans="1:3">
      <c r="A21" s="5">
        <v>1</v>
      </c>
      <c r="B21" s="326" t="s">
        <v>982</v>
      </c>
      <c r="C21" s="327">
        <v>1</v>
      </c>
    </row>
    <row r="22" spans="1:3" ht="15.75" customHeight="1">
      <c r="A22" s="5"/>
      <c r="B22" s="15"/>
      <c r="C22" s="328"/>
    </row>
    <row r="23" spans="1:3" ht="29.25" customHeight="1">
      <c r="A23" s="5"/>
      <c r="B23" s="710" t="s">
        <v>273</v>
      </c>
      <c r="C23" s="711"/>
    </row>
    <row r="24" spans="1:3">
      <c r="A24" s="5">
        <v>1</v>
      </c>
      <c r="B24" s="15" t="s">
        <v>983</v>
      </c>
      <c r="C24" s="325" t="s">
        <v>984</v>
      </c>
    </row>
    <row r="25" spans="1:3">
      <c r="A25" s="5">
        <v>2</v>
      </c>
      <c r="B25" s="15" t="s">
        <v>985</v>
      </c>
      <c r="C25" s="325" t="s">
        <v>986</v>
      </c>
    </row>
    <row r="26" spans="1:3">
      <c r="A26" s="5">
        <v>3</v>
      </c>
      <c r="B26" s="15" t="s">
        <v>987</v>
      </c>
      <c r="C26" s="325" t="s">
        <v>988</v>
      </c>
    </row>
    <row r="27" spans="1:3">
      <c r="A27" s="5">
        <v>4</v>
      </c>
      <c r="B27" s="15" t="s">
        <v>989</v>
      </c>
      <c r="C27" s="325" t="s">
        <v>990</v>
      </c>
    </row>
    <row r="28" spans="1:3">
      <c r="A28" s="5">
        <v>5</v>
      </c>
      <c r="B28" s="15" t="s">
        <v>991</v>
      </c>
      <c r="C28" s="325" t="s">
        <v>992</v>
      </c>
    </row>
    <row r="29" spans="1:3" ht="16.5" thickBot="1">
      <c r="A29" s="6"/>
      <c r="B29" s="329"/>
      <c r="C29" s="330"/>
    </row>
  </sheetData>
  <mergeCells count="3">
    <mergeCell ref="B11:C11"/>
    <mergeCell ref="B23:C23"/>
    <mergeCell ref="B20:C20"/>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0" zoomScaleNormal="80" workbookViewId="0">
      <pane xSplit="1" ySplit="5" topLeftCell="B6" activePane="bottomRight" state="frozen"/>
      <selection activeCell="B2" sqref="B2"/>
      <selection pane="topRight" activeCell="B2" sqref="B2"/>
      <selection pane="bottomLeft" activeCell="B2" sqref="B2"/>
      <selection pane="bottomRight" activeCell="B1" sqref="B1"/>
    </sheetView>
  </sheetViews>
  <sheetFormatPr defaultRowHeight="15.75"/>
  <cols>
    <col min="1" max="1" width="10.85546875" style="40" bestFit="1" customWidth="1"/>
    <col min="2" max="2" width="68.5703125" style="40" customWidth="1"/>
    <col min="3" max="3" width="28" style="40" customWidth="1"/>
    <col min="4" max="4" width="24.42578125" style="40" customWidth="1"/>
    <col min="5" max="5" width="26.5703125" style="40" customWidth="1"/>
    <col min="6" max="6" width="12" style="251" bestFit="1" customWidth="1"/>
    <col min="7" max="7" width="12.5703125" style="251" bestFit="1" customWidth="1"/>
    <col min="8" max="16384" width="9.140625" style="251"/>
  </cols>
  <sheetData>
    <row r="1" spans="1:7">
      <c r="A1" s="8" t="s">
        <v>188</v>
      </c>
      <c r="B1" s="253" t="str">
        <f>Info!C2</f>
        <v>სს "ფინკა ბანკი საქართველო"</v>
      </c>
    </row>
    <row r="2" spans="1:7" s="12" customFormat="1" ht="15.75" customHeight="1">
      <c r="A2" s="12" t="s">
        <v>189</v>
      </c>
      <c r="B2" s="252">
        <f>'1. key ratios'!B2</f>
        <v>44377</v>
      </c>
    </row>
    <row r="3" spans="1:7" s="12" customFormat="1" ht="15.75" customHeight="1"/>
    <row r="4" spans="1:7" s="12" customFormat="1" ht="15.75" customHeight="1" thickBot="1">
      <c r="A4" s="114" t="s">
        <v>411</v>
      </c>
      <c r="B4" s="331" t="s">
        <v>263</v>
      </c>
      <c r="C4" s="90"/>
      <c r="D4" s="90"/>
      <c r="E4" s="91" t="s">
        <v>93</v>
      </c>
    </row>
    <row r="5" spans="1:7" s="336" customFormat="1" ht="17.45" customHeight="1">
      <c r="A5" s="332"/>
      <c r="B5" s="333"/>
      <c r="C5" s="334" t="s">
        <v>0</v>
      </c>
      <c r="D5" s="334" t="s">
        <v>1</v>
      </c>
      <c r="E5" s="335" t="s">
        <v>2</v>
      </c>
    </row>
    <row r="6" spans="1:7" s="291" customFormat="1" ht="14.45" customHeight="1">
      <c r="A6" s="337"/>
      <c r="B6" s="712" t="s">
        <v>231</v>
      </c>
      <c r="C6" s="712" t="s">
        <v>230</v>
      </c>
      <c r="D6" s="713" t="s">
        <v>229</v>
      </c>
      <c r="E6" s="714"/>
      <c r="G6" s="251"/>
    </row>
    <row r="7" spans="1:7" s="291" customFormat="1" ht="99.6" customHeight="1">
      <c r="A7" s="337"/>
      <c r="B7" s="712"/>
      <c r="C7" s="712"/>
      <c r="D7" s="338" t="s">
        <v>228</v>
      </c>
      <c r="E7" s="339" t="s">
        <v>523</v>
      </c>
      <c r="G7" s="251"/>
    </row>
    <row r="8" spans="1:7" ht="15">
      <c r="A8" s="340">
        <v>1</v>
      </c>
      <c r="B8" s="341" t="s">
        <v>154</v>
      </c>
      <c r="C8" s="342">
        <v>12602135.560000001</v>
      </c>
      <c r="D8" s="342"/>
      <c r="E8" s="343">
        <f>C8-D8</f>
        <v>12602135.560000001</v>
      </c>
      <c r="G8" s="344"/>
    </row>
    <row r="9" spans="1:7" ht="15">
      <c r="A9" s="340">
        <v>2</v>
      </c>
      <c r="B9" s="341" t="s">
        <v>155</v>
      </c>
      <c r="C9" s="342">
        <v>12353700.210000001</v>
      </c>
      <c r="D9" s="342"/>
      <c r="E9" s="343">
        <f t="shared" ref="E9:E20" si="0">C9-D9</f>
        <v>12353700.210000001</v>
      </c>
      <c r="G9" s="344"/>
    </row>
    <row r="10" spans="1:7" ht="15">
      <c r="A10" s="340">
        <v>3</v>
      </c>
      <c r="B10" s="341" t="s">
        <v>227</v>
      </c>
      <c r="C10" s="342">
        <v>8932614.6799999997</v>
      </c>
      <c r="D10" s="342"/>
      <c r="E10" s="343">
        <f t="shared" si="0"/>
        <v>8932614.6799999997</v>
      </c>
      <c r="G10" s="344"/>
    </row>
    <row r="11" spans="1:7" ht="15">
      <c r="A11" s="340">
        <v>4</v>
      </c>
      <c r="B11" s="341" t="s">
        <v>185</v>
      </c>
      <c r="C11" s="342">
        <v>0</v>
      </c>
      <c r="D11" s="342"/>
      <c r="E11" s="343">
        <f t="shared" si="0"/>
        <v>0</v>
      </c>
      <c r="G11" s="344"/>
    </row>
    <row r="12" spans="1:7" ht="15">
      <c r="A12" s="340">
        <v>5</v>
      </c>
      <c r="B12" s="341" t="s">
        <v>157</v>
      </c>
      <c r="C12" s="342">
        <v>27172157.149999999</v>
      </c>
      <c r="D12" s="342"/>
      <c r="E12" s="343">
        <f t="shared" si="0"/>
        <v>27172157.149999999</v>
      </c>
      <c r="G12" s="344"/>
    </row>
    <row r="13" spans="1:7" ht="15">
      <c r="A13" s="340">
        <v>6.1</v>
      </c>
      <c r="B13" s="341" t="s">
        <v>158</v>
      </c>
      <c r="C13" s="345">
        <v>223721551.83999506</v>
      </c>
      <c r="D13" s="342"/>
      <c r="E13" s="343">
        <f t="shared" si="0"/>
        <v>223721551.83999506</v>
      </c>
      <c r="G13" s="344"/>
    </row>
    <row r="14" spans="1:7" ht="15">
      <c r="A14" s="340">
        <v>6.2</v>
      </c>
      <c r="B14" s="346" t="s">
        <v>159</v>
      </c>
      <c r="C14" s="345">
        <v>-12769062.509999929</v>
      </c>
      <c r="D14" s="342"/>
      <c r="E14" s="343">
        <f t="shared" si="0"/>
        <v>-12769062.509999929</v>
      </c>
      <c r="G14" s="344"/>
    </row>
    <row r="15" spans="1:7" ht="15">
      <c r="A15" s="340">
        <v>6</v>
      </c>
      <c r="B15" s="341" t="s">
        <v>226</v>
      </c>
      <c r="C15" s="342">
        <f>SUM(C13:C14)</f>
        <v>210952489.32999513</v>
      </c>
      <c r="D15" s="342"/>
      <c r="E15" s="343">
        <f t="shared" si="0"/>
        <v>210952489.32999513</v>
      </c>
      <c r="G15" s="344"/>
    </row>
    <row r="16" spans="1:7" ht="15">
      <c r="A16" s="340">
        <v>7</v>
      </c>
      <c r="B16" s="341" t="s">
        <v>161</v>
      </c>
      <c r="C16" s="342">
        <v>7292496.1600000001</v>
      </c>
      <c r="D16" s="342"/>
      <c r="E16" s="343">
        <f t="shared" si="0"/>
        <v>7292496.1600000001</v>
      </c>
      <c r="G16" s="344"/>
    </row>
    <row r="17" spans="1:7" ht="15">
      <c r="A17" s="340">
        <v>8</v>
      </c>
      <c r="B17" s="341" t="s">
        <v>162</v>
      </c>
      <c r="C17" s="342">
        <v>255436</v>
      </c>
      <c r="D17" s="342"/>
      <c r="E17" s="343">
        <f t="shared" si="0"/>
        <v>255436</v>
      </c>
      <c r="F17" s="344"/>
      <c r="G17" s="344"/>
    </row>
    <row r="18" spans="1:7" ht="15">
      <c r="A18" s="340">
        <v>9</v>
      </c>
      <c r="B18" s="341" t="s">
        <v>163</v>
      </c>
      <c r="C18" s="342">
        <v>0</v>
      </c>
      <c r="D18" s="342"/>
      <c r="E18" s="343">
        <f t="shared" si="0"/>
        <v>0</v>
      </c>
      <c r="G18" s="344"/>
    </row>
    <row r="19" spans="1:7" ht="15">
      <c r="A19" s="340">
        <v>10</v>
      </c>
      <c r="B19" s="341" t="s">
        <v>164</v>
      </c>
      <c r="C19" s="342">
        <v>8433564.9099999964</v>
      </c>
      <c r="D19" s="342">
        <v>1376772.47</v>
      </c>
      <c r="E19" s="343">
        <f t="shared" si="0"/>
        <v>7056792.4399999967</v>
      </c>
      <c r="G19" s="344"/>
    </row>
    <row r="20" spans="1:7" ht="15">
      <c r="A20" s="340">
        <v>11</v>
      </c>
      <c r="B20" s="341" t="s">
        <v>165</v>
      </c>
      <c r="C20" s="342">
        <v>2474448.4899999998</v>
      </c>
      <c r="D20" s="342">
        <v>207349.26</v>
      </c>
      <c r="E20" s="343">
        <f t="shared" si="0"/>
        <v>2267099.2299999995</v>
      </c>
      <c r="G20" s="344"/>
    </row>
    <row r="21" spans="1:7" ht="45.75" thickBot="1">
      <c r="A21" s="347"/>
      <c r="B21" s="348" t="s">
        <v>486</v>
      </c>
      <c r="C21" s="349">
        <f>SUM(C8:C12, C15:C20)</f>
        <v>290469042.48999512</v>
      </c>
      <c r="D21" s="349">
        <f>SUM(D8:D12, D15:D20)</f>
        <v>1584121.73</v>
      </c>
      <c r="E21" s="350">
        <f>SUM(E8:E12, E15:E20)</f>
        <v>288884920.75999516</v>
      </c>
      <c r="G21" s="344"/>
    </row>
    <row r="22" spans="1:7" ht="15">
      <c r="A22" s="251"/>
      <c r="B22" s="251"/>
      <c r="C22" s="251"/>
      <c r="D22" s="251"/>
      <c r="E22" s="251"/>
    </row>
    <row r="23" spans="1:7" ht="15">
      <c r="A23" s="251"/>
      <c r="B23" s="251"/>
      <c r="C23" s="251"/>
      <c r="D23" s="251"/>
      <c r="E23" s="251"/>
    </row>
    <row r="25" spans="1:7" s="40" customFormat="1">
      <c r="B25" s="39"/>
      <c r="F25" s="251"/>
      <c r="G25" s="251"/>
    </row>
    <row r="26" spans="1:7" s="40" customFormat="1">
      <c r="B26" s="39"/>
      <c r="F26" s="251"/>
      <c r="G26" s="251"/>
    </row>
    <row r="27" spans="1:7" s="40" customFormat="1">
      <c r="B27" s="39"/>
      <c r="F27" s="251"/>
      <c r="G27" s="251"/>
    </row>
    <row r="28" spans="1:7" s="40" customFormat="1">
      <c r="B28" s="39"/>
      <c r="F28" s="251"/>
      <c r="G28" s="251"/>
    </row>
    <row r="29" spans="1:7" s="40" customFormat="1">
      <c r="B29" s="39"/>
      <c r="F29" s="251"/>
      <c r="G29" s="251"/>
    </row>
    <row r="30" spans="1:7" s="40" customFormat="1">
      <c r="B30" s="39"/>
      <c r="F30" s="251"/>
      <c r="G30" s="251"/>
    </row>
    <row r="31" spans="1:7" s="40" customFormat="1">
      <c r="B31" s="39"/>
      <c r="F31" s="251"/>
      <c r="G31" s="251"/>
    </row>
    <row r="32" spans="1:7" s="40" customFormat="1">
      <c r="B32" s="39"/>
      <c r="F32" s="251"/>
      <c r="G32" s="251"/>
    </row>
    <row r="33" spans="2:7" s="40" customFormat="1">
      <c r="B33" s="39"/>
      <c r="F33" s="251"/>
      <c r="G33" s="251"/>
    </row>
    <row r="34" spans="2:7" s="40" customFormat="1">
      <c r="B34" s="39"/>
      <c r="F34" s="251"/>
      <c r="G34" s="251"/>
    </row>
    <row r="35" spans="2:7" s="40" customFormat="1">
      <c r="B35" s="39"/>
      <c r="F35" s="251"/>
      <c r="G35" s="251"/>
    </row>
    <row r="36" spans="2:7" s="40" customFormat="1">
      <c r="B36" s="39"/>
      <c r="F36" s="251"/>
      <c r="G36" s="251"/>
    </row>
    <row r="37" spans="2:7" s="40" customFormat="1">
      <c r="B37" s="39"/>
      <c r="F37" s="251"/>
      <c r="G37" s="251"/>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C33"/>
  <sheetViews>
    <sheetView zoomScale="80" zoomScaleNormal="80" workbookViewId="0">
      <pane xSplit="1" ySplit="4" topLeftCell="B5" activePane="bottomRight" state="frozen"/>
      <selection activeCell="B2" sqref="B2"/>
      <selection pane="topRight" activeCell="B2" sqref="B2"/>
      <selection pane="bottomLeft" activeCell="B2" sqref="B2"/>
      <selection pane="bottomRight" activeCell="G8" sqref="G8"/>
    </sheetView>
  </sheetViews>
  <sheetFormatPr defaultRowHeight="15.75" outlineLevelRow="1"/>
  <cols>
    <col min="1" max="1" width="10.85546875" style="40" bestFit="1" customWidth="1"/>
    <col min="2" max="2" width="114.28515625" style="40" customWidth="1"/>
    <col min="3" max="3" width="18.85546875" style="251" customWidth="1"/>
    <col min="4" max="16384" width="9.140625" style="251"/>
  </cols>
  <sheetData>
    <row r="1" spans="1:3">
      <c r="A1" s="8" t="s">
        <v>188</v>
      </c>
      <c r="B1" s="253" t="str">
        <f>Info!C2</f>
        <v>სს "ფინკა ბანკი საქართველო"</v>
      </c>
    </row>
    <row r="2" spans="1:3" s="12" customFormat="1" ht="15.75" customHeight="1">
      <c r="A2" s="12" t="s">
        <v>189</v>
      </c>
      <c r="B2" s="252">
        <f>'1. key ratios'!B2</f>
        <v>44377</v>
      </c>
      <c r="C2" s="251"/>
    </row>
    <row r="3" spans="1:3" s="12" customFormat="1" ht="15.75" customHeight="1">
      <c r="C3" s="251"/>
    </row>
    <row r="4" spans="1:3" s="12" customFormat="1" ht="30.75" thickBot="1">
      <c r="A4" s="12" t="s">
        <v>412</v>
      </c>
      <c r="B4" s="351" t="s">
        <v>266</v>
      </c>
      <c r="C4" s="91" t="s">
        <v>93</v>
      </c>
    </row>
    <row r="5" spans="1:3" ht="30">
      <c r="A5" s="352">
        <v>1</v>
      </c>
      <c r="B5" s="353" t="s">
        <v>434</v>
      </c>
      <c r="C5" s="354">
        <f>'7. LI1'!E21</f>
        <v>288884920.75999516</v>
      </c>
    </row>
    <row r="6" spans="1:3" s="358" customFormat="1">
      <c r="A6" s="355">
        <v>2.1</v>
      </c>
      <c r="B6" s="356" t="s">
        <v>267</v>
      </c>
      <c r="C6" s="357">
        <v>5737882.5520000001</v>
      </c>
    </row>
    <row r="7" spans="1:3" s="362" customFormat="1" ht="30" outlineLevel="1">
      <c r="A7" s="359">
        <v>2.2000000000000002</v>
      </c>
      <c r="B7" s="360" t="s">
        <v>268</v>
      </c>
      <c r="C7" s="361">
        <v>22390950</v>
      </c>
    </row>
    <row r="8" spans="1:3" s="362" customFormat="1" ht="30">
      <c r="A8" s="359">
        <v>3</v>
      </c>
      <c r="B8" s="363" t="s">
        <v>435</v>
      </c>
      <c r="C8" s="364">
        <f>SUM(C5:C7)</f>
        <v>317013753.31199515</v>
      </c>
    </row>
    <row r="9" spans="1:3" s="358" customFormat="1" ht="15">
      <c r="A9" s="355">
        <v>4</v>
      </c>
      <c r="B9" s="365" t="s">
        <v>264</v>
      </c>
      <c r="C9" s="357">
        <v>3914786.3200000674</v>
      </c>
    </row>
    <row r="10" spans="1:3" s="362" customFormat="1" ht="30" outlineLevel="1">
      <c r="A10" s="359">
        <v>5.0999999999999996</v>
      </c>
      <c r="B10" s="360" t="s">
        <v>274</v>
      </c>
      <c r="C10" s="361">
        <v>-2870017.6159999999</v>
      </c>
    </row>
    <row r="11" spans="1:3" s="362" customFormat="1" ht="30" outlineLevel="1">
      <c r="A11" s="359">
        <v>5.2</v>
      </c>
      <c r="B11" s="360" t="s">
        <v>275</v>
      </c>
      <c r="C11" s="361">
        <v>-21943131</v>
      </c>
    </row>
    <row r="12" spans="1:3" s="362" customFormat="1">
      <c r="A12" s="359">
        <v>6</v>
      </c>
      <c r="B12" s="366" t="s">
        <v>608</v>
      </c>
      <c r="C12" s="367">
        <v>0</v>
      </c>
    </row>
    <row r="13" spans="1:3" s="362" customFormat="1" ht="16.5" thickBot="1">
      <c r="A13" s="318">
        <v>7</v>
      </c>
      <c r="B13" s="368" t="s">
        <v>265</v>
      </c>
      <c r="C13" s="369">
        <f>SUM(C8:C12)</f>
        <v>296115391.0159952</v>
      </c>
    </row>
    <row r="15" spans="1:3" ht="30">
      <c r="B15" s="285" t="s">
        <v>609</v>
      </c>
    </row>
    <row r="17" spans="2:3" s="40" customFormat="1">
      <c r="B17" s="38"/>
      <c r="C17" s="251"/>
    </row>
    <row r="18" spans="2:3" s="40" customFormat="1">
      <c r="B18" s="38"/>
      <c r="C18" s="251"/>
    </row>
    <row r="19" spans="2:3" s="40" customFormat="1">
      <c r="B19" s="38"/>
      <c r="C19" s="251"/>
    </row>
    <row r="20" spans="2:3" s="40" customFormat="1">
      <c r="B20" s="39"/>
      <c r="C20" s="251"/>
    </row>
    <row r="21" spans="2:3" s="40" customFormat="1">
      <c r="B21" s="39"/>
      <c r="C21" s="251"/>
    </row>
    <row r="22" spans="2:3" s="40" customFormat="1">
      <c r="B22" s="39"/>
      <c r="C22" s="251"/>
    </row>
    <row r="23" spans="2:3" s="40" customFormat="1">
      <c r="B23" s="39"/>
      <c r="C23" s="251"/>
    </row>
    <row r="24" spans="2:3" s="40" customFormat="1">
      <c r="B24" s="39"/>
      <c r="C24" s="251"/>
    </row>
    <row r="25" spans="2:3" s="40" customFormat="1">
      <c r="B25" s="39"/>
      <c r="C25" s="251"/>
    </row>
    <row r="26" spans="2:3" s="40" customFormat="1">
      <c r="B26" s="39"/>
      <c r="C26" s="251"/>
    </row>
    <row r="27" spans="2:3" s="40" customFormat="1">
      <c r="B27" s="39"/>
      <c r="C27" s="251"/>
    </row>
    <row r="28" spans="2:3" s="40" customFormat="1">
      <c r="B28" s="39"/>
      <c r="C28" s="251"/>
    </row>
    <row r="29" spans="2:3" s="40" customFormat="1">
      <c r="B29" s="39"/>
      <c r="C29" s="251"/>
    </row>
    <row r="30" spans="2:3" s="40" customFormat="1">
      <c r="B30" s="39"/>
      <c r="C30" s="251"/>
    </row>
    <row r="31" spans="2:3" s="40" customFormat="1">
      <c r="B31" s="39"/>
      <c r="C31" s="251"/>
    </row>
    <row r="32" spans="2:3" s="40" customFormat="1">
      <c r="B32" s="39"/>
      <c r="C32" s="251"/>
    </row>
    <row r="33" spans="2:3" s="40" customFormat="1">
      <c r="B33" s="39"/>
      <c r="C33" s="25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TTKRLT6KvfZjdczQVIpJ/4fCLjARw72sH68iR8z0Yo0=</DigestValue>
    </Reference>
    <Reference Type="http://www.w3.org/2000/09/xmldsig#Object" URI="#idOfficeObject">
      <DigestMethod Algorithm="http://www.w3.org/2001/04/xmlenc#sha256"/>
      <DigestValue>hcpkMGfojb3H8pKLwcm6NHAMzCWT9pf4ZancwxKVnKc=</DigestValue>
    </Reference>
    <Reference Type="http://uri.etsi.org/01903#SignedProperties" URI="#idSignedProperties">
      <Transforms>
        <Transform Algorithm="http://www.w3.org/TR/2001/REC-xml-c14n-20010315"/>
      </Transforms>
      <DigestMethod Algorithm="http://www.w3.org/2001/04/xmlenc#sha256"/>
      <DigestValue>u6ytpI8x4CUHeYxzKmr9j08KxQVPFbmUGklvaVpDYBE=</DigestValue>
    </Reference>
  </SignedInfo>
  <SignatureValue>ClwPEN4ep3InV6BinYjQttJJGADsPTfzw8WlDIM3XwLJtUqk4MFgFFtg9LIIMVM1/ikptouj5koi
wClnUeh0M19c07J535rg3lV0zp7vMemgTzpqr80Fu6UKSqdOo/c6TwmfAsJEuQHrAZ8x7h7ZA8wM
7vNXFWiCQlyxG5iRCYBMtv9XtGu+wIHVO6MRFKo7zHk2jq9IV6vlN+t6BfrHXsl2QCANfFapdiEm
psxqCTCRBTEBpGCESOIg9zeBdArUc7+X+FOHvK8hG190s/mlr16Glc/POweCBjUiqRZBcCL+5ZkU
VFCu6KbqR3Oo3xifkyHX8Q255pl9kxGy97z12A==</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kI7GQuIRwoStACsZSxLCAPQoZfMd1QqWOKuwPILMye4=</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TXKQnpA+Os8TtSVo16gwF30MqyFNbJaJKpSO/kwokGo=</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NLMWUjMjc/ZLddocUDMUKKSxlzoz7N6qnMEhXPte/ME=</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brckPVKEtLfCV1Pnf6YDas2XqVH1d6WzBMWBXW10m2I=</DigestValue>
      </Reference>
      <Reference URI="/xl/styles.xml?ContentType=application/vnd.openxmlformats-officedocument.spreadsheetml.styles+xml">
        <DigestMethod Algorithm="http://www.w3.org/2001/04/xmlenc#sha256"/>
        <DigestValue>eYzo86Of424lD6x17Xz09gxRntld8TL7EH5UqkZEvjI=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vGbMFaW3TOjvGgKuGrU4GtnFpwkA5uX6iTBwueE5cQQ=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XnYtmcwNda4fjITuIjoj16wexL5XHjAxEVOwSWgRuNY=</DigestValue>
      </Reference>
      <Reference URI="/xl/worksheets/sheet10.xml?ContentType=application/vnd.openxmlformats-officedocument.spreadsheetml.worksheet+xml">
        <DigestMethod Algorithm="http://www.w3.org/2001/04/xmlenc#sha256"/>
        <DigestValue>DB8fUK5D0jd5xxud3Du3B7DggJ+A+eG/4bibLe0oIxY=</DigestValue>
      </Reference>
      <Reference URI="/xl/worksheets/sheet11.xml?ContentType=application/vnd.openxmlformats-officedocument.spreadsheetml.worksheet+xml">
        <DigestMethod Algorithm="http://www.w3.org/2001/04/xmlenc#sha256"/>
        <DigestValue>UBY7W7DPnY7R4e04rdjNSWGs0UkYNyaF6ni9BpM0Y5k=</DigestValue>
      </Reference>
      <Reference URI="/xl/worksheets/sheet12.xml?ContentType=application/vnd.openxmlformats-officedocument.spreadsheetml.worksheet+xml">
        <DigestMethod Algorithm="http://www.w3.org/2001/04/xmlenc#sha256"/>
        <DigestValue>GSyXfe/Y1b3O+zG/VyYHmd1BRkV0GtS9o7iFZrVZQ7Q=</DigestValue>
      </Reference>
      <Reference URI="/xl/worksheets/sheet13.xml?ContentType=application/vnd.openxmlformats-officedocument.spreadsheetml.worksheet+xml">
        <DigestMethod Algorithm="http://www.w3.org/2001/04/xmlenc#sha256"/>
        <DigestValue>pJqqI03tzYmqFaDHDqvlFb9V6I61b1BItgUzhV2udg4=</DigestValue>
      </Reference>
      <Reference URI="/xl/worksheets/sheet14.xml?ContentType=application/vnd.openxmlformats-officedocument.spreadsheetml.worksheet+xml">
        <DigestMethod Algorithm="http://www.w3.org/2001/04/xmlenc#sha256"/>
        <DigestValue>OnL0z/2b3sfvuPCST/1A4QLnlIcR9/fIR6PQpJf0/Io=</DigestValue>
      </Reference>
      <Reference URI="/xl/worksheets/sheet15.xml?ContentType=application/vnd.openxmlformats-officedocument.spreadsheetml.worksheet+xml">
        <DigestMethod Algorithm="http://www.w3.org/2001/04/xmlenc#sha256"/>
        <DigestValue>9gYAhJIe7ZYgzTea5yoNO/KALIFpU7eHdN0tFLXLJ5k=</DigestValue>
      </Reference>
      <Reference URI="/xl/worksheets/sheet16.xml?ContentType=application/vnd.openxmlformats-officedocument.spreadsheetml.worksheet+xml">
        <DigestMethod Algorithm="http://www.w3.org/2001/04/xmlenc#sha256"/>
        <DigestValue>9ZDtKISMoKALUFIjQCXvejudw3hejccnPpsPjY54gfs=</DigestValue>
      </Reference>
      <Reference URI="/xl/worksheets/sheet17.xml?ContentType=application/vnd.openxmlformats-officedocument.spreadsheetml.worksheet+xml">
        <DigestMethod Algorithm="http://www.w3.org/2001/04/xmlenc#sha256"/>
        <DigestValue>OwAF13KktUUX7l96YHWf0WO44tMOU0YNXjBj9WH2a1A=</DigestValue>
      </Reference>
      <Reference URI="/xl/worksheets/sheet18.xml?ContentType=application/vnd.openxmlformats-officedocument.spreadsheetml.worksheet+xml">
        <DigestMethod Algorithm="http://www.w3.org/2001/04/xmlenc#sha256"/>
        <DigestValue>AIsqvhQzNdw5pdIag+4A81iLykkOU170NOefuqNwHR8=</DigestValue>
      </Reference>
      <Reference URI="/xl/worksheets/sheet19.xml?ContentType=application/vnd.openxmlformats-officedocument.spreadsheetml.worksheet+xml">
        <DigestMethod Algorithm="http://www.w3.org/2001/04/xmlenc#sha256"/>
        <DigestValue>8G+bwtLLziLcHv+33yZ0hdKXvlxiSTan3jola4/jaEY=</DigestValue>
      </Reference>
      <Reference URI="/xl/worksheets/sheet2.xml?ContentType=application/vnd.openxmlformats-officedocument.spreadsheetml.worksheet+xml">
        <DigestMethod Algorithm="http://www.w3.org/2001/04/xmlenc#sha256"/>
        <DigestValue>BKAKYZelk/xSdKK5PHQBhNMXbqA5HsqPrl1xpXnPrjs=</DigestValue>
      </Reference>
      <Reference URI="/xl/worksheets/sheet20.xml?ContentType=application/vnd.openxmlformats-officedocument.spreadsheetml.worksheet+xml">
        <DigestMethod Algorithm="http://www.w3.org/2001/04/xmlenc#sha256"/>
        <DigestValue>pZfgzSrttVO9snohNNHy5bioHwjEbEB9SDqZOqB0UBg=</DigestValue>
      </Reference>
      <Reference URI="/xl/worksheets/sheet21.xml?ContentType=application/vnd.openxmlformats-officedocument.spreadsheetml.worksheet+xml">
        <DigestMethod Algorithm="http://www.w3.org/2001/04/xmlenc#sha256"/>
        <DigestValue>3/rHPRpijv+lCCToN3WDURnT5BBv2PptQTQU7w4jWUk=</DigestValue>
      </Reference>
      <Reference URI="/xl/worksheets/sheet22.xml?ContentType=application/vnd.openxmlformats-officedocument.spreadsheetml.worksheet+xml">
        <DigestMethod Algorithm="http://www.w3.org/2001/04/xmlenc#sha256"/>
        <DigestValue>ghubrd815X1qvRcHixQG/wyufUolRs87B68FXqi2bh8=</DigestValue>
      </Reference>
      <Reference URI="/xl/worksheets/sheet23.xml?ContentType=application/vnd.openxmlformats-officedocument.spreadsheetml.worksheet+xml">
        <DigestMethod Algorithm="http://www.w3.org/2001/04/xmlenc#sha256"/>
        <DigestValue>GtlfSck+4AD0f1gRjGKx4M34Y9wIrmVOt7BicZ2SuaE=</DigestValue>
      </Reference>
      <Reference URI="/xl/worksheets/sheet24.xml?ContentType=application/vnd.openxmlformats-officedocument.spreadsheetml.worksheet+xml">
        <DigestMethod Algorithm="http://www.w3.org/2001/04/xmlenc#sha256"/>
        <DigestValue>QZT9lZic/7A15WV0Y80lchVa5PXSojREXtz6OADkysg=</DigestValue>
      </Reference>
      <Reference URI="/xl/worksheets/sheet25.xml?ContentType=application/vnd.openxmlformats-officedocument.spreadsheetml.worksheet+xml">
        <DigestMethod Algorithm="http://www.w3.org/2001/04/xmlenc#sha256"/>
        <DigestValue>6vO0Xd6orPy6PjbRgLBwcV0QrrzDmadVg1og5g8wcZs=</DigestValue>
      </Reference>
      <Reference URI="/xl/worksheets/sheet26.xml?ContentType=application/vnd.openxmlformats-officedocument.spreadsheetml.worksheet+xml">
        <DigestMethod Algorithm="http://www.w3.org/2001/04/xmlenc#sha256"/>
        <DigestValue>/4RUmSXV0uSv6NmlxIHnb03Dw+jsJRtZk77LrNye0LY=</DigestValue>
      </Reference>
      <Reference URI="/xl/worksheets/sheet27.xml?ContentType=application/vnd.openxmlformats-officedocument.spreadsheetml.worksheet+xml">
        <DigestMethod Algorithm="http://www.w3.org/2001/04/xmlenc#sha256"/>
        <DigestValue>o2CzKF/zjwf+0JzaYk9s9wa1PwGSks43IHgDup4Bi1s=</DigestValue>
      </Reference>
      <Reference URI="/xl/worksheets/sheet28.xml?ContentType=application/vnd.openxmlformats-officedocument.spreadsheetml.worksheet+xml">
        <DigestMethod Algorithm="http://www.w3.org/2001/04/xmlenc#sha256"/>
        <DigestValue>seCxc27aMfS5PsAKGsCpgYEKpguFQ//lgQHCe+EDUwo=</DigestValue>
      </Reference>
      <Reference URI="/xl/worksheets/sheet29.xml?ContentType=application/vnd.openxmlformats-officedocument.spreadsheetml.worksheet+xml">
        <DigestMethod Algorithm="http://www.w3.org/2001/04/xmlenc#sha256"/>
        <DigestValue>CFOC9o9kdxQTcDl+cUwuRPSAix6/Q1hgAve5sIN0h7w=</DigestValue>
      </Reference>
      <Reference URI="/xl/worksheets/sheet3.xml?ContentType=application/vnd.openxmlformats-officedocument.spreadsheetml.worksheet+xml">
        <DigestMethod Algorithm="http://www.w3.org/2001/04/xmlenc#sha256"/>
        <DigestValue>uV/lVVfNaSwt+0rRBPGOmjP48DNsZB3XI2uiZgjjSaw=</DigestValue>
      </Reference>
      <Reference URI="/xl/worksheets/sheet4.xml?ContentType=application/vnd.openxmlformats-officedocument.spreadsheetml.worksheet+xml">
        <DigestMethod Algorithm="http://www.w3.org/2001/04/xmlenc#sha256"/>
        <DigestValue>fNXmam0OQWY0xNWsczHp2qZDHG+1NFTJL8qzp7qcf6c=</DigestValue>
      </Reference>
      <Reference URI="/xl/worksheets/sheet5.xml?ContentType=application/vnd.openxmlformats-officedocument.spreadsheetml.worksheet+xml">
        <DigestMethod Algorithm="http://www.w3.org/2001/04/xmlenc#sha256"/>
        <DigestValue>+AkNOgUNyNDjPV+YGo5We2DpzFMWpxwxrxizi3bDpwQ=</DigestValue>
      </Reference>
      <Reference URI="/xl/worksheets/sheet6.xml?ContentType=application/vnd.openxmlformats-officedocument.spreadsheetml.worksheet+xml">
        <DigestMethod Algorithm="http://www.w3.org/2001/04/xmlenc#sha256"/>
        <DigestValue>XSswjdUbt156H8x5jfUA7KubXmY4KYJAqztdsUb61Ws=</DigestValue>
      </Reference>
      <Reference URI="/xl/worksheets/sheet7.xml?ContentType=application/vnd.openxmlformats-officedocument.spreadsheetml.worksheet+xml">
        <DigestMethod Algorithm="http://www.w3.org/2001/04/xmlenc#sha256"/>
        <DigestValue>iwTs2Y6QbxNcuSXRSDc2HkN4dxidec1yiZ+nIlDCPF0=</DigestValue>
      </Reference>
      <Reference URI="/xl/worksheets/sheet8.xml?ContentType=application/vnd.openxmlformats-officedocument.spreadsheetml.worksheet+xml">
        <DigestMethod Algorithm="http://www.w3.org/2001/04/xmlenc#sha256"/>
        <DigestValue>IXf+h4a27yF1BmtGpnR05QJxu3AZvxGgCloalT8Ooz8=</DigestValue>
      </Reference>
      <Reference URI="/xl/worksheets/sheet9.xml?ContentType=application/vnd.openxmlformats-officedocument.spreadsheetml.worksheet+xml">
        <DigestMethod Algorithm="http://www.w3.org/2001/04/xmlenc#sha256"/>
        <DigestValue>E9fBUXk6LfbXcsRXcutna/tdStuTrDshPHRvXL/kojc=</DigestValue>
      </Reference>
    </Manifest>
    <SignatureProperties>
      <SignatureProperty Id="idSignatureTime" Target="#idPackageSignature">
        <mdssi:SignatureTime xmlns:mdssi="http://schemas.openxmlformats.org/package/2006/digital-signature">
          <mdssi:Format>YYYY-MM-DDThh:mm:ssTZD</mdssi:Format>
          <mdssi:Value>2021-07-30T13:05:08Z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2021-07-30T13:05:08Z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rR4RX+8xqVVY86N7ims0PU4mTrzuQTeeF2+U4P0PCYw=</DigestValue>
    </Reference>
    <Reference Type="http://www.w3.org/2000/09/xmldsig#Object" URI="#idOfficeObject">
      <DigestMethod Algorithm="http://www.w3.org/2001/04/xmlenc#sha256"/>
      <DigestValue>hcpkMGfojb3H8pKLwcm6NHAMzCWT9pf4ZancwxKVnKc=</DigestValue>
    </Reference>
    <Reference Type="http://uri.etsi.org/01903#SignedProperties" URI="#idSignedProperties">
      <Transforms>
        <Transform Algorithm="http://www.w3.org/TR/2001/REC-xml-c14n-20010315"/>
      </Transforms>
      <DigestMethod Algorithm="http://www.w3.org/2001/04/xmlenc#sha256"/>
      <DigestValue>nC/w8+OMN8d1v2Y12ac3gand2RYAwU05w7JcrnSIPMk=</DigestValue>
    </Reference>
  </SignedInfo>
  <SignatureValue>CScca3tM7g3PZUmAMQ+I48DdoGeTcY+i1zOri4JZHl7BV5As4LYK6xk3u+D5F0VxFfwWG7TpyGNc
I5zP4i9SaN/rmAiOGyxR0w8WL7mMIZ08WIvrzMBBpZaRJVEQ99dtvVjxYjPvYajgApGnHa8/hQYI
qo/8k+d7Owdru5E3b7jrvru1RNO0LkeotLGPpwMibAYnOkPFV9FhMRB4nSvCQguE3hCWlGl+3ilq
Zsx4/CpaiwRilI4+VYviEe11LeqOWbDamicP0ofz643fMSHJNe4otEbcINruUCPGHg2ym/v5heiz
5SW6+IknF2lf+zQ3nzaHy3AzTGfZfDlEcxQOnw==</SignatureValue>
  <KeyInfo>
    <X509Data>
      <X509Certificate>MIIGQjCCBSqgAwIBAgIKFVxw/AACAAFL/DANBgkqhkiG9w0BAQsFADBKMRIwEAYKCZImiZPyLGQBGRYCZ2UxEzARBgoJkiaJk/IsZAEZFgNuYmcxHzAdBgNVBAMTFk5CRyBDbGFzcyAyIElOVCBTdWIgQ0EwHhcNMTkwOTA0MTMzMzMyWhcNMjEwOTAzMTMzMzMyWjBAMR8wHQYDVQQKExZGSU5DQSBCYW5rIEdlb3JnaWEgSlNDMR0wGwYDVQQDExRCRkcgLSBBbmkgRGlhc2FtaWR6ZTCCASIwDQYJKoZIhvcNAQEBBQADggEPADCCAQoCggEBAN7U7W2Fcw7aW0uEkN2S+k5vqqDfEVd1rVe63jvFX+HqlKV4LCqplSZyNeV6r0406cIZjmEHbBoqFqxG5PGLtQIE2WdlAJL9ag/NKpOJ+xUM/SnND+DsQFN0AEsAn2e/PSK7DJZGgleM+muo94eYbmdPIeUuLN0z+2r+Q7Zeksx88tWFKt/kwPEA/qmMlt2I4WOSn5PiaIZmKHlbEd3QrWcNwSODJvcAjgZGpjvursPbcCofDvDoYJC44nUlpe6rD/7+14TQ/KBKwvtXlwpmND8aydBpxvKCbrWXHb1l0pY4OKsFkmUdRpDCMHOS9HTdnXHS+ePUm1X9oX8OfJrh5mcCAwEAAaOCAzIwggMuMDwGCSsGAQQBgjcVBwQvMC0GJSsGAQQBgjcVCOayYION9USGgZkJg7ihSoO+hHEEg8SRM4SDiF0CAWQCASMwHQYDVR0lBBYwFAYIKwYBBQUHAwIGCCsGAQUFBwMEMAsGA1UdDwQEAwIHgDAnBgkrBgEEAYI3FQoEGjAYMAoGCCsGAQUFBwMCMAoGCCsGAQUFBwMEMB0GA1UdDgQWBBTIOxgTFIgz5eRnDWNWSqPTa4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lUNB1qdmdJ/ms8oW2DFZZawyM1s7WBHFcbL2d+hE+RdZcLb6MkVn5f2d516RFV5TTbLexl9+hgbT2PMAcDELZzyWqRvd1o7auFG/jB2VqOfvOe9t6wPcsyDaqzpiP50z/lKqmQbLMifdSpO0RkknZNlNzv4IwDCiR6E0v49kwInR8im0BF+S3uPBhQAeHWxr0gVquUIeFHlKaqU7JA221tGnw+uzmw3G0c9sSrJNG4MrdVG2Ac3Lju+1XuJwlgNRQT1mGxhy5zd+Lf5+2JHH6MLc0qPH5NV29/MNPwOdNwjoWpIscxL/gnXOpXv2pbYZF7t5MU+CqBuqDR2T4cgXd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kI7GQuIRwoStACsZSxLCAPQoZfMd1QqWOKuwPILMye4=</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TXKQnpA+Os8TtSVo16gwF30MqyFNbJaJKpSO/kwokGo=</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NLMWUjMjc/ZLddocUDMUKKSxlzoz7N6qnMEhXPte/ME=</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brckPVKEtLfCV1Pnf6YDas2XqVH1d6WzBMWBXW10m2I=</DigestValue>
      </Reference>
      <Reference URI="/xl/styles.xml?ContentType=application/vnd.openxmlformats-officedocument.spreadsheetml.styles+xml">
        <DigestMethod Algorithm="http://www.w3.org/2001/04/xmlenc#sha256"/>
        <DigestValue>eYzo86Of424lD6x17Xz09gxRntld8TL7EH5UqkZEvjI=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vGbMFaW3TOjvGgKuGrU4GtnFpwkA5uX6iTBwueE5cQQ=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XnYtmcwNda4fjITuIjoj16wexL5XHjAxEVOwSWgRuNY=</DigestValue>
      </Reference>
      <Reference URI="/xl/worksheets/sheet10.xml?ContentType=application/vnd.openxmlformats-officedocument.spreadsheetml.worksheet+xml">
        <DigestMethod Algorithm="http://www.w3.org/2001/04/xmlenc#sha256"/>
        <DigestValue>DB8fUK5D0jd5xxud3Du3B7DggJ+A+eG/4bibLe0oIxY=</DigestValue>
      </Reference>
      <Reference URI="/xl/worksheets/sheet11.xml?ContentType=application/vnd.openxmlformats-officedocument.spreadsheetml.worksheet+xml">
        <DigestMethod Algorithm="http://www.w3.org/2001/04/xmlenc#sha256"/>
        <DigestValue>UBY7W7DPnY7R4e04rdjNSWGs0UkYNyaF6ni9BpM0Y5k=</DigestValue>
      </Reference>
      <Reference URI="/xl/worksheets/sheet12.xml?ContentType=application/vnd.openxmlformats-officedocument.spreadsheetml.worksheet+xml">
        <DigestMethod Algorithm="http://www.w3.org/2001/04/xmlenc#sha256"/>
        <DigestValue>GSyXfe/Y1b3O+zG/VyYHmd1BRkV0GtS9o7iFZrVZQ7Q=</DigestValue>
      </Reference>
      <Reference URI="/xl/worksheets/sheet13.xml?ContentType=application/vnd.openxmlformats-officedocument.spreadsheetml.worksheet+xml">
        <DigestMethod Algorithm="http://www.w3.org/2001/04/xmlenc#sha256"/>
        <DigestValue>pJqqI03tzYmqFaDHDqvlFb9V6I61b1BItgUzhV2udg4=</DigestValue>
      </Reference>
      <Reference URI="/xl/worksheets/sheet14.xml?ContentType=application/vnd.openxmlformats-officedocument.spreadsheetml.worksheet+xml">
        <DigestMethod Algorithm="http://www.w3.org/2001/04/xmlenc#sha256"/>
        <DigestValue>OnL0z/2b3sfvuPCST/1A4QLnlIcR9/fIR6PQpJf0/Io=</DigestValue>
      </Reference>
      <Reference URI="/xl/worksheets/sheet15.xml?ContentType=application/vnd.openxmlformats-officedocument.spreadsheetml.worksheet+xml">
        <DigestMethod Algorithm="http://www.w3.org/2001/04/xmlenc#sha256"/>
        <DigestValue>9gYAhJIe7ZYgzTea5yoNO/KALIFpU7eHdN0tFLXLJ5k=</DigestValue>
      </Reference>
      <Reference URI="/xl/worksheets/sheet16.xml?ContentType=application/vnd.openxmlformats-officedocument.spreadsheetml.worksheet+xml">
        <DigestMethod Algorithm="http://www.w3.org/2001/04/xmlenc#sha256"/>
        <DigestValue>9ZDtKISMoKALUFIjQCXvejudw3hejccnPpsPjY54gfs=</DigestValue>
      </Reference>
      <Reference URI="/xl/worksheets/sheet17.xml?ContentType=application/vnd.openxmlformats-officedocument.spreadsheetml.worksheet+xml">
        <DigestMethod Algorithm="http://www.w3.org/2001/04/xmlenc#sha256"/>
        <DigestValue>OwAF13KktUUX7l96YHWf0WO44tMOU0YNXjBj9WH2a1A=</DigestValue>
      </Reference>
      <Reference URI="/xl/worksheets/sheet18.xml?ContentType=application/vnd.openxmlformats-officedocument.spreadsheetml.worksheet+xml">
        <DigestMethod Algorithm="http://www.w3.org/2001/04/xmlenc#sha256"/>
        <DigestValue>AIsqvhQzNdw5pdIag+4A81iLykkOU170NOefuqNwHR8=</DigestValue>
      </Reference>
      <Reference URI="/xl/worksheets/sheet19.xml?ContentType=application/vnd.openxmlformats-officedocument.spreadsheetml.worksheet+xml">
        <DigestMethod Algorithm="http://www.w3.org/2001/04/xmlenc#sha256"/>
        <DigestValue>8G+bwtLLziLcHv+33yZ0hdKXvlxiSTan3jola4/jaEY=</DigestValue>
      </Reference>
      <Reference URI="/xl/worksheets/sheet2.xml?ContentType=application/vnd.openxmlformats-officedocument.spreadsheetml.worksheet+xml">
        <DigestMethod Algorithm="http://www.w3.org/2001/04/xmlenc#sha256"/>
        <DigestValue>BKAKYZelk/xSdKK5PHQBhNMXbqA5HsqPrl1xpXnPrjs=</DigestValue>
      </Reference>
      <Reference URI="/xl/worksheets/sheet20.xml?ContentType=application/vnd.openxmlformats-officedocument.spreadsheetml.worksheet+xml">
        <DigestMethod Algorithm="http://www.w3.org/2001/04/xmlenc#sha256"/>
        <DigestValue>pZfgzSrttVO9snohNNHy5bioHwjEbEB9SDqZOqB0UBg=</DigestValue>
      </Reference>
      <Reference URI="/xl/worksheets/sheet21.xml?ContentType=application/vnd.openxmlformats-officedocument.spreadsheetml.worksheet+xml">
        <DigestMethod Algorithm="http://www.w3.org/2001/04/xmlenc#sha256"/>
        <DigestValue>3/rHPRpijv+lCCToN3WDURnT5BBv2PptQTQU7w4jWUk=</DigestValue>
      </Reference>
      <Reference URI="/xl/worksheets/sheet22.xml?ContentType=application/vnd.openxmlformats-officedocument.spreadsheetml.worksheet+xml">
        <DigestMethod Algorithm="http://www.w3.org/2001/04/xmlenc#sha256"/>
        <DigestValue>ghubrd815X1qvRcHixQG/wyufUolRs87B68FXqi2bh8=</DigestValue>
      </Reference>
      <Reference URI="/xl/worksheets/sheet23.xml?ContentType=application/vnd.openxmlformats-officedocument.spreadsheetml.worksheet+xml">
        <DigestMethod Algorithm="http://www.w3.org/2001/04/xmlenc#sha256"/>
        <DigestValue>GtlfSck+4AD0f1gRjGKx4M34Y9wIrmVOt7BicZ2SuaE=</DigestValue>
      </Reference>
      <Reference URI="/xl/worksheets/sheet24.xml?ContentType=application/vnd.openxmlformats-officedocument.spreadsheetml.worksheet+xml">
        <DigestMethod Algorithm="http://www.w3.org/2001/04/xmlenc#sha256"/>
        <DigestValue>QZT9lZic/7A15WV0Y80lchVa5PXSojREXtz6OADkysg=</DigestValue>
      </Reference>
      <Reference URI="/xl/worksheets/sheet25.xml?ContentType=application/vnd.openxmlformats-officedocument.spreadsheetml.worksheet+xml">
        <DigestMethod Algorithm="http://www.w3.org/2001/04/xmlenc#sha256"/>
        <DigestValue>6vO0Xd6orPy6PjbRgLBwcV0QrrzDmadVg1og5g8wcZs=</DigestValue>
      </Reference>
      <Reference URI="/xl/worksheets/sheet26.xml?ContentType=application/vnd.openxmlformats-officedocument.spreadsheetml.worksheet+xml">
        <DigestMethod Algorithm="http://www.w3.org/2001/04/xmlenc#sha256"/>
        <DigestValue>/4RUmSXV0uSv6NmlxIHnb03Dw+jsJRtZk77LrNye0LY=</DigestValue>
      </Reference>
      <Reference URI="/xl/worksheets/sheet27.xml?ContentType=application/vnd.openxmlformats-officedocument.spreadsheetml.worksheet+xml">
        <DigestMethod Algorithm="http://www.w3.org/2001/04/xmlenc#sha256"/>
        <DigestValue>o2CzKF/zjwf+0JzaYk9s9wa1PwGSks43IHgDup4Bi1s=</DigestValue>
      </Reference>
      <Reference URI="/xl/worksheets/sheet28.xml?ContentType=application/vnd.openxmlformats-officedocument.spreadsheetml.worksheet+xml">
        <DigestMethod Algorithm="http://www.w3.org/2001/04/xmlenc#sha256"/>
        <DigestValue>seCxc27aMfS5PsAKGsCpgYEKpguFQ//lgQHCe+EDUwo=</DigestValue>
      </Reference>
      <Reference URI="/xl/worksheets/sheet29.xml?ContentType=application/vnd.openxmlformats-officedocument.spreadsheetml.worksheet+xml">
        <DigestMethod Algorithm="http://www.w3.org/2001/04/xmlenc#sha256"/>
        <DigestValue>CFOC9o9kdxQTcDl+cUwuRPSAix6/Q1hgAve5sIN0h7w=</DigestValue>
      </Reference>
      <Reference URI="/xl/worksheets/sheet3.xml?ContentType=application/vnd.openxmlformats-officedocument.spreadsheetml.worksheet+xml">
        <DigestMethod Algorithm="http://www.w3.org/2001/04/xmlenc#sha256"/>
        <DigestValue>uV/lVVfNaSwt+0rRBPGOmjP48DNsZB3XI2uiZgjjSaw=</DigestValue>
      </Reference>
      <Reference URI="/xl/worksheets/sheet4.xml?ContentType=application/vnd.openxmlformats-officedocument.spreadsheetml.worksheet+xml">
        <DigestMethod Algorithm="http://www.w3.org/2001/04/xmlenc#sha256"/>
        <DigestValue>fNXmam0OQWY0xNWsczHp2qZDHG+1NFTJL8qzp7qcf6c=</DigestValue>
      </Reference>
      <Reference URI="/xl/worksheets/sheet5.xml?ContentType=application/vnd.openxmlformats-officedocument.spreadsheetml.worksheet+xml">
        <DigestMethod Algorithm="http://www.w3.org/2001/04/xmlenc#sha256"/>
        <DigestValue>+AkNOgUNyNDjPV+YGo5We2DpzFMWpxwxrxizi3bDpwQ=</DigestValue>
      </Reference>
      <Reference URI="/xl/worksheets/sheet6.xml?ContentType=application/vnd.openxmlformats-officedocument.spreadsheetml.worksheet+xml">
        <DigestMethod Algorithm="http://www.w3.org/2001/04/xmlenc#sha256"/>
        <DigestValue>XSswjdUbt156H8x5jfUA7KubXmY4KYJAqztdsUb61Ws=</DigestValue>
      </Reference>
      <Reference URI="/xl/worksheets/sheet7.xml?ContentType=application/vnd.openxmlformats-officedocument.spreadsheetml.worksheet+xml">
        <DigestMethod Algorithm="http://www.w3.org/2001/04/xmlenc#sha256"/>
        <DigestValue>iwTs2Y6QbxNcuSXRSDc2HkN4dxidec1yiZ+nIlDCPF0=</DigestValue>
      </Reference>
      <Reference URI="/xl/worksheets/sheet8.xml?ContentType=application/vnd.openxmlformats-officedocument.spreadsheetml.worksheet+xml">
        <DigestMethod Algorithm="http://www.w3.org/2001/04/xmlenc#sha256"/>
        <DigestValue>IXf+h4a27yF1BmtGpnR05QJxu3AZvxGgCloalT8Ooz8=</DigestValue>
      </Reference>
      <Reference URI="/xl/worksheets/sheet9.xml?ContentType=application/vnd.openxmlformats-officedocument.spreadsheetml.worksheet+xml">
        <DigestMethod Algorithm="http://www.w3.org/2001/04/xmlenc#sha256"/>
        <DigestValue>E9fBUXk6LfbXcsRXcutna/tdStuTrDshPHRvXL/kojc=</DigestValue>
      </Reference>
    </Manifest>
    <SignatureProperties>
      <SignatureProperty Id="idSignatureTime" Target="#idPackageSignature">
        <mdssi:SignatureTime xmlns:mdssi="http://schemas.openxmlformats.org/package/2006/digital-signature">
          <mdssi:Format>YYYY-MM-DDThh:mm:ssTZD</mdssi:Format>
          <mdssi:Value>2021-07-30T13:07:55Z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2021-07-30T13:07:55Z</xd:SigningTime>
          <xd:SigningCertificate>
            <xd:Cert>
              <xd:CertDigest>
                <DigestMethod Algorithm="http://www.w3.org/2001/04/xmlenc#sha256"/>
                <DigestValue>bFayYOxD8LmHsEsnXjXJPZ7JDF60ZIvEXGY2PqSUhQw=</DigestValue>
              </xd:CertDigest>
              <xd:IssuerSerial>
                <X509IssuerName>CN=NBG Class 2 INT Sub CA, DC=nbg, DC=ge</X509IssuerName>
                <X509SerialNumber>100874937977278797270012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2021-07-30T12:55:38Z</dcterms:modified>
</cp:coreProperties>
</file>