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14003683-F7AA-4152-9D82-AFC14EC4786A}" xr6:coauthVersionLast="45" xr6:coauthVersionMax="45" xr10:uidLastSave="{00000000-0000-0000-0000-000000000000}"/>
  <bookViews>
    <workbookView xWindow="-120" yWindow="-120" windowWidth="29040" windowHeight="1584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9" l="1"/>
  <c r="H21" i="74"/>
  <c r="H17" i="74"/>
  <c r="H15" i="74"/>
  <c r="H13" i="74"/>
  <c r="H8" i="74"/>
  <c r="E8" i="72"/>
  <c r="D21" i="72"/>
  <c r="E9" i="72"/>
  <c r="E10" i="72"/>
  <c r="E11" i="72"/>
  <c r="E12" i="72"/>
  <c r="E15" i="72"/>
  <c r="E16" i="72"/>
  <c r="E17" i="72"/>
  <c r="E19" i="72"/>
  <c r="E20" i="72"/>
  <c r="E21" i="72"/>
  <c r="E13" i="72"/>
  <c r="E14" i="72"/>
  <c r="E18" i="72"/>
  <c r="F40" i="75"/>
  <c r="G40" i="75"/>
  <c r="G32" i="75"/>
  <c r="F32" i="75"/>
  <c r="G19" i="75"/>
  <c r="F19" i="75"/>
  <c r="G16" i="75"/>
  <c r="F16" i="75"/>
  <c r="G13" i="75"/>
  <c r="F13" i="75"/>
  <c r="G7" i="75"/>
  <c r="F7" i="75"/>
  <c r="D40" i="75"/>
  <c r="C40" i="75"/>
  <c r="D32" i="75"/>
  <c r="C32" i="75"/>
  <c r="D19" i="75"/>
  <c r="C19" i="75"/>
  <c r="D16" i="75"/>
  <c r="C16" i="75"/>
  <c r="D13" i="75"/>
  <c r="C13" i="75"/>
  <c r="D7" i="75"/>
  <c r="C7" i="75"/>
  <c r="E7" i="75"/>
  <c r="G14" i="62"/>
  <c r="B2" i="64"/>
  <c r="B2" i="77"/>
  <c r="F14" i="62"/>
  <c r="D14" i="62"/>
  <c r="C14" i="62"/>
  <c r="B2" i="79"/>
  <c r="B2" i="37"/>
  <c r="B2" i="36"/>
  <c r="B2" i="74"/>
  <c r="B2" i="35"/>
  <c r="B2" i="69"/>
  <c r="B2" i="28"/>
  <c r="B2" i="73"/>
  <c r="B2" i="72"/>
  <c r="B2" i="52"/>
  <c r="B2" i="71"/>
  <c r="B2" i="75"/>
  <c r="B2" i="53"/>
  <c r="B2" i="62"/>
  <c r="C22" i="74"/>
  <c r="D22" i="74"/>
  <c r="C15" i="69"/>
  <c r="C35" i="79"/>
  <c r="B1" i="79"/>
  <c r="B1" i="37"/>
  <c r="B1" i="36"/>
  <c r="B1" i="74"/>
  <c r="B1" i="64"/>
  <c r="B1" i="35"/>
  <c r="B1" i="69"/>
  <c r="B1" i="77"/>
  <c r="B1" i="28"/>
  <c r="B1" i="73"/>
  <c r="B1" i="72"/>
  <c r="B1" i="52"/>
  <c r="B1" i="71"/>
  <c r="B1" i="75"/>
  <c r="B1" i="53"/>
  <c r="B1" i="62"/>
  <c r="B1" i="6"/>
  <c r="C21" i="77"/>
  <c r="C20" i="77"/>
  <c r="C19" i="77"/>
  <c r="B15" i="6"/>
  <c r="C30" i="79"/>
  <c r="C26" i="79"/>
  <c r="D6" i="71"/>
  <c r="D13" i="71"/>
  <c r="C6" i="71"/>
  <c r="C13" i="71"/>
  <c r="D17" i="77"/>
  <c r="D15" i="77"/>
  <c r="D13" i="77"/>
  <c r="D16" i="77"/>
  <c r="D7" i="77"/>
  <c r="D12" i="77"/>
  <c r="D11" i="77"/>
  <c r="D8" i="77"/>
  <c r="D19"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D9" i="77"/>
  <c r="G21" i="37"/>
  <c r="I21" i="37"/>
  <c r="H21" i="37"/>
  <c r="M21" i="37"/>
  <c r="L21" i="37"/>
  <c r="J21" i="37"/>
  <c r="F21" i="37"/>
  <c r="N14" i="37"/>
  <c r="E14" i="37"/>
  <c r="E7" i="37"/>
  <c r="C21" i="37"/>
  <c r="N8" i="37"/>
  <c r="E21" i="37"/>
  <c r="N7" i="37"/>
  <c r="K7" i="37"/>
  <c r="K21" i="37"/>
  <c r="N21" i="37"/>
  <c r="C12" i="79"/>
  <c r="C18" i="79"/>
  <c r="C21" i="72"/>
  <c r="C36" i="79"/>
  <c r="S21" i="35"/>
  <c r="S20" i="35"/>
  <c r="S19" i="35"/>
  <c r="S18" i="35"/>
  <c r="S17" i="35"/>
  <c r="S16" i="35"/>
  <c r="S15" i="35"/>
  <c r="S14" i="35"/>
  <c r="S13" i="35"/>
  <c r="S12" i="35"/>
  <c r="S11" i="35"/>
  <c r="S10" i="35"/>
  <c r="S9" i="35"/>
  <c r="S8" i="35"/>
  <c r="C38" i="79"/>
  <c r="D22" i="35"/>
  <c r="E22" i="35"/>
  <c r="F22" i="35"/>
  <c r="G22" i="35"/>
  <c r="H22" i="35"/>
  <c r="I22" i="35"/>
  <c r="J22" i="35"/>
  <c r="K22" i="35"/>
  <c r="L22" i="35"/>
  <c r="M22" i="35"/>
  <c r="N22" i="35"/>
  <c r="O22" i="35"/>
  <c r="P22" i="35"/>
  <c r="Q22" i="35"/>
  <c r="R22" i="35"/>
  <c r="C22" i="35"/>
  <c r="G22" i="74"/>
  <c r="F22" i="74"/>
  <c r="V7" i="64"/>
  <c r="T21" i="64"/>
  <c r="U21" i="64"/>
  <c r="V9" i="64"/>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G61" i="53"/>
  <c r="F61" i="53"/>
  <c r="D61" i="53"/>
  <c r="C61" i="53"/>
  <c r="G53" i="53"/>
  <c r="F53" i="53"/>
  <c r="D53" i="53"/>
  <c r="C53" i="53"/>
  <c r="G34" i="53"/>
  <c r="G45" i="53"/>
  <c r="F34" i="53"/>
  <c r="F45" i="53"/>
  <c r="D34" i="53"/>
  <c r="D45" i="53"/>
  <c r="C34" i="53"/>
  <c r="C45" i="53"/>
  <c r="E34" i="53"/>
  <c r="C54" i="53"/>
  <c r="D54" i="53"/>
  <c r="F54" i="53"/>
  <c r="G54" i="53"/>
  <c r="G30" i="53"/>
  <c r="F30" i="53"/>
  <c r="D30" i="53"/>
  <c r="C30" i="53"/>
  <c r="G9" i="53"/>
  <c r="G22" i="53"/>
  <c r="F9" i="53"/>
  <c r="F22" i="53"/>
  <c r="D9" i="53"/>
  <c r="D22" i="53"/>
  <c r="C9" i="53"/>
  <c r="C22" i="53"/>
  <c r="D31" i="62"/>
  <c r="D41" i="62"/>
  <c r="C31" i="62"/>
  <c r="C41" i="62"/>
  <c r="C20" i="62"/>
  <c r="D31" i="53"/>
  <c r="D56" i="53"/>
  <c r="D63" i="53"/>
  <c r="D65" i="53"/>
  <c r="D67" i="53"/>
  <c r="G31" i="53"/>
  <c r="G56" i="53"/>
  <c r="G63" i="53"/>
  <c r="G65" i="53"/>
  <c r="G67" i="53"/>
  <c r="C31" i="53"/>
  <c r="C56" i="53"/>
  <c r="C63" i="53"/>
  <c r="C65" i="53"/>
  <c r="C67" i="53"/>
  <c r="E22" i="53"/>
  <c r="F31" i="53"/>
  <c r="F56" i="53"/>
  <c r="F63" i="53"/>
  <c r="F65" i="53"/>
  <c r="F67" i="53"/>
  <c r="H22" i="53"/>
  <c r="G31" i="62"/>
  <c r="G41" i="62"/>
  <c r="F31" i="62"/>
  <c r="F41" i="62"/>
  <c r="F20" i="62"/>
  <c r="G20" i="62"/>
  <c r="D20" i="62"/>
  <c r="E41" i="62"/>
  <c r="E31" i="62"/>
  <c r="E22" i="74"/>
  <c r="H22" i="74"/>
  <c r="C43" i="28"/>
  <c r="C31" i="28"/>
  <c r="C30" i="28"/>
  <c r="C21" i="64"/>
  <c r="D21" i="64"/>
  <c r="E21" i="64"/>
  <c r="F21" i="64"/>
  <c r="G21" i="64"/>
  <c r="H21" i="64"/>
  <c r="I21" i="64"/>
  <c r="J21" i="64"/>
  <c r="K21" i="64"/>
  <c r="L21" i="64"/>
  <c r="M21" i="64"/>
  <c r="N21" i="64"/>
  <c r="O21" i="64"/>
  <c r="P21" i="64"/>
  <c r="Q21" i="64"/>
  <c r="R21" i="64"/>
  <c r="S21" i="64"/>
  <c r="V8" i="64"/>
  <c r="V10" i="64"/>
  <c r="V11" i="64"/>
  <c r="V12" i="64"/>
  <c r="V13" i="64"/>
  <c r="V14" i="64"/>
  <c r="V15" i="64"/>
  <c r="V16" i="64"/>
  <c r="V17" i="64"/>
  <c r="V18" i="64"/>
  <c r="V19" i="64"/>
  <c r="V20" i="64"/>
  <c r="V21" i="64"/>
  <c r="C47" i="28"/>
  <c r="C35" i="28"/>
  <c r="C12" i="28"/>
  <c r="C41" i="28"/>
  <c r="C52" i="28"/>
  <c r="C6" i="28"/>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28" i="28"/>
  <c r="C45" i="69"/>
  <c r="C37" i="69"/>
  <c r="C25" i="69"/>
  <c r="C5" i="73"/>
  <c r="C8" i="73"/>
  <c r="C13" i="73"/>
  <c r="D21" i="77" l="1"/>
  <c r="B17" i="6"/>
  <c r="D20" i="77"/>
  <c r="B16" i="6"/>
  <c r="S22" i="35"/>
</calcChain>
</file>

<file path=xl/sharedStrings.xml><?xml version="1.0" encoding="utf-8"?>
<sst xmlns="http://schemas.openxmlformats.org/spreadsheetml/2006/main" count="898" uniqueCount="640">
  <si>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</si>
  <si>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</si>
  <si>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</si>
  <si>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</si>
  <si>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</si>
  <si>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</si>
  <si>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</si>
  <si>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</si>
  <si>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</si>
  <si>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</si>
  <si>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</si>
  <si>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</si>
  <si>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</si>
  <si>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</si>
  <si>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</si>
  <si>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</si>
  <si>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</si>
  <si>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</si>
  <si>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</si>
  <si>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</si>
  <si>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</si>
  <si>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</si>
  <si>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</si>
  <si>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</si>
  <si>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</si>
  <si>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</si>
  <si>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</si>
  <si>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</si>
  <si>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</si>
  <si>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</si>
  <si>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</si>
  <si>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</si>
  <si>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</si>
  <si>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</si>
  <si>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</si>
  <si>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</si>
  <si>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</si>
  <si>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</si>
  <si>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</si>
  <si>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</si>
  <si>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</si>
  <si>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</si>
  <si>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</si>
  <si>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</si>
  <si>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</si>
  <si>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</si>
  <si>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</si>
  <si>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</si>
  <si>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</si>
  <si>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</si>
  <si>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</si>
  <si>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</si>
  <si>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</si>
  <si>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</si>
  <si>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</si>
  <si>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</si>
  <si>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</si>
  <si>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</si>
  <si>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</si>
  <si>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</si>
  <si>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</si>
  <si>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</si>
  <si>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</si>
  <si>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</si>
  <si>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</si>
  <si>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</si>
  <si>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</si>
  <si>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</si>
  <si>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</si>
  <si>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</si>
  <si>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</si>
  <si>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</si>
  <si>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</si>
  <si>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</si>
  <si>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</si>
  <si>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</si>
  <si>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</si>
  <si>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</si>
  <si>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</si>
  <si>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</si>
  <si>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</si>
  <si>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</si>
  <si>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</si>
  <si>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</si>
  <si>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</si>
  <si>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</si>
  <si>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</si>
  <si>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</si>
  <si>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</si>
  <si>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</si>
  <si>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</si>
  <si>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</si>
  <si>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</si>
  <si>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</si>
  <si>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</si>
  <si>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</si>
  <si>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</si>
  <si>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</si>
  <si>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</si>
  <si>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</si>
  <si>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</si>
  <si>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</si>
  <si>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</si>
  <si>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</si>
  <si>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</si>
  <si>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</si>
  <si>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</si>
  <si>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</si>
  <si>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</si>
  <si>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</si>
  <si>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</si>
  <si>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</si>
  <si>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</si>
  <si>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</si>
  <si>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</si>
  <si>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</si>
  <si>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</si>
  <si>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</si>
  <si>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</si>
  <si>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</si>
  <si>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</si>
  <si>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</si>
  <si>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</si>
  <si>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</si>
  <si>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</si>
  <si>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</si>
  <si>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</si>
  <si>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</si>
  <si>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</si>
  <si>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</si>
  <si>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</si>
  <si>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</si>
  <si>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</si>
  <si>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</si>
  <si>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</si>
  <si>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</si>
  <si>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</si>
  <si>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</si>
  <si>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</si>
  <si>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</si>
  <si>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</si>
  <si>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</si>
  <si>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</si>
  <si>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</si>
  <si>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</si>
  <si>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</si>
  <si>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</si>
  <si>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</si>
  <si>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</si>
  <si>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</si>
  <si>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</si>
  <si>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</si>
  <si>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</si>
  <si>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</si>
  <si>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</si>
  <si>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</si>
  <si>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</si>
  <si>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</si>
  <si>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</si>
  <si>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</si>
  <si>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</si>
  <si>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</si>
  <si>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</si>
  <si>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</si>
  <si>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</si>
  <si>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</si>
  <si>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</si>
  <si>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</si>
  <si>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</si>
  <si>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</si>
  <si>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</si>
  <si>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</si>
  <si>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</si>
  <si>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</si>
  <si>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</si>
  <si>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</si>
  <si>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</si>
  <si>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</si>
  <si>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</si>
  <si>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</si>
  <si>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</si>
  <si>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</si>
  <si>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</si>
  <si>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</si>
  <si>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</si>
  <si>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</si>
  <si>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</si>
  <si>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</si>
  <si>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</si>
  <si>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</si>
  <si>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</si>
  <si>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</si>
  <si>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</si>
  <si>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</si>
  <si>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</si>
  <si>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</si>
  <si>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</si>
  <si>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</si>
  <si>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</si>
  <si>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</si>
  <si>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</si>
  <si>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</si>
  <si>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</si>
  <si>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</si>
  <si>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</si>
  <si>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</si>
  <si>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</si>
  <si>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</si>
  <si>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</si>
  <si>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</si>
  <si>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</si>
  <si>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</si>
  <si>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</si>
  <si>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</si>
  <si>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</si>
  <si>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</si>
  <si>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</si>
  <si>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</si>
  <si>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</si>
  <si>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</si>
  <si>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</si>
  <si>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</si>
  <si>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</si>
  <si>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</si>
  <si>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</si>
  <si>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</si>
  <si>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</si>
  <si>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</si>
  <si>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</si>
  <si>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</si>
  <si>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</si>
  <si>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</si>
  <si>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</si>
  <si>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</si>
  <si>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</si>
  <si>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</si>
  <si>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</si>
  <si>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</si>
  <si>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</si>
  <si>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</si>
  <si>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</si>
  <si>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</si>
  <si>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</si>
  <si>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</si>
  <si>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</si>
  <si>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</si>
  <si>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</si>
  <si>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</si>
  <si>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</si>
  <si>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</si>
  <si>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</si>
  <si>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</si>
  <si>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</si>
  <si>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</si>
  <si>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</si>
  <si>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</si>
  <si>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</si>
  <si>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</si>
  <si>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</si>
  <si>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</si>
  <si>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</si>
  <si>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</si>
  <si>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</si>
  <si>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</si>
  <si>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</si>
  <si>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</si>
  <si>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</si>
  <si>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</si>
  <si>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</si>
  <si>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</si>
  <si>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</si>
  <si>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</si>
  <si>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</si>
  <si>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</si>
  <si>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</si>
  <si>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</si>
  <si>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</si>
  <si>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</si>
  <si>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</si>
  <si>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</si>
  <si>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</si>
  <si>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</si>
  <si>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</si>
  <si>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</si>
  <si>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</si>
  <si>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</si>
  <si>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</si>
  <si>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</si>
  <si>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</si>
  <si>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</si>
  <si>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</si>
  <si>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</si>
  <si>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</si>
  <si>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</si>
  <si>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</si>
  <si>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</si>
  <si>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</si>
  <si>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</si>
  <si>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</si>
  <si>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</si>
  <si>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</si>
  <si>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</si>
  <si>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</si>
  <si>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</si>
  <si>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</si>
  <si>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</si>
  <si>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</si>
  <si>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</si>
  <si>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</si>
  <si>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</si>
  <si>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</si>
  <si>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</si>
  <si>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</si>
  <si>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</si>
  <si>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</si>
  <si>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</si>
  <si>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</si>
  <si>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</si>
  <si>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</si>
  <si>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</si>
  <si>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</si>
  <si>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</si>
  <si>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</si>
  <si>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</si>
  <si>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</si>
  <si>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</si>
  <si>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</si>
  <si>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</si>
  <si>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</si>
  <si>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</si>
  <si>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</si>
  <si>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</si>
  <si>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</si>
  <si>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</si>
  <si>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</si>
  <si>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</si>
  <si>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</si>
  <si>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</si>
  <si>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</si>
  <si>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</si>
  <si>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</si>
  <si>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</si>
  <si>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</si>
  <si>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</si>
  <si>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</si>
  <si>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</si>
  <si>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</si>
  <si>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</si>
  <si>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</si>
  <si>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</si>
  <si>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</si>
  <si>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</si>
  <si>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</si>
  <si>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</si>
  <si>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</si>
  <si>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</si>
  <si>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</si>
  <si>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</si>
  <si>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</si>
  <si>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</si>
  <si>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</si>
  <si>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</si>
  <si>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</si>
  <si>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</si>
  <si>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</si>
  <si>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</si>
  <si>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</si>
  <si>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</si>
  <si>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</si>
  <si>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</si>
  <si>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</si>
  <si>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</si>
  <si>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</si>
  <si>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</si>
  <si>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</si>
  <si>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</si>
  <si>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</si>
  <si>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</si>
  <si>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</si>
  <si>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</si>
  <si>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</si>
  <si>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</si>
  <si>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</si>
  <si>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</si>
  <si>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</si>
  <si>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</si>
  <si>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</si>
  <si>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</si>
  <si>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</si>
  <si>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</si>
  <si>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</si>
  <si>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</si>
  <si>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</si>
  <si>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</si>
  <si>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</si>
  <si>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</si>
  <si>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</si>
  <si>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</si>
  <si>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</si>
  <si>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</si>
  <si>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</si>
  <si>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</si>
  <si>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</si>
  <si>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</si>
  <si>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</si>
  <si>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</si>
  <si>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</si>
  <si>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</si>
  <si>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</si>
  <si>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</si>
  <si>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</si>
  <si>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</si>
  <si>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</si>
  <si>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</si>
  <si>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</si>
  <si>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</si>
  <si>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</si>
  <si>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</si>
  <si>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</si>
  <si>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</si>
  <si>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</si>
  <si>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</si>
  <si>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</si>
  <si>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</si>
  <si>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</si>
  <si>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</si>
  <si>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</si>
  <si>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</si>
  <si>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</si>
  <si>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</si>
  <si>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</si>
  <si>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</si>
  <si>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</si>
  <si>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</si>
  <si>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</si>
  <si>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</si>
  <si>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</si>
  <si>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</si>
  <si>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</si>
  <si>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</si>
  <si>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</si>
  <si>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</si>
  <si>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</si>
  <si>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</si>
  <si>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</si>
  <si>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</si>
  <si>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</si>
  <si>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</si>
  <si>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</si>
  <si>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</si>
  <si>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</si>
  <si>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</si>
  <si>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</si>
  <si>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</si>
  <si>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</si>
  <si>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</si>
  <si>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</si>
  <si>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</si>
  <si>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</si>
  <si>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</si>
  <si>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</si>
  <si>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</si>
  <si>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</si>
  <si>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</si>
  <si>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</si>
  <si>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</si>
  <si>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</si>
  <si>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</si>
  <si>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</si>
  <si>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</si>
  <si>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</si>
  <si>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</si>
  <si>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</si>
  <si>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</si>
  <si>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</si>
  <si>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</si>
  <si>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</si>
  <si>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</si>
  <si>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</si>
  <si>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</si>
  <si>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</si>
  <si>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</si>
  <si>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</si>
  <si>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</si>
  <si>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</si>
  <si>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</si>
  <si>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</si>
  <si>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</si>
  <si>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</si>
  <si>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</si>
  <si>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</si>
  <si>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</si>
  <si>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</si>
  <si>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</si>
  <si>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</si>
  <si>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</si>
  <si>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</si>
  <si>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</si>
  <si>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</si>
  <si>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</si>
  <si>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</si>
  <si>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</si>
  <si>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</si>
  <si>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</si>
  <si>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</si>
  <si>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</si>
  <si>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</si>
  <si>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</si>
  <si>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</si>
  <si>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</si>
  <si>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</si>
  <si>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</si>
  <si>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</si>
  <si>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</si>
  <si>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</si>
  <si>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</si>
  <si>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</si>
  <si>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</si>
  <si>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</si>
  <si>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</si>
  <si>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</si>
  <si>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</si>
  <si>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</si>
  <si>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</si>
  <si>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</si>
  <si>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</si>
  <si>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</si>
  <si>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</si>
  <si>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</si>
  <si>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</si>
  <si>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</si>
  <si>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</si>
  <si>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</si>
  <si>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</si>
  <si>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</si>
  <si>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</si>
  <si>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</si>
  <si>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</si>
  <si>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</si>
  <si>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</si>
  <si>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</si>
  <si>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</si>
  <si>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</si>
  <si>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</si>
  <si>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</si>
  <si>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</si>
  <si>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</si>
  <si>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</si>
  <si>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</si>
  <si>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</si>
  <si>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</si>
  <si>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</si>
  <si>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</si>
  <si>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</si>
  <si>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</si>
  <si>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</si>
  <si>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</si>
  <si>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</si>
  <si>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</si>
  <si>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</si>
  <si>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</si>
  <si>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</si>
  <si>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</si>
  <si>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</si>
  <si>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</si>
  <si>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</si>
  <si>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</si>
  <si>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</si>
  <si>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</si>
  <si>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</si>
  <si>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</si>
  <si>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</si>
  <si>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</si>
  <si>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</si>
  <si>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</si>
  <si>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</si>
  <si>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</si>
  <si>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</si>
  <si>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</si>
  <si>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</si>
  <si>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</si>
  <si>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</si>
  <si>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</si>
  <si>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</si>
  <si>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</si>
  <si>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</si>
  <si>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</si>
  <si>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</si>
  <si>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</si>
  <si>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</si>
  <si>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</si>
  <si>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</si>
  <si>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</si>
  <si>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</si>
  <si>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</si>
  <si>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</si>
  <si>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</si>
  <si>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</si>
  <si>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</si>
  <si>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</si>
  <si>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</si>
  <si>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</si>
  <si>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</si>
  <si>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</si>
  <si>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</si>
  <si>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</si>
  <si>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</si>
  <si>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</si>
  <si>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</si>
  <si>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</si>
  <si>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</si>
  <si>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</si>
  <si>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</si>
  <si>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</si>
  <si>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</si>
  <si>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</si>
  <si>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ფინკა ბანკი საქართველო სს</t>
  </si>
  <si>
    <t>ფლორინ ლილა</t>
  </si>
  <si>
    <t>www.finca.ge</t>
  </si>
  <si>
    <t>Florin Lila (Chairman)</t>
  </si>
  <si>
    <t>Chikako Kuno</t>
  </si>
  <si>
    <t>Volker Renner</t>
  </si>
  <si>
    <t xml:space="preserve">SRIDHAR SRINIVASAN </t>
  </si>
  <si>
    <t>Giorgi Nadareishvili, CCO</t>
  </si>
  <si>
    <t>David Zarandia, General Counsel &amp; Corporate Secretary</t>
  </si>
  <si>
    <t>FINCA Microfinance Coöperatief U.A. (Netherlands)</t>
  </si>
  <si>
    <t>FINCA Microfinance Holding Company LLC (Delaware, USA)</t>
  </si>
  <si>
    <t>99 Voting right of FINCA Microfinance Coöperatief U.A.</t>
  </si>
  <si>
    <t>FINCA International, Inc (New York, USA)</t>
  </si>
  <si>
    <t>62.93%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</si>
  <si>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</si>
  <si>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</si>
  <si>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</si>
  <si>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</si>
  <si>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</si>
  <si>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</si>
  <si>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t xml:space="preserve"> </t>
  </si>
  <si>
    <t>Tinatin Iamanidze, Chief Risk Officer</t>
  </si>
  <si>
    <t>ირაკლი ელაშვილი</t>
  </si>
  <si>
    <t>Irakli Elashvili, 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</si>
</sst>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color theme="1"/>
      <name val="Sylfaen"/>
      <family val="1"/>
    </font>
    <font>
      <sz val="8"/>
      <color theme="1"/>
      <name val="Sylfaen"/>
      <family val="1"/>
    </font>
    <font>
      <b/>
      <i/>
      <sz val="10"/>
      <name val="Sylfaen"/>
      <family val="1"/>
    </font>
    <font>
      <sz val="10"/>
      <color rgb="FF333333"/>
      <name val="Sylfaen"/>
      <family val="1"/>
    </font>
    <font>
      <i/>
      <sz val="11"/>
      <color theme="1"/>
      <name val="Sylfaen"/>
      <family val="1"/>
    </font>
    <font>
      <b/>
      <sz val="11"/>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17" fillId="0" borderId="0"/>
    <xf numFmtId="168" fontId="18" fillId="37" borderId="0"/>
    <xf numFmtId="169" fontId="18" fillId="37" borderId="0"/>
    <xf numFmtId="168" fontId="18" fillId="37" borderId="0"/>
    <xf numFmtId="0" fontId="19" fillId="38" borderId="0" applyNumberFormat="0" applyBorder="0" applyAlignment="0" applyProtection="0"/>
    <xf numFmtId="0" fontId="3" fillId="13"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0" fontId="19"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3" fillId="17"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9"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3" fillId="21"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0" fontId="19"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3" fillId="25"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0" fontId="19"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3" fillId="29"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0" fontId="19"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3" fillId="3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0" fontId="19"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3" fillId="1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0" fontId="19"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3" fillId="18"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0" fontId="19"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3" fillId="22"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0" fontId="19"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0" fontId="19" fillId="46" borderId="0" applyNumberFormat="0" applyBorder="0" applyAlignment="0" applyProtection="0"/>
    <xf numFmtId="0" fontId="19" fillId="41" borderId="0" applyNumberFormat="0" applyBorder="0" applyAlignment="0" applyProtection="0"/>
    <xf numFmtId="0" fontId="3" fillId="26"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0" fontId="19"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3" fillId="30"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0" fontId="19"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3" fillId="34"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0" fontId="19"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0" fontId="19" fillId="47" borderId="0" applyNumberFormat="0" applyBorder="0" applyAlignment="0" applyProtection="0"/>
    <xf numFmtId="0" fontId="21" fillId="48" borderId="0" applyNumberFormat="0" applyBorder="0" applyAlignment="0" applyProtection="0"/>
    <xf numFmtId="0" fontId="22" fillId="15"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0" fontId="21" fillId="48"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0" fontId="21" fillId="48"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2" fillId="23"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0" fontId="21" fillId="4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2" fillId="27"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0" fontId="21" fillId="4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2" fillId="31"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0" fontId="21" fillId="5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2" fillId="35"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0" fontId="21" fillId="51"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0" fontId="21"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2" fillId="12"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0" fontId="21" fillId="54"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2" fillId="16"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0" fontId="21" fillId="5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19" fillId="55" borderId="0" applyNumberFormat="0" applyBorder="0" applyAlignment="0" applyProtection="0"/>
    <xf numFmtId="0" fontId="19" fillId="59" borderId="0" applyNumberFormat="0" applyBorder="0" applyAlignment="0" applyProtection="0"/>
    <xf numFmtId="0" fontId="21" fillId="56" borderId="0" applyNumberFormat="0" applyBorder="0" applyAlignment="0" applyProtection="0"/>
    <xf numFmtId="0" fontId="21" fillId="60" borderId="0" applyNumberFormat="0" applyBorder="0" applyAlignment="0" applyProtection="0"/>
    <xf numFmtId="0" fontId="22" fillId="2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0" fontId="21" fillId="6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19" fillId="52"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2" fillId="24"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0" fontId="21" fillId="4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9" fillId="61" borderId="0" applyNumberFormat="0" applyBorder="0" applyAlignment="0" applyProtection="0"/>
    <xf numFmtId="0" fontId="19" fillId="52" borderId="0" applyNumberFormat="0" applyBorder="0" applyAlignment="0" applyProtection="0"/>
    <xf numFmtId="0" fontId="21" fillId="53" borderId="0" applyNumberFormat="0" applyBorder="0" applyAlignment="0" applyProtection="0"/>
    <xf numFmtId="0" fontId="21" fillId="50" borderId="0" applyNumberFormat="0" applyBorder="0" applyAlignment="0" applyProtection="0"/>
    <xf numFmtId="0" fontId="22" fillId="28"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0" fontId="21" fillId="5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19" fillId="55" borderId="0" applyNumberFormat="0" applyBorder="0" applyAlignment="0" applyProtection="0"/>
    <xf numFmtId="0" fontId="19" fillId="62"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2" fillId="32"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0" fontId="21" fillId="6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4" fillId="39" borderId="0" applyNumberFormat="0" applyBorder="0" applyAlignment="0" applyProtection="0"/>
    <xf numFmtId="0" fontId="25" fillId="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0" fontId="24" fillId="3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0" fontId="24" fillId="39" borderId="0" applyNumberFormat="0" applyBorder="0" applyAlignment="0" applyProtection="0"/>
    <xf numFmtId="170" fontId="27"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1" fontId="29" fillId="0" borderId="0" applyFill="0" applyBorder="0" applyAlignment="0"/>
    <xf numFmtId="171" fontId="29"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2" fontId="29" fillId="0" borderId="0" applyFill="0" applyBorder="0" applyAlignment="0"/>
    <xf numFmtId="173" fontId="29" fillId="0" borderId="0" applyFill="0" applyBorder="0" applyAlignment="0"/>
    <xf numFmtId="174" fontId="29" fillId="0" borderId="0" applyFill="0" applyBorder="0" applyAlignment="0"/>
    <xf numFmtId="175"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168" fontId="32"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168" fontId="32"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169" fontId="32"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168" fontId="32" fillId="64" borderId="42" applyNumberFormat="0" applyAlignment="0" applyProtection="0"/>
    <xf numFmtId="169" fontId="32" fillId="64" borderId="42" applyNumberFormat="0" applyAlignment="0" applyProtection="0"/>
    <xf numFmtId="168" fontId="32" fillId="64" borderId="42" applyNumberFormat="0" applyAlignment="0" applyProtection="0"/>
    <xf numFmtId="168" fontId="32" fillId="64" borderId="42" applyNumberFormat="0" applyAlignment="0" applyProtection="0"/>
    <xf numFmtId="169" fontId="32" fillId="64" borderId="42" applyNumberFormat="0" applyAlignment="0" applyProtection="0"/>
    <xf numFmtId="168" fontId="32" fillId="64" borderId="42" applyNumberFormat="0" applyAlignment="0" applyProtection="0"/>
    <xf numFmtId="168" fontId="32" fillId="64" borderId="42" applyNumberFormat="0" applyAlignment="0" applyProtection="0"/>
    <xf numFmtId="169" fontId="32" fillId="64" borderId="42" applyNumberFormat="0" applyAlignment="0" applyProtection="0"/>
    <xf numFmtId="168" fontId="32" fillId="64" borderId="42" applyNumberFormat="0" applyAlignment="0" applyProtection="0"/>
    <xf numFmtId="168" fontId="32" fillId="64" borderId="42" applyNumberFormat="0" applyAlignment="0" applyProtection="0"/>
    <xf numFmtId="169" fontId="32" fillId="64" borderId="42" applyNumberFormat="0" applyAlignment="0" applyProtection="0"/>
    <xf numFmtId="168" fontId="32" fillId="64" borderId="42" applyNumberFormat="0" applyAlignment="0" applyProtection="0"/>
    <xf numFmtId="0" fontId="30" fillId="64" borderId="42" applyNumberFormat="0" applyAlignment="0" applyProtection="0"/>
    <xf numFmtId="0" fontId="33" fillId="65" borderId="43" applyNumberFormat="0" applyAlignment="0" applyProtection="0"/>
    <xf numFmtId="0" fontId="34" fillId="10" borderId="38" applyNumberFormat="0" applyAlignment="0" applyProtection="0"/>
    <xf numFmtId="168"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0" fontId="33"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0" fontId="34" fillId="10" borderId="38"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0" fontId="3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quotePrefix="1">
      <protection locked="0"/>
    </xf>
    <xf numFmtId="43" fontId="19" fillId="0" borderId="0" applyFont="0" applyFill="0" applyBorder="0" applyAlignment="0" applyProtection="0"/>
    <xf numFmtId="43" fontId="2" fillId="0" borderId="0" quotePrefix="1">
      <protection locked="0"/>
    </xf>
    <xf numFmtId="43" fontId="1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xf numFmtId="172" fontId="29"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7" fillId="0" borderId="0"/>
    <xf numFmtId="14" fontId="38" fillId="0" borderId="0" applyFill="0" applyBorder="0" applyAlignment="0"/>
    <xf numFmtId="38" fontId="18" fillId="0" borderId="44">
      <alignment vertical="center"/>
    </xf>
    <xf numFmtId="38" fontId="18" fillId="0" borderId="44">
      <alignment vertical="center"/>
    </xf>
    <xf numFmtId="38" fontId="18" fillId="0" borderId="44">
      <alignment vertical="center"/>
    </xf>
    <xf numFmtId="38" fontId="18" fillId="0" borderId="44">
      <alignment vertical="center"/>
    </xf>
    <xf numFmtId="38" fontId="18" fillId="0" borderId="44">
      <alignment vertical="center"/>
    </xf>
    <xf numFmtId="38" fontId="18" fillId="0" borderId="44">
      <alignment vertical="center"/>
    </xf>
    <xf numFmtId="38" fontId="18" fillId="0" borderId="44">
      <alignment vertical="center"/>
    </xf>
    <xf numFmtId="38" fontId="18" fillId="0" borderId="0" applyFont="0" applyFill="0" applyBorder="0" applyAlignment="0" applyProtection="0"/>
    <xf numFmtId="180" fontId="2" fillId="0" borderId="0" applyFont="0" applyFill="0" applyBorder="0" applyAlignment="0" applyProtection="0"/>
    <xf numFmtId="0" fontId="39" fillId="66" borderId="0" applyNumberFormat="0" applyBorder="0" applyAlignment="0" applyProtection="0"/>
    <xf numFmtId="0" fontId="39" fillId="67" borderId="0" applyNumberFormat="0" applyBorder="0" applyAlignment="0" applyProtection="0"/>
    <xf numFmtId="0" fontId="39" fillId="68" borderId="0" applyNumberFormat="0" applyBorder="0" applyAlignment="0" applyProtection="0"/>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0" fontId="40" fillId="0" borderId="0" applyNumberFormat="0" applyFill="0" applyBorder="0" applyAlignment="0" applyProtection="0"/>
    <xf numFmtId="168" fontId="2" fillId="0" borderId="0"/>
    <xf numFmtId="0" fontId="2" fillId="0" borderId="0"/>
    <xf numFmtId="168" fontId="2" fillId="0" borderId="0"/>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43" fillId="40" borderId="0" applyNumberFormat="0" applyBorder="0" applyAlignment="0" applyProtection="0"/>
    <xf numFmtId="0" fontId="44" fillId="5"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0" fontId="43" fillId="40" borderId="0" applyNumberFormat="0" applyBorder="0" applyAlignment="0" applyProtection="0"/>
    <xf numFmtId="0" fontId="2" fillId="69" borderId="3" applyNumberFormat="0" applyFont="0" applyBorder="0" applyProtection="0">
      <alignment horizontal="center" vertical="center"/>
    </xf>
    <xf numFmtId="0" fontId="46" fillId="0" borderId="32" applyNumberFormat="0" applyAlignment="0" applyProtection="0">
      <alignment horizontal="left" vertical="center"/>
    </xf>
    <xf numFmtId="0" fontId="46" fillId="0" borderId="32" applyNumberFormat="0" applyAlignment="0" applyProtection="0">
      <alignment horizontal="left" vertical="center"/>
    </xf>
    <xf numFmtId="168" fontId="46" fillId="0" borderId="32" applyNumberFormat="0" applyAlignment="0" applyProtection="0">
      <alignment horizontal="left" vertical="center"/>
    </xf>
    <xf numFmtId="0" fontId="46" fillId="0" borderId="9">
      <alignment horizontal="left" vertical="center"/>
    </xf>
    <xf numFmtId="0" fontId="46" fillId="0" borderId="9">
      <alignment horizontal="left" vertical="center"/>
    </xf>
    <xf numFmtId="168" fontId="46" fillId="0" borderId="9">
      <alignment horizontal="left" vertical="center"/>
    </xf>
    <xf numFmtId="0" fontId="47" fillId="0" borderId="45" applyNumberFormat="0" applyFill="0" applyAlignment="0" applyProtection="0"/>
    <xf numFmtId="169" fontId="47" fillId="0" borderId="45" applyNumberFormat="0" applyFill="0" applyAlignment="0" applyProtection="0"/>
    <xf numFmtId="0"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9"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9"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9"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9" fontId="47" fillId="0" borderId="45" applyNumberFormat="0" applyFill="0" applyAlignment="0" applyProtection="0"/>
    <xf numFmtId="168" fontId="47" fillId="0" borderId="45" applyNumberFormat="0" applyFill="0" applyAlignment="0" applyProtection="0"/>
    <xf numFmtId="0" fontId="47" fillId="0" borderId="45" applyNumberFormat="0" applyFill="0" applyAlignment="0" applyProtection="0"/>
    <xf numFmtId="0" fontId="48" fillId="0" borderId="46" applyNumberFormat="0" applyFill="0" applyAlignment="0" applyProtection="0"/>
    <xf numFmtId="169" fontId="48" fillId="0" borderId="46" applyNumberFormat="0" applyFill="0" applyAlignment="0" applyProtection="0"/>
    <xf numFmtId="0"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9"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9"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9"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9" fontId="48" fillId="0" borderId="46" applyNumberFormat="0" applyFill="0" applyAlignment="0" applyProtection="0"/>
    <xf numFmtId="168" fontId="48" fillId="0" borderId="46" applyNumberFormat="0" applyFill="0" applyAlignment="0" applyProtection="0"/>
    <xf numFmtId="0" fontId="48" fillId="0" borderId="46" applyNumberFormat="0" applyFill="0" applyAlignment="0" applyProtection="0"/>
    <xf numFmtId="0" fontId="49" fillId="0" borderId="47" applyNumberFormat="0" applyFill="0" applyAlignment="0" applyProtection="0"/>
    <xf numFmtId="169" fontId="49" fillId="0" borderId="47" applyNumberFormat="0" applyFill="0" applyAlignment="0" applyProtection="0"/>
    <xf numFmtId="0" fontId="49" fillId="0" borderId="47" applyNumberFormat="0" applyFill="0" applyAlignment="0" applyProtection="0"/>
    <xf numFmtId="168" fontId="49" fillId="0" borderId="47" applyNumberFormat="0" applyFill="0" applyAlignment="0" applyProtection="0"/>
    <xf numFmtId="0" fontId="49" fillId="0" borderId="47" applyNumberFormat="0" applyFill="0" applyAlignment="0" applyProtection="0"/>
    <xf numFmtId="168" fontId="49" fillId="0" borderId="47" applyNumberFormat="0" applyFill="0" applyAlignment="0" applyProtection="0"/>
    <xf numFmtId="0" fontId="49" fillId="0" borderId="47" applyNumberFormat="0" applyFill="0" applyAlignment="0" applyProtection="0"/>
    <xf numFmtId="0" fontId="49" fillId="0" borderId="47" applyNumberFormat="0" applyFill="0" applyAlignment="0" applyProtection="0"/>
    <xf numFmtId="168" fontId="49" fillId="0" borderId="47" applyNumberFormat="0" applyFill="0" applyAlignment="0" applyProtection="0"/>
    <xf numFmtId="169" fontId="49" fillId="0" borderId="47" applyNumberFormat="0" applyFill="0" applyAlignment="0" applyProtection="0"/>
    <xf numFmtId="168" fontId="49" fillId="0" borderId="47" applyNumberFormat="0" applyFill="0" applyAlignment="0" applyProtection="0"/>
    <xf numFmtId="168" fontId="49" fillId="0" borderId="47" applyNumberFormat="0" applyFill="0" applyAlignment="0" applyProtection="0"/>
    <xf numFmtId="169" fontId="49" fillId="0" borderId="47" applyNumberFormat="0" applyFill="0" applyAlignment="0" applyProtection="0"/>
    <xf numFmtId="168" fontId="49" fillId="0" borderId="47" applyNumberFormat="0" applyFill="0" applyAlignment="0" applyProtection="0"/>
    <xf numFmtId="168" fontId="49" fillId="0" borderId="47" applyNumberFormat="0" applyFill="0" applyAlignment="0" applyProtection="0"/>
    <xf numFmtId="169" fontId="49" fillId="0" borderId="47" applyNumberFormat="0" applyFill="0" applyAlignment="0" applyProtection="0"/>
    <xf numFmtId="168" fontId="49" fillId="0" borderId="47" applyNumberFormat="0" applyFill="0" applyAlignment="0" applyProtection="0"/>
    <xf numFmtId="168" fontId="49" fillId="0" borderId="47" applyNumberFormat="0" applyFill="0" applyAlignment="0" applyProtection="0"/>
    <xf numFmtId="169" fontId="49" fillId="0" borderId="47" applyNumberFormat="0" applyFill="0" applyAlignment="0" applyProtection="0"/>
    <xf numFmtId="168" fontId="49" fillId="0" borderId="47" applyNumberFormat="0" applyFill="0" applyAlignment="0" applyProtection="0"/>
    <xf numFmtId="0" fontId="49" fillId="0" borderId="47" applyNumberFormat="0" applyFill="0" applyAlignment="0" applyProtection="0"/>
    <xf numFmtId="0" fontId="49" fillId="0" borderId="0" applyNumberFormat="0" applyFill="0" applyBorder="0" applyAlignment="0" applyProtection="0"/>
    <xf numFmtId="169" fontId="49" fillId="0" borderId="0" applyNumberFormat="0" applyFill="0" applyBorder="0" applyAlignment="0" applyProtection="0"/>
    <xf numFmtId="0"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9" fillId="0" borderId="0" applyNumberFormat="0" applyFill="0" applyBorder="0" applyAlignment="0" applyProtection="0"/>
    <xf numFmtId="37" fontId="50" fillId="0" borderId="0"/>
    <xf numFmtId="168" fontId="51" fillId="0" borderId="0"/>
    <xf numFmtId="0" fontId="51" fillId="0" borderId="0"/>
    <xf numFmtId="168" fontId="51" fillId="0" borderId="0"/>
    <xf numFmtId="168" fontId="46" fillId="0" borderId="0"/>
    <xf numFmtId="0" fontId="46" fillId="0" borderId="0"/>
    <xf numFmtId="168" fontId="46" fillId="0" borderId="0"/>
    <xf numFmtId="168" fontId="52" fillId="0" borderId="0"/>
    <xf numFmtId="0" fontId="52" fillId="0" borderId="0"/>
    <xf numFmtId="168" fontId="52" fillId="0" borderId="0"/>
    <xf numFmtId="168" fontId="53" fillId="0" borderId="0"/>
    <xf numFmtId="0" fontId="53" fillId="0" borderId="0"/>
    <xf numFmtId="168" fontId="53" fillId="0" borderId="0"/>
    <xf numFmtId="168" fontId="54" fillId="0" borderId="0"/>
    <xf numFmtId="0" fontId="54" fillId="0" borderId="0"/>
    <xf numFmtId="168" fontId="54" fillId="0" borderId="0"/>
    <xf numFmtId="168" fontId="55" fillId="0" borderId="0"/>
    <xf numFmtId="0" fontId="55" fillId="0" borderId="0"/>
    <xf numFmtId="168" fontId="55" fillId="0" borderId="0"/>
    <xf numFmtId="0" fontId="5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6" fillId="0" borderId="0" applyNumberFormat="0" applyFill="0" applyBorder="0" applyAlignment="0" applyProtection="0">
      <alignment vertical="top"/>
      <protection locked="0"/>
    </xf>
    <xf numFmtId="169"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7" fillId="0" borderId="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168" fontId="60"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168" fontId="60"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169" fontId="60"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168" fontId="60" fillId="43" borderId="42" applyNumberFormat="0" applyAlignment="0" applyProtection="0"/>
    <xf numFmtId="169" fontId="60" fillId="43" borderId="42" applyNumberFormat="0" applyAlignment="0" applyProtection="0"/>
    <xf numFmtId="168" fontId="60" fillId="43" borderId="42" applyNumberFormat="0" applyAlignment="0" applyProtection="0"/>
    <xf numFmtId="168" fontId="60" fillId="43" borderId="42" applyNumberFormat="0" applyAlignment="0" applyProtection="0"/>
    <xf numFmtId="169" fontId="60" fillId="43" borderId="42" applyNumberFormat="0" applyAlignment="0" applyProtection="0"/>
    <xf numFmtId="168" fontId="60" fillId="43" borderId="42" applyNumberFormat="0" applyAlignment="0" applyProtection="0"/>
    <xf numFmtId="168" fontId="60" fillId="43" borderId="42" applyNumberFormat="0" applyAlignment="0" applyProtection="0"/>
    <xf numFmtId="169" fontId="60" fillId="43" borderId="42" applyNumberFormat="0" applyAlignment="0" applyProtection="0"/>
    <xf numFmtId="168" fontId="60" fillId="43" borderId="42" applyNumberFormat="0" applyAlignment="0" applyProtection="0"/>
    <xf numFmtId="168" fontId="60" fillId="43" borderId="42" applyNumberFormat="0" applyAlignment="0" applyProtection="0"/>
    <xf numFmtId="169" fontId="60" fillId="43" borderId="42" applyNumberFormat="0" applyAlignment="0" applyProtection="0"/>
    <xf numFmtId="168" fontId="60" fillId="43" borderId="42" applyNumberFormat="0" applyAlignment="0" applyProtection="0"/>
    <xf numFmtId="0" fontId="58" fillId="43" borderId="42" applyNumberFormat="0" applyAlignment="0" applyProtection="0"/>
    <xf numFmtId="3" fontId="2" fillId="72" borderId="3" applyFont="0">
      <alignment horizontal="right" vertical="center"/>
      <protection locked="0"/>
    </xf>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0" fontId="61" fillId="0" borderId="48" applyNumberFormat="0" applyFill="0" applyAlignment="0" applyProtection="0"/>
    <xf numFmtId="0" fontId="62" fillId="0" borderId="37"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0" fontId="61" fillId="0" borderId="48"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0" fontId="6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4" fillId="73" borderId="0" applyNumberFormat="0" applyBorder="0" applyAlignment="0" applyProtection="0"/>
    <xf numFmtId="0" fontId="65" fillId="7"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0" fontId="64" fillId="7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0" fontId="64" fillId="73" borderId="0" applyNumberFormat="0" applyBorder="0" applyAlignment="0" applyProtection="0"/>
    <xf numFmtId="1" fontId="67" fillId="0" borderId="0" applyProtection="0"/>
    <xf numFmtId="168" fontId="18" fillId="0" borderId="49"/>
    <xf numFmtId="169" fontId="18" fillId="0" borderId="49"/>
    <xf numFmtId="168" fontId="1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8" fillId="0" borderId="0"/>
    <xf numFmtId="181" fontId="2" fillId="0" borderId="0"/>
    <xf numFmtId="179" fontId="20"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9" fillId="0" borderId="0"/>
    <xf numFmtId="0" fontId="69" fillId="0" borderId="0"/>
    <xf numFmtId="0" fontId="68" fillId="0" borderId="0"/>
    <xf numFmtId="179" fontId="20" fillId="0" borderId="0"/>
    <xf numFmtId="179" fontId="2" fillId="0" borderId="0"/>
    <xf numFmtId="179" fontId="2" fillId="0" borderId="0"/>
    <xf numFmtId="0" fontId="2" fillId="0" borderId="0"/>
    <xf numFmtId="0" fontId="2"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0" fillId="0" borderId="0"/>
    <xf numFmtId="0" fontId="20" fillId="0" borderId="0"/>
    <xf numFmtId="168" fontId="20" fillId="0" borderId="0"/>
    <xf numFmtId="0" fontId="2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0" fillId="0" borderId="0"/>
    <xf numFmtId="168" fontId="20" fillId="0" borderId="0"/>
    <xf numFmtId="0" fontId="20" fillId="0" borderId="0"/>
    <xf numFmtId="0" fontId="20" fillId="0" borderId="0"/>
    <xf numFmtId="0" fontId="2"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9" fillId="0" borderId="0"/>
    <xf numFmtId="179" fontId="20" fillId="0" borderId="0"/>
    <xf numFmtId="179" fontId="2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20" fillId="0" borderId="0"/>
    <xf numFmtId="179" fontId="20" fillId="0" borderId="0"/>
    <xf numFmtId="179" fontId="20" fillId="0" borderId="0"/>
    <xf numFmtId="179"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0" fillId="0" borderId="0"/>
    <xf numFmtId="179" fontId="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20" fillId="0" borderId="0"/>
    <xf numFmtId="0" fontId="2" fillId="0" borderId="0"/>
    <xf numFmtId="0" fontId="19" fillId="0" borderId="0"/>
    <xf numFmtId="168" fontId="17" fillId="0" borderId="0"/>
    <xf numFmtId="0" fontId="2" fillId="0" borderId="0"/>
    <xf numFmtId="0" fontId="1" fillId="0" borderId="0"/>
    <xf numFmtId="0" fontId="1"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0" fillId="0" borderId="0"/>
    <xf numFmtId="0" fontId="20" fillId="0" borderId="0"/>
    <xf numFmtId="168" fontId="17" fillId="0" borderId="0"/>
    <xf numFmtId="0" fontId="57" fillId="0" borderId="0"/>
    <xf numFmtId="0" fontId="2" fillId="0" borderId="0"/>
    <xf numFmtId="168" fontId="17" fillId="0" borderId="0"/>
    <xf numFmtId="0" fontId="1"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168" fontId="17" fillId="0" borderId="0"/>
    <xf numFmtId="168" fontId="17" fillId="0" borderId="0"/>
    <xf numFmtId="0" fontId="1" fillId="0" borderId="0"/>
    <xf numFmtId="179" fontId="20" fillId="0" borderId="0"/>
    <xf numFmtId="179" fontId="20" fillId="0" borderId="0"/>
    <xf numFmtId="179" fontId="2" fillId="0" borderId="0"/>
    <xf numFmtId="0" fontId="2" fillId="0" borderId="0"/>
    <xf numFmtId="179" fontId="2" fillId="0" borderId="0"/>
    <xf numFmtId="0" fontId="2" fillId="0" borderId="0"/>
    <xf numFmtId="179"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0" fillId="0" borderId="0"/>
    <xf numFmtId="168" fontId="17" fillId="0" borderId="0"/>
    <xf numFmtId="168" fontId="17" fillId="0" borderId="0"/>
    <xf numFmtId="0" fontId="1" fillId="0" borderId="0"/>
    <xf numFmtId="179" fontId="20" fillId="0" borderId="0"/>
    <xf numFmtId="179" fontId="20"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179" fontId="20"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179" fontId="20"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79" fontId="2"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8" fillId="0" borderId="0"/>
    <xf numFmtId="0" fontId="6"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179" fontId="6" fillId="0" borderId="0"/>
    <xf numFmtId="0" fontId="18" fillId="0" borderId="0"/>
    <xf numFmtId="179" fontId="18" fillId="0" borderId="0"/>
    <xf numFmtId="0" fontId="18" fillId="0" borderId="0"/>
    <xf numFmtId="0" fontId="2" fillId="0" borderId="0"/>
    <xf numFmtId="0" fontId="1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8" fillId="0" borderId="0"/>
    <xf numFmtId="179" fontId="6"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8" fillId="0" borderId="0"/>
    <xf numFmtId="0" fontId="18" fillId="0" borderId="0"/>
    <xf numFmtId="168" fontId="18" fillId="0" borderId="0"/>
    <xf numFmtId="0" fontId="6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8" fillId="0" borderId="0"/>
    <xf numFmtId="0" fontId="6" fillId="0" borderId="0"/>
    <xf numFmtId="0" fontId="68" fillId="0" borderId="0"/>
    <xf numFmtId="168" fontId="6" fillId="0" borderId="0"/>
    <xf numFmtId="0" fontId="68" fillId="0" borderId="0"/>
    <xf numFmtId="168" fontId="6"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179" fontId="6"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179" fontId="1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8"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179" fontId="18" fillId="0" borderId="0"/>
    <xf numFmtId="179" fontId="18"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6" fillId="0" borderId="0"/>
    <xf numFmtId="0" fontId="2" fillId="0" borderId="0"/>
    <xf numFmtId="0" fontId="68" fillId="0" borderId="0"/>
    <xf numFmtId="168" fontId="3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0" fontId="2"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9" fontId="2"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169"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8"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168" fontId="2"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8"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2" fillId="0" borderId="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168" fontId="2" fillId="0" borderId="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19" fillId="74" borderId="50" applyNumberFormat="0" applyFont="0" applyAlignment="0" applyProtection="0"/>
    <xf numFmtId="168" fontId="2" fillId="0" borderId="0"/>
    <xf numFmtId="0" fontId="19"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169" fontId="2" fillId="0" borderId="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2" fillId="0" borderId="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4" fillId="0" borderId="0"/>
    <xf numFmtId="0" fontId="74" fillId="0" borderId="0"/>
    <xf numFmtId="168" fontId="74" fillId="0" borderId="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168" fontId="77"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168" fontId="77"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169" fontId="77"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168" fontId="77" fillId="64" borderId="51" applyNumberFormat="0" applyAlignment="0" applyProtection="0"/>
    <xf numFmtId="169" fontId="77" fillId="64" borderId="51" applyNumberFormat="0" applyAlignment="0" applyProtection="0"/>
    <xf numFmtId="168" fontId="77" fillId="64" borderId="51" applyNumberFormat="0" applyAlignment="0" applyProtection="0"/>
    <xf numFmtId="168" fontId="77" fillId="64" borderId="51" applyNumberFormat="0" applyAlignment="0" applyProtection="0"/>
    <xf numFmtId="169" fontId="77" fillId="64" borderId="51" applyNumberFormat="0" applyAlignment="0" applyProtection="0"/>
    <xf numFmtId="168" fontId="77" fillId="64" borderId="51" applyNumberFormat="0" applyAlignment="0" applyProtection="0"/>
    <xf numFmtId="168" fontId="77" fillId="64" borderId="51" applyNumberFormat="0" applyAlignment="0" applyProtection="0"/>
    <xf numFmtId="169" fontId="77" fillId="64" borderId="51" applyNumberFormat="0" applyAlignment="0" applyProtection="0"/>
    <xf numFmtId="168" fontId="77" fillId="64" borderId="51" applyNumberFormat="0" applyAlignment="0" applyProtection="0"/>
    <xf numFmtId="168" fontId="77" fillId="64" borderId="51" applyNumberFormat="0" applyAlignment="0" applyProtection="0"/>
    <xf numFmtId="169" fontId="77" fillId="64" borderId="51" applyNumberFormat="0" applyAlignment="0" applyProtection="0"/>
    <xf numFmtId="168" fontId="77" fillId="64" borderId="51" applyNumberFormat="0" applyAlignment="0" applyProtection="0"/>
    <xf numFmtId="0" fontId="75" fillId="64" borderId="51" applyNumberFormat="0" applyAlignment="0" applyProtection="0"/>
    <xf numFmtId="0" fontId="17" fillId="0" borderId="0"/>
    <xf numFmtId="175" fontId="29" fillId="0" borderId="0" applyFont="0" applyFill="0" applyBorder="0" applyAlignment="0" applyProtection="0"/>
    <xf numFmtId="186"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78"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168" fontId="2" fillId="0" borderId="0"/>
    <xf numFmtId="0" fontId="2" fillId="0" borderId="0"/>
    <xf numFmtId="168" fontId="2" fillId="0" borderId="0"/>
    <xf numFmtId="187" fontId="57" fillId="0" borderId="3" applyNumberFormat="0">
      <alignment horizontal="center" vertical="top" wrapText="1"/>
    </xf>
    <xf numFmtId="0" fontId="7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0" fillId="0" borderId="0"/>
    <xf numFmtId="0" fontId="17" fillId="0" borderId="0"/>
    <xf numFmtId="0" fontId="81" fillId="0" borderId="0"/>
    <xf numFmtId="0" fontId="81" fillId="0" borderId="0"/>
    <xf numFmtId="168" fontId="17" fillId="0" borderId="0"/>
    <xf numFmtId="168" fontId="17" fillId="0" borderId="0"/>
    <xf numFmtId="0" fontId="82" fillId="0" borderId="0"/>
    <xf numFmtId="0" fontId="83" fillId="0" borderId="0"/>
    <xf numFmtId="0" fontId="82" fillId="0" borderId="0"/>
    <xf numFmtId="0" fontId="82" fillId="0" borderId="0"/>
    <xf numFmtId="0" fontId="82" fillId="0" borderId="0"/>
    <xf numFmtId="0" fontId="82" fillId="0" borderId="0"/>
    <xf numFmtId="0" fontId="82" fillId="0" borderId="0"/>
    <xf numFmtId="49" fontId="38" fillId="0" borderId="0" applyFill="0" applyBorder="0" applyAlignment="0"/>
    <xf numFmtId="189" fontId="29" fillId="0" borderId="0" applyFill="0" applyBorder="0" applyAlignment="0"/>
    <xf numFmtId="190" fontId="29" fillId="0" borderId="0" applyFill="0" applyBorder="0" applyAlignment="0"/>
    <xf numFmtId="0" fontId="84" fillId="0" borderId="0">
      <alignment horizontal="center" vertical="top"/>
    </xf>
    <xf numFmtId="0"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168" fontId="86"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168" fontId="86"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169" fontId="86"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168" fontId="86" fillId="0" borderId="52" applyNumberFormat="0" applyFill="0" applyAlignment="0" applyProtection="0"/>
    <xf numFmtId="169" fontId="86" fillId="0" borderId="52" applyNumberFormat="0" applyFill="0" applyAlignment="0" applyProtection="0"/>
    <xf numFmtId="168" fontId="86" fillId="0" borderId="52" applyNumberFormat="0" applyFill="0" applyAlignment="0" applyProtection="0"/>
    <xf numFmtId="168" fontId="86" fillId="0" borderId="52" applyNumberFormat="0" applyFill="0" applyAlignment="0" applyProtection="0"/>
    <xf numFmtId="169" fontId="86" fillId="0" borderId="52" applyNumberFormat="0" applyFill="0" applyAlignment="0" applyProtection="0"/>
    <xf numFmtId="168" fontId="86" fillId="0" borderId="52" applyNumberFormat="0" applyFill="0" applyAlignment="0" applyProtection="0"/>
    <xf numFmtId="168" fontId="86" fillId="0" borderId="52" applyNumberFormat="0" applyFill="0" applyAlignment="0" applyProtection="0"/>
    <xf numFmtId="169" fontId="86" fillId="0" borderId="52" applyNumberFormat="0" applyFill="0" applyAlignment="0" applyProtection="0"/>
    <xf numFmtId="168" fontId="86" fillId="0" borderId="52" applyNumberFormat="0" applyFill="0" applyAlignment="0" applyProtection="0"/>
    <xf numFmtId="168" fontId="86" fillId="0" borderId="52" applyNumberFormat="0" applyFill="0" applyAlignment="0" applyProtection="0"/>
    <xf numFmtId="169" fontId="86" fillId="0" borderId="52" applyNumberFormat="0" applyFill="0" applyAlignment="0" applyProtection="0"/>
    <xf numFmtId="168" fontId="86" fillId="0" borderId="52" applyNumberFormat="0" applyFill="0" applyAlignment="0" applyProtection="0"/>
    <xf numFmtId="0" fontId="39" fillId="0" borderId="52" applyNumberFormat="0" applyFill="0" applyAlignment="0" applyProtection="0"/>
    <xf numFmtId="0" fontId="17" fillId="0" borderId="53"/>
    <xf numFmtId="185" fontId="7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8" fillId="0" borderId="0" applyFont="0" applyFill="0" applyBorder="0" applyAlignment="0" applyProtection="0"/>
    <xf numFmtId="192" fontId="2" fillId="0" borderId="0" applyFont="0" applyFill="0" applyBorder="0" applyAlignment="0" applyProtection="0"/>
    <xf numFmtId="0" fontId="87" fillId="0" borderId="0" applyNumberFormat="0" applyFill="0" applyBorder="0" applyAlignment="0" applyProtection="0"/>
    <xf numFmtId="0" fontId="16"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0" fontId="8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0" fontId="87" fillId="0" borderId="0" applyNumberFormat="0" applyFill="0" applyBorder="0" applyAlignment="0" applyProtection="0"/>
    <xf numFmtId="1" fontId="89" fillId="0" borderId="0" applyFill="0" applyProtection="0">
      <alignment horizontal="right"/>
    </xf>
    <xf numFmtId="42" fontId="90" fillId="0" borderId="0" applyFont="0" applyFill="0" applyBorder="0" applyAlignment="0" applyProtection="0"/>
    <xf numFmtId="44" fontId="90" fillId="0" borderId="0" applyFont="0" applyFill="0" applyBorder="0" applyAlignment="0" applyProtection="0"/>
    <xf numFmtId="0" fontId="91" fillId="0" borderId="0"/>
    <xf numFmtId="0" fontId="92" fillId="0" borderId="0"/>
    <xf numFmtId="38" fontId="18" fillId="0" borderId="0" applyFont="0" applyFill="0" applyBorder="0" applyAlignment="0" applyProtection="0"/>
    <xf numFmtId="40" fontId="18" fillId="0" borderId="0" applyFont="0" applyFill="0" applyBorder="0" applyAlignment="0" applyProtection="0"/>
    <xf numFmtId="41" fontId="90" fillId="0" borderId="0" applyFont="0" applyFill="0" applyBorder="0" applyAlignment="0" applyProtection="0"/>
    <xf numFmtId="43" fontId="90" fillId="0" borderId="0" applyFont="0" applyFill="0" applyBorder="0" applyAlignment="0" applyProtection="0"/>
    <xf numFmtId="0" fontId="2" fillId="0" borderId="0"/>
    <xf numFmtId="9" fontId="1" fillId="0" borderId="0" applyFont="0" applyFill="0" applyBorder="0" applyAlignment="0" applyProtection="0"/>
    <xf numFmtId="0" fontId="39" fillId="0" borderId="108" applyNumberFormat="0" applyFill="0" applyAlignment="0" applyProtection="0"/>
    <xf numFmtId="168" fontId="86" fillId="0" borderId="108" applyNumberFormat="0" applyFill="0" applyAlignment="0" applyProtection="0"/>
    <xf numFmtId="169" fontId="86" fillId="0" borderId="108" applyNumberFormat="0" applyFill="0" applyAlignment="0" applyProtection="0"/>
    <xf numFmtId="168" fontId="86" fillId="0" borderId="108" applyNumberFormat="0" applyFill="0" applyAlignment="0" applyProtection="0"/>
    <xf numFmtId="168" fontId="86" fillId="0" borderId="108" applyNumberFormat="0" applyFill="0" applyAlignment="0" applyProtection="0"/>
    <xf numFmtId="169" fontId="86" fillId="0" borderId="108" applyNumberFormat="0" applyFill="0" applyAlignment="0" applyProtection="0"/>
    <xf numFmtId="168" fontId="86" fillId="0" borderId="108" applyNumberFormat="0" applyFill="0" applyAlignment="0" applyProtection="0"/>
    <xf numFmtId="168" fontId="86" fillId="0" borderId="108" applyNumberFormat="0" applyFill="0" applyAlignment="0" applyProtection="0"/>
    <xf numFmtId="169" fontId="86" fillId="0" borderId="108" applyNumberFormat="0" applyFill="0" applyAlignment="0" applyProtection="0"/>
    <xf numFmtId="168" fontId="86" fillId="0" borderId="108" applyNumberFormat="0" applyFill="0" applyAlignment="0" applyProtection="0"/>
    <xf numFmtId="168" fontId="86" fillId="0" borderId="108" applyNumberFormat="0" applyFill="0" applyAlignment="0" applyProtection="0"/>
    <xf numFmtId="169" fontId="86" fillId="0" borderId="108" applyNumberFormat="0" applyFill="0" applyAlignment="0" applyProtection="0"/>
    <xf numFmtId="168" fontId="86"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169" fontId="86"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168" fontId="86"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168" fontId="86"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188" fontId="2" fillId="70" borderId="102" applyFont="0">
      <alignment horizontal="right" vertical="center"/>
    </xf>
    <xf numFmtId="3" fontId="2" fillId="70" borderId="102" applyFont="0">
      <alignment horizontal="right" vertical="center"/>
    </xf>
    <xf numFmtId="0" fontId="75" fillId="64" borderId="107" applyNumberFormat="0" applyAlignment="0" applyProtection="0"/>
    <xf numFmtId="168" fontId="77" fillId="64" borderId="107" applyNumberFormat="0" applyAlignment="0" applyProtection="0"/>
    <xf numFmtId="169" fontId="77" fillId="64" borderId="107" applyNumberFormat="0" applyAlignment="0" applyProtection="0"/>
    <xf numFmtId="168" fontId="77" fillId="64" borderId="107" applyNumberFormat="0" applyAlignment="0" applyProtection="0"/>
    <xf numFmtId="168" fontId="77" fillId="64" borderId="107" applyNumberFormat="0" applyAlignment="0" applyProtection="0"/>
    <xf numFmtId="169" fontId="77" fillId="64" borderId="107" applyNumberFormat="0" applyAlignment="0" applyProtection="0"/>
    <xf numFmtId="168" fontId="77" fillId="64" borderId="107" applyNumberFormat="0" applyAlignment="0" applyProtection="0"/>
    <xf numFmtId="168" fontId="77" fillId="64" borderId="107" applyNumberFormat="0" applyAlignment="0" applyProtection="0"/>
    <xf numFmtId="169" fontId="77" fillId="64" borderId="107" applyNumberFormat="0" applyAlignment="0" applyProtection="0"/>
    <xf numFmtId="168" fontId="77" fillId="64" borderId="107" applyNumberFormat="0" applyAlignment="0" applyProtection="0"/>
    <xf numFmtId="168" fontId="77" fillId="64" borderId="107" applyNumberFormat="0" applyAlignment="0" applyProtection="0"/>
    <xf numFmtId="169" fontId="77" fillId="64" borderId="107" applyNumberFormat="0" applyAlignment="0" applyProtection="0"/>
    <xf numFmtId="168" fontId="77"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169" fontId="77"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168" fontId="77"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168" fontId="77"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3" fontId="2" fillId="75" borderId="102" applyFont="0">
      <alignment horizontal="right" vertical="center"/>
      <protection locked="0"/>
    </xf>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3" fontId="2" fillId="72" borderId="102" applyFont="0">
      <alignment horizontal="right" vertical="center"/>
      <protection locked="0"/>
    </xf>
    <xf numFmtId="0" fontId="58" fillId="43" borderId="105" applyNumberFormat="0" applyAlignment="0" applyProtection="0"/>
    <xf numFmtId="168" fontId="60" fillId="43" borderId="105" applyNumberFormat="0" applyAlignment="0" applyProtection="0"/>
    <xf numFmtId="169" fontId="60" fillId="43" borderId="105" applyNumberFormat="0" applyAlignment="0" applyProtection="0"/>
    <xf numFmtId="168" fontId="60" fillId="43" borderId="105" applyNumberFormat="0" applyAlignment="0" applyProtection="0"/>
    <xf numFmtId="168" fontId="60" fillId="43" borderId="105" applyNumberFormat="0" applyAlignment="0" applyProtection="0"/>
    <xf numFmtId="169" fontId="60" fillId="43" borderId="105" applyNumberFormat="0" applyAlignment="0" applyProtection="0"/>
    <xf numFmtId="168" fontId="60" fillId="43" borderId="105" applyNumberFormat="0" applyAlignment="0" applyProtection="0"/>
    <xf numFmtId="168" fontId="60" fillId="43" borderId="105" applyNumberFormat="0" applyAlignment="0" applyProtection="0"/>
    <xf numFmtId="169" fontId="60" fillId="43" borderId="105" applyNumberFormat="0" applyAlignment="0" applyProtection="0"/>
    <xf numFmtId="168" fontId="60" fillId="43" borderId="105" applyNumberFormat="0" applyAlignment="0" applyProtection="0"/>
    <xf numFmtId="168" fontId="60" fillId="43" borderId="105" applyNumberFormat="0" applyAlignment="0" applyProtection="0"/>
    <xf numFmtId="169" fontId="60" fillId="43" borderId="105" applyNumberFormat="0" applyAlignment="0" applyProtection="0"/>
    <xf numFmtId="168" fontId="60"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169" fontId="60"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168" fontId="60"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168" fontId="60"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2" fillId="71" borderId="103" applyNumberFormat="0" applyFont="0" applyBorder="0" applyProtection="0">
      <alignment horizontal="left" vertical="center"/>
    </xf>
    <xf numFmtId="9" fontId="2" fillId="71" borderId="102" applyFont="0" applyProtection="0">
      <alignment horizontal="right" vertical="center"/>
    </xf>
    <xf numFmtId="3" fontId="2" fillId="71" borderId="102" applyFont="0" applyProtection="0">
      <alignment horizontal="right" vertical="center"/>
    </xf>
    <xf numFmtId="0" fontId="54" fillId="70" borderId="103" applyFont="0" applyBorder="0">
      <alignment horizontal="center" wrapText="1"/>
    </xf>
    <xf numFmtId="168" fontId="46" fillId="0" borderId="100">
      <alignment horizontal="left" vertical="center"/>
    </xf>
    <xf numFmtId="0" fontId="46" fillId="0" borderId="100">
      <alignment horizontal="left" vertical="center"/>
    </xf>
    <xf numFmtId="0" fontId="46" fillId="0" borderId="100">
      <alignment horizontal="left" vertical="center"/>
    </xf>
    <xf numFmtId="0" fontId="2" fillId="69" borderId="102" applyNumberFormat="0" applyFont="0" applyBorder="0" applyProtection="0">
      <alignment horizontal="center" vertical="center"/>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30" fillId="64" borderId="105" applyNumberFormat="0" applyAlignment="0" applyProtection="0"/>
    <xf numFmtId="168" fontId="32" fillId="64" borderId="105" applyNumberFormat="0" applyAlignment="0" applyProtection="0"/>
    <xf numFmtId="169" fontId="32" fillId="64" borderId="105" applyNumberFormat="0" applyAlignment="0" applyProtection="0"/>
    <xf numFmtId="168" fontId="32" fillId="64" borderId="105" applyNumberFormat="0" applyAlignment="0" applyProtection="0"/>
    <xf numFmtId="168" fontId="32" fillId="64" borderId="105" applyNumberFormat="0" applyAlignment="0" applyProtection="0"/>
    <xf numFmtId="169" fontId="32" fillId="64" borderId="105" applyNumberFormat="0" applyAlignment="0" applyProtection="0"/>
    <xf numFmtId="168" fontId="32" fillId="64" borderId="105" applyNumberFormat="0" applyAlignment="0" applyProtection="0"/>
    <xf numFmtId="168" fontId="32" fillId="64" borderId="105" applyNumberFormat="0" applyAlignment="0" applyProtection="0"/>
    <xf numFmtId="169" fontId="32" fillId="64" borderId="105" applyNumberFormat="0" applyAlignment="0" applyProtection="0"/>
    <xf numFmtId="168" fontId="32" fillId="64" borderId="105" applyNumberFormat="0" applyAlignment="0" applyProtection="0"/>
    <xf numFmtId="168" fontId="32" fillId="64" borderId="105" applyNumberFormat="0" applyAlignment="0" applyProtection="0"/>
    <xf numFmtId="169" fontId="32" fillId="64" borderId="105" applyNumberFormat="0" applyAlignment="0" applyProtection="0"/>
    <xf numFmtId="168" fontId="32"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169" fontId="32"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168" fontId="32"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168" fontId="32"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1" fillId="0" borderId="0"/>
    <xf numFmtId="169" fontId="18" fillId="37" borderId="0"/>
    <xf numFmtId="0" fontId="2" fillId="0" borderId="0">
      <alignment vertical="center"/>
    </xf>
  </cellStyleXfs>
  <cellXfs count="595">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0" fontId="7" fillId="0" borderId="17" xfId="0" applyFont="1" applyBorder="1"/>
    <xf numFmtId="0" fontId="10" fillId="0" borderId="0" xfId="0" applyFont="1"/>
    <xf numFmtId="0" fontId="7" fillId="0" borderId="0" xfId="0" applyFont="1" applyBorder="1" applyAlignment="1">
      <alignment horizontal="right" wrapText="1"/>
    </xf>
    <xf numFmtId="0" fontId="7" fillId="0" borderId="20" xfId="0" applyFont="1" applyBorder="1" applyAlignment="1">
      <alignment vertical="center"/>
    </xf>
    <xf numFmtId="0" fontId="7" fillId="0" borderId="23" xfId="0" applyFont="1" applyBorder="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8" fillId="0" borderId="0" xfId="11" applyFont="1" applyFill="1" applyBorder="1" applyAlignment="1" applyProtection="1"/>
    <xf numFmtId="0" fontId="7" fillId="0" borderId="8" xfId="0" applyFont="1" applyBorder="1" applyAlignment="1">
      <alignment wrapText="1"/>
    </xf>
    <xf numFmtId="0" fontId="7" fillId="0" borderId="22" xfId="0" applyFont="1" applyBorder="1" applyAlignment="1">
      <alignment wrapText="1"/>
    </xf>
    <xf numFmtId="0" fontId="8" fillId="0" borderId="0" xfId="0" applyFont="1" applyAlignment="1">
      <alignment horizontal="center"/>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2" fillId="0" borderId="0" xfId="0" applyFont="1" applyFill="1" applyBorder="1" applyProtection="1">
      <protection locked="0"/>
    </xf>
    <xf numFmtId="0" fontId="8" fillId="0" borderId="17" xfId="0" applyFont="1" applyFill="1" applyBorder="1" applyAlignment="1" applyProtection="1">
      <alignment horizontal="center" vertical="center"/>
    </xf>
    <xf numFmtId="0" fontId="7" fillId="0" borderId="18" xfId="0" applyFont="1" applyFill="1" applyBorder="1" applyProtection="1"/>
    <xf numFmtId="0" fontId="7" fillId="0" borderId="20"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3" xfId="0" applyFont="1" applyFill="1" applyBorder="1" applyAlignment="1" applyProtection="1">
      <alignment horizontal="left" indent="1"/>
    </xf>
    <xf numFmtId="0" fontId="8" fillId="0" borderId="26" xfId="0" applyFont="1" applyFill="1" applyBorder="1" applyAlignment="1" applyProtection="1"/>
    <xf numFmtId="0" fontId="13" fillId="0" borderId="0" xfId="0" applyFont="1" applyAlignment="1">
      <alignment vertical="center"/>
    </xf>
    <xf numFmtId="0" fontId="7" fillId="0" borderId="0" xfId="0" applyFont="1" applyFill="1" applyBorder="1"/>
    <xf numFmtId="0" fontId="12" fillId="0" borderId="0" xfId="0" applyFont="1" applyFill="1"/>
    <xf numFmtId="0" fontId="8" fillId="0" borderId="0" xfId="0" applyFont="1" applyFill="1" applyBorder="1" applyAlignment="1">
      <alignment horizontal="center" wrapText="1"/>
    </xf>
    <xf numFmtId="0" fontId="7" fillId="0" borderId="22" xfId="0" applyFont="1" applyBorder="1" applyAlignment="1"/>
    <xf numFmtId="0" fontId="11" fillId="0" borderId="8" xfId="0" applyFont="1" applyBorder="1" applyAlignment="1">
      <alignment wrapText="1"/>
    </xf>
    <xf numFmtId="0" fontId="3" fillId="0" borderId="22" xfId="0" applyFont="1" applyBorder="1" applyAlignment="1"/>
    <xf numFmtId="0" fontId="11" fillId="0" borderId="26" xfId="0" applyFont="1" applyBorder="1" applyAlignment="1">
      <alignment wrapText="1"/>
    </xf>
    <xf numFmtId="0" fontId="3" fillId="0" borderId="41" xfId="0" applyFont="1" applyBorder="1" applyAlignment="1"/>
    <xf numFmtId="0" fontId="15" fillId="0" borderId="0" xfId="0" applyFont="1" applyAlignment="1">
      <alignment horizontal="center" vertical="center"/>
    </xf>
    <xf numFmtId="0" fontId="15" fillId="0" borderId="0" xfId="0" applyFont="1" applyAlignment="1">
      <alignment vertical="center"/>
    </xf>
    <xf numFmtId="0" fontId="15"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15" fillId="0" borderId="34" xfId="0" applyFont="1" applyBorder="1" applyAlignment="1">
      <alignment wrapText="1"/>
    </xf>
    <xf numFmtId="0" fontId="15" fillId="0" borderId="12" xfId="0" applyFont="1" applyBorder="1" applyAlignment="1">
      <alignment wrapText="1"/>
    </xf>
    <xf numFmtId="0" fontId="13" fillId="0" borderId="12" xfId="0" applyFont="1" applyBorder="1" applyAlignment="1">
      <alignment wrapText="1"/>
    </xf>
    <xf numFmtId="0" fontId="13" fillId="0" borderId="12" xfId="0" applyFont="1" applyBorder="1" applyAlignment="1">
      <alignment horizontal="right" wrapText="1"/>
    </xf>
    <xf numFmtId="0" fontId="15" fillId="0" borderId="13" xfId="0" applyFont="1" applyBorder="1" applyAlignment="1">
      <alignment wrapText="1"/>
    </xf>
    <xf numFmtId="0" fontId="13" fillId="0" borderId="13" xfId="0" applyFont="1" applyBorder="1" applyAlignment="1">
      <alignment horizontal="right" wrapText="1"/>
    </xf>
    <xf numFmtId="0" fontId="14" fillId="36" borderId="15" xfId="0" applyFont="1" applyFill="1" applyBorder="1" applyAlignment="1">
      <alignment wrapText="1"/>
    </xf>
    <xf numFmtId="0" fontId="15" fillId="0" borderId="3" xfId="0" applyFont="1" applyBorder="1"/>
    <xf numFmtId="0" fontId="14" fillId="0" borderId="0" xfId="0" applyFont="1"/>
    <xf numFmtId="0" fontId="3" fillId="0" borderId="0" xfId="0" applyFont="1" applyBorder="1" applyAlignment="1">
      <alignment vertical="center"/>
    </xf>
    <xf numFmtId="0" fontId="3" fillId="0" borderId="0" xfId="0" applyFont="1" applyBorder="1" applyAlignment="1">
      <alignment vertical="center"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7" fillId="0" borderId="20" xfId="0" applyFont="1" applyBorder="1" applyAlignment="1">
      <alignment horizontal="right"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horizontal="right" vertical="center" wrapText="1"/>
    </xf>
    <xf numFmtId="0" fontId="7" fillId="2" borderId="20" xfId="0" applyFont="1" applyFill="1" applyBorder="1" applyAlignment="1">
      <alignment horizontal="right" vertical="center"/>
    </xf>
    <xf numFmtId="0" fontId="7" fillId="2" borderId="23" xfId="0" applyFont="1" applyFill="1" applyBorder="1" applyAlignment="1">
      <alignment horizontal="right" vertical="center"/>
    </xf>
    <xf numFmtId="0" fontId="15" fillId="0" borderId="20" xfId="0" applyFont="1" applyBorder="1" applyAlignment="1">
      <alignment horizontal="center"/>
    </xf>
    <xf numFmtId="167" fontId="15" fillId="0" borderId="64" xfId="0" applyNumberFormat="1" applyFont="1" applyBorder="1" applyAlignment="1">
      <alignment horizontal="center"/>
    </xf>
    <xf numFmtId="167" fontId="14" fillId="36" borderId="60" xfId="0" applyNumberFormat="1" applyFont="1" applyFill="1" applyBorder="1" applyAlignment="1">
      <alignment horizontal="center"/>
    </xf>
    <xf numFmtId="0" fontId="15" fillId="0" borderId="23" xfId="0" applyFont="1" applyBorder="1" applyAlignment="1">
      <alignment horizontal="center"/>
    </xf>
    <xf numFmtId="0" fontId="14" fillId="36" borderId="61" xfId="0" applyFont="1" applyFill="1" applyBorder="1" applyAlignment="1">
      <alignment wrapText="1"/>
    </xf>
    <xf numFmtId="167" fontId="14" fillId="36" borderId="63" xfId="0" applyNumberFormat="1" applyFont="1" applyFill="1" applyBorder="1" applyAlignment="1">
      <alignment horizontal="center"/>
    </xf>
    <xf numFmtId="0" fontId="7" fillId="3" borderId="20" xfId="5" applyFont="1" applyFill="1" applyBorder="1" applyAlignment="1" applyProtection="1">
      <alignment horizontal="left" vertical="center"/>
      <protection locked="0"/>
    </xf>
    <xf numFmtId="0" fontId="7" fillId="3" borderId="21" xfId="13" applyFont="1" applyFill="1" applyBorder="1" applyAlignment="1" applyProtection="1">
      <alignment horizontal="center" vertical="center" wrapText="1"/>
      <protection locked="0"/>
    </xf>
    <xf numFmtId="0" fontId="7" fillId="3" borderId="20" xfId="5" applyFont="1" applyFill="1" applyBorder="1" applyAlignment="1" applyProtection="1">
      <alignment horizontal="right" vertical="center"/>
      <protection locked="0"/>
    </xf>
    <xf numFmtId="0" fontId="7" fillId="3" borderId="23" xfId="9" applyFont="1" applyFill="1" applyBorder="1" applyAlignment="1" applyProtection="1">
      <alignment horizontal="right" vertical="center"/>
      <protection locked="0"/>
    </xf>
    <xf numFmtId="0" fontId="8" fillId="3" borderId="24" xfId="16" applyFont="1" applyFill="1" applyBorder="1" applyAlignment="1" applyProtection="1">
      <protection locked="0"/>
    </xf>
    <xf numFmtId="3" fontId="8" fillId="36" borderId="24" xfId="16" applyNumberFormat="1" applyFont="1" applyFill="1" applyBorder="1" applyAlignment="1" applyProtection="1">
      <protection locked="0"/>
    </xf>
    <xf numFmtId="0" fontId="9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94" fillId="0" borderId="3" xfId="20960" applyFont="1" applyFill="1" applyBorder="1" applyAlignment="1" applyProtection="1">
      <alignment horizontal="center" vertical="center"/>
    </xf>
    <xf numFmtId="0" fontId="95" fillId="0" borderId="0" xfId="0" applyFont="1" applyBorder="1" applyAlignment="1">
      <alignment wrapText="1"/>
    </xf>
    <xf numFmtId="0" fontId="7" fillId="0" borderId="2" xfId="20960" applyFont="1" applyFill="1" applyBorder="1" applyAlignment="1" applyProtection="1">
      <alignment horizontal="left" wrapText="1" indent="1"/>
    </xf>
    <xf numFmtId="0" fontId="7" fillId="0" borderId="0" xfId="11" applyFont="1" applyFill="1" applyBorder="1" applyAlignment="1" applyProtection="1">
      <alignment horizontal="left"/>
    </xf>
    <xf numFmtId="0" fontId="12" fillId="0" borderId="0" xfId="11" applyFont="1" applyFill="1" applyBorder="1" applyAlignment="1" applyProtection="1">
      <alignment horizontal="right"/>
    </xf>
    <xf numFmtId="0" fontId="8" fillId="0" borderId="0" xfId="11" applyFont="1" applyFill="1" applyBorder="1" applyAlignment="1" applyProtection="1">
      <alignment horizontal="center"/>
    </xf>
    <xf numFmtId="0" fontId="12" fillId="0" borderId="0" xfId="0" applyFont="1" applyFill="1" applyBorder="1" applyAlignment="1" applyProtection="1">
      <alignment horizontal="right"/>
      <protection locked="0"/>
    </xf>
    <xf numFmtId="0" fontId="8" fillId="0" borderId="1" xfId="0" applyFont="1" applyBorder="1" applyAlignment="1">
      <alignment horizontal="center"/>
    </xf>
    <xf numFmtId="0" fontId="12"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2" fillId="0" borderId="0" xfId="0" applyFont="1" applyFill="1" applyAlignment="1">
      <alignment horizontal="center"/>
    </xf>
    <xf numFmtId="0" fontId="12" fillId="0" borderId="10" xfId="0" applyFont="1" applyFill="1" applyBorder="1" applyAlignment="1" applyProtection="1">
      <alignment horizontal="left" vertical="center" indent="1"/>
      <protection locked="0"/>
    </xf>
    <xf numFmtId="0" fontId="12" fillId="0" borderId="10" xfId="0" applyFont="1" applyFill="1" applyBorder="1" applyAlignment="1" applyProtection="1">
      <alignment horizontal="left" vertical="center"/>
      <protection locked="0"/>
    </xf>
    <xf numFmtId="0" fontId="97" fillId="0" borderId="0" xfId="0" applyFont="1" applyFill="1" applyBorder="1" applyAlignment="1"/>
    <xf numFmtId="49" fontId="97" fillId="0" borderId="3" xfId="0" applyNumberFormat="1" applyFont="1" applyFill="1" applyBorder="1" applyAlignment="1">
      <alignment horizontal="right" vertical="center"/>
    </xf>
    <xf numFmtId="49" fontId="97" fillId="0" borderId="7" xfId="0" applyNumberFormat="1" applyFont="1" applyFill="1" applyBorder="1" applyAlignment="1">
      <alignment horizontal="right" vertical="center"/>
    </xf>
    <xf numFmtId="49" fontId="97" fillId="0" borderId="79" xfId="0" applyNumberFormat="1" applyFont="1" applyFill="1" applyBorder="1" applyAlignment="1">
      <alignment horizontal="right" vertical="center"/>
    </xf>
    <xf numFmtId="49" fontId="97" fillId="0" borderId="82" xfId="0" applyNumberFormat="1" applyFont="1" applyFill="1" applyBorder="1" applyAlignment="1">
      <alignment horizontal="right" vertical="center"/>
    </xf>
    <xf numFmtId="49" fontId="97" fillId="0" borderId="87" xfId="0" applyNumberFormat="1" applyFont="1" applyFill="1" applyBorder="1" applyAlignment="1">
      <alignment horizontal="right" vertical="center"/>
    </xf>
    <xf numFmtId="0" fontId="97" fillId="0" borderId="0" xfId="0" applyFont="1" applyFill="1" applyBorder="1" applyAlignment="1">
      <alignment horizontal="left"/>
    </xf>
    <xf numFmtId="0" fontId="97" fillId="0" borderId="87"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67" fontId="12" fillId="77" borderId="64" xfId="0" applyNumberFormat="1" applyFont="1" applyFill="1" applyBorder="1" applyAlignment="1">
      <alignment horizontal="center"/>
    </xf>
    <xf numFmtId="193" fontId="7" fillId="2" borderId="3" xfId="0" applyNumberFormat="1" applyFont="1" applyFill="1" applyBorder="1" applyAlignment="1" applyProtection="1">
      <alignment vertical="center"/>
      <protection locked="0"/>
    </xf>
    <xf numFmtId="193" fontId="7" fillId="2" borderId="24"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1"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1" xfId="0" applyNumberFormat="1" applyFont="1" applyFill="1" applyBorder="1" applyAlignment="1" applyProtection="1">
      <alignment horizontal="right"/>
    </xf>
    <xf numFmtId="193" fontId="7" fillId="36" borderId="24" xfId="7"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36" borderId="24" xfId="0" applyNumberFormat="1" applyFont="1" applyFill="1" applyBorder="1" applyAlignment="1" applyProtection="1">
      <alignment horizontal="right"/>
    </xf>
    <xf numFmtId="193" fontId="15" fillId="0" borderId="33" xfId="0" applyNumberFormat="1" applyFont="1" applyBorder="1" applyAlignment="1">
      <alignment vertical="center"/>
    </xf>
    <xf numFmtId="193" fontId="14" fillId="36" borderId="16" xfId="0" applyNumberFormat="1" applyFont="1" applyFill="1" applyBorder="1" applyAlignment="1">
      <alignment vertical="center"/>
    </xf>
    <xf numFmtId="193" fontId="7" fillId="36" borderId="3" xfId="5" applyNumberFormat="1" applyFont="1" applyFill="1" applyBorder="1" applyProtection="1">
      <protection locked="0"/>
    </xf>
    <xf numFmtId="193" fontId="15" fillId="0" borderId="0" xfId="0" applyNumberFormat="1" applyFont="1"/>
    <xf numFmtId="0" fontId="7" fillId="0" borderId="17" xfId="0" applyFont="1" applyFill="1" applyBorder="1" applyAlignment="1">
      <alignment horizontal="right" vertical="center" wrapText="1"/>
    </xf>
    <xf numFmtId="0" fontId="3" fillId="0" borderId="0" xfId="0" applyFont="1"/>
    <xf numFmtId="0" fontId="97" fillId="78" borderId="89" xfId="0" applyFont="1" applyFill="1" applyBorder="1" applyAlignment="1">
      <alignment horizontal="left" vertical="center"/>
    </xf>
    <xf numFmtId="0" fontId="97" fillId="78" borderId="87" xfId="0" applyFont="1" applyFill="1" applyBorder="1" applyAlignment="1">
      <alignment vertical="center" wrapText="1"/>
    </xf>
    <xf numFmtId="0" fontId="97" fillId="78" borderId="87" xfId="0" applyFont="1" applyFill="1" applyBorder="1" applyAlignment="1">
      <alignment horizontal="left" vertical="center" wrapText="1"/>
    </xf>
    <xf numFmtId="0" fontId="97" fillId="0" borderId="89" xfId="0" applyFont="1" applyFill="1" applyBorder="1" applyAlignment="1">
      <alignment horizontal="right" vertical="center"/>
    </xf>
    <xf numFmtId="0" fontId="9" fillId="0" borderId="102" xfId="17" applyFill="1" applyBorder="1" applyAlignment="1" applyProtection="1"/>
    <xf numFmtId="0" fontId="5" fillId="3" borderId="102" xfId="20960" applyFont="1" applyFill="1" applyBorder="1" applyAlignment="1" applyProtection="1"/>
    <xf numFmtId="0" fontId="94" fillId="0" borderId="102" xfId="20960" applyFont="1" applyFill="1" applyBorder="1" applyAlignment="1" applyProtection="1">
      <alignment horizontal="center" vertical="center"/>
    </xf>
    <xf numFmtId="0" fontId="3" fillId="0" borderId="102" xfId="0" applyFont="1" applyBorder="1"/>
    <xf numFmtId="0" fontId="9" fillId="0" borderId="102" xfId="17" applyFill="1" applyBorder="1" applyAlignment="1" applyProtection="1">
      <alignment horizontal="left" vertical="center" wrapText="1"/>
    </xf>
    <xf numFmtId="49" fontId="99" fillId="0" borderId="102" xfId="0" applyNumberFormat="1" applyFont="1" applyFill="1" applyBorder="1" applyAlignment="1">
      <alignment horizontal="right" vertical="center" wrapText="1"/>
    </xf>
    <xf numFmtId="0" fontId="9" fillId="0" borderId="102" xfId="17" applyFill="1" applyBorder="1" applyAlignment="1" applyProtection="1">
      <alignment horizontal="left" vertical="center"/>
    </xf>
    <xf numFmtId="0" fontId="9" fillId="0" borderId="102" xfId="17" applyBorder="1" applyAlignment="1" applyProtection="1"/>
    <xf numFmtId="0" fontId="3" fillId="0" borderId="102" xfId="0" applyFont="1" applyFill="1" applyBorder="1"/>
    <xf numFmtId="0" fontId="8" fillId="0" borderId="22" xfId="0" applyFont="1" applyBorder="1" applyAlignment="1">
      <alignment horizontal="center" vertical="center" wrapText="1"/>
    </xf>
    <xf numFmtId="0" fontId="11" fillId="0" borderId="103" xfId="0" applyFont="1" applyBorder="1" applyAlignment="1">
      <alignment wrapText="1"/>
    </xf>
    <xf numFmtId="0" fontId="7" fillId="0" borderId="103" xfId="0" applyFont="1" applyBorder="1" applyAlignment="1">
      <alignment wrapText="1"/>
    </xf>
    <xf numFmtId="9" fontId="3" fillId="0" borderId="22" xfId="20961" applyFont="1" applyBorder="1"/>
    <xf numFmtId="0" fontId="7" fillId="0" borderId="118" xfId="0" applyFont="1" applyBorder="1" applyAlignment="1">
      <alignment vertical="center"/>
    </xf>
    <xf numFmtId="0" fontId="8" fillId="0" borderId="103" xfId="0" applyFont="1" applyBorder="1" applyAlignment="1">
      <alignment horizontal="center" vertical="center" wrapText="1"/>
    </xf>
    <xf numFmtId="0" fontId="3" fillId="0" borderId="22" xfId="0" applyFont="1" applyBorder="1"/>
    <xf numFmtId="0" fontId="7" fillId="0" borderId="110" xfId="0" applyFont="1" applyBorder="1" applyAlignment="1">
      <alignment vertical="center"/>
    </xf>
    <xf numFmtId="0" fontId="11" fillId="0" borderId="98" xfId="0" applyFont="1" applyBorder="1" applyAlignment="1">
      <alignment wrapText="1"/>
    </xf>
    <xf numFmtId="0" fontId="3" fillId="0" borderId="121" xfId="0" applyFont="1" applyBorder="1"/>
    <xf numFmtId="193" fontId="0" fillId="0" borderId="0" xfId="0" applyNumberFormat="1"/>
    <xf numFmtId="43" fontId="0" fillId="0" borderId="0" xfId="7" applyFont="1"/>
    <xf numFmtId="193" fontId="3" fillId="0" borderId="0" xfId="0" applyNumberFormat="1" applyFont="1"/>
    <xf numFmtId="43" fontId="15" fillId="0" borderId="0" xfId="7" applyFont="1"/>
    <xf numFmtId="164" fontId="7" fillId="3" borderId="3" xfId="7" applyNumberFormat="1" applyFont="1" applyFill="1" applyBorder="1" applyProtection="1">
      <protection locked="0"/>
    </xf>
    <xf numFmtId="164" fontId="7" fillId="3" borderId="24" xfId="7" applyNumberFormat="1" applyFont="1" applyFill="1" applyBorder="1" applyProtection="1">
      <protection locked="0"/>
    </xf>
    <xf numFmtId="164" fontId="7" fillId="36" borderId="3" xfId="7" applyNumberFormat="1" applyFont="1" applyFill="1" applyBorder="1" applyProtection="1">
      <protection locked="0"/>
    </xf>
    <xf numFmtId="164" fontId="8" fillId="36" borderId="24" xfId="7" applyNumberFormat="1" applyFont="1" applyFill="1" applyBorder="1" applyAlignment="1" applyProtection="1">
      <protection locked="0"/>
    </xf>
    <xf numFmtId="164" fontId="7" fillId="36" borderId="21" xfId="7" applyNumberFormat="1" applyFont="1" applyFill="1" applyBorder="1" applyProtection="1">
      <protection locked="0"/>
    </xf>
    <xf numFmtId="164" fontId="8" fillId="36" borderId="25" xfId="7" applyNumberFormat="1" applyFont="1" applyFill="1" applyBorder="1" applyAlignment="1" applyProtection="1">
      <protection locked="0"/>
    </xf>
    <xf numFmtId="164" fontId="7" fillId="0" borderId="3" xfId="7" applyNumberFormat="1" applyFont="1" applyFill="1" applyBorder="1" applyProtection="1">
      <protection locked="0"/>
    </xf>
    <xf numFmtId="0" fontId="93" fillId="0" borderId="0" xfId="0" applyFont="1"/>
    <xf numFmtId="0" fontId="8" fillId="79" borderId="101" xfId="21412" applyFont="1" applyFill="1" applyBorder="1" applyAlignment="1" applyProtection="1">
      <alignment vertical="center"/>
      <protection locked="0"/>
    </xf>
    <xf numFmtId="164" fontId="8" fillId="79" borderId="101" xfId="948" applyNumberFormat="1" applyFont="1" applyFill="1" applyBorder="1" applyAlignment="1" applyProtection="1">
      <alignment horizontal="right" vertical="center"/>
      <protection locked="0"/>
    </xf>
    <xf numFmtId="3" fontId="15" fillId="36" borderId="25" xfId="0" applyNumberFormat="1" applyFont="1" applyFill="1" applyBorder="1" applyAlignment="1">
      <alignment vertical="center" wrapText="1"/>
    </xf>
    <xf numFmtId="167" fontId="15" fillId="0" borderId="102" xfId="0" applyNumberFormat="1" applyFont="1" applyBorder="1" applyAlignment="1">
      <alignment horizontal="center" vertical="center"/>
    </xf>
    <xf numFmtId="167" fontId="14" fillId="36" borderId="24" xfId="0" applyNumberFormat="1" applyFont="1" applyFill="1" applyBorder="1" applyAlignment="1">
      <alignment horizontal="center" vertical="center"/>
    </xf>
    <xf numFmtId="167" fontId="14" fillId="36" borderId="25" xfId="0" applyNumberFormat="1" applyFont="1" applyFill="1" applyBorder="1" applyAlignment="1">
      <alignment horizontal="center" vertical="center"/>
    </xf>
    <xf numFmtId="193" fontId="15" fillId="0" borderId="21" xfId="0" applyNumberFormat="1" applyFont="1" applyBorder="1" applyAlignment="1"/>
    <xf numFmtId="193" fontId="15" fillId="36" borderId="19" xfId="0" applyNumberFormat="1" applyFont="1" applyFill="1" applyBorder="1" applyAlignment="1">
      <alignment vertical="center"/>
    </xf>
    <xf numFmtId="193" fontId="15" fillId="36" borderId="21" xfId="0" applyNumberFormat="1" applyFont="1" applyFill="1" applyBorder="1" applyAlignment="1">
      <alignment vertical="center" wrapText="1"/>
    </xf>
    <xf numFmtId="193" fontId="15" fillId="36" borderId="25" xfId="0" applyNumberFormat="1" applyFont="1" applyFill="1" applyBorder="1" applyAlignment="1">
      <alignment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0" fontId="7" fillId="0" borderId="102" xfId="20961" applyNumberFormat="1" applyFont="1" applyFill="1" applyBorder="1" applyAlignment="1">
      <alignment horizontal="left" vertical="center" wrapText="1"/>
    </xf>
    <xf numFmtId="164" fontId="15" fillId="0" borderId="116" xfId="7" applyNumberFormat="1" applyFont="1" applyFill="1" applyBorder="1" applyAlignment="1">
      <alignment horizontal="right" vertical="center" wrapText="1"/>
    </xf>
    <xf numFmtId="10" fontId="15" fillId="0" borderId="102" xfId="20961" applyNumberFormat="1" applyFont="1" applyFill="1" applyBorder="1" applyAlignment="1">
      <alignment horizontal="left" vertical="center" wrapText="1"/>
    </xf>
    <xf numFmtId="10" fontId="14" fillId="36" borderId="102" xfId="0" applyNumberFormat="1" applyFont="1" applyFill="1" applyBorder="1" applyAlignment="1">
      <alignment horizontal="left" vertical="center" wrapText="1"/>
    </xf>
    <xf numFmtId="164" fontId="14" fillId="36" borderId="116" xfId="7" applyNumberFormat="1" applyFont="1" applyFill="1" applyBorder="1" applyAlignment="1">
      <alignment horizontal="right" vertical="center" wrapText="1"/>
    </xf>
    <xf numFmtId="10" fontId="14" fillId="36" borderId="102" xfId="20961" applyNumberFormat="1" applyFont="1" applyFill="1" applyBorder="1" applyAlignment="1">
      <alignment horizontal="left" vertical="center" wrapText="1"/>
    </xf>
    <xf numFmtId="10" fontId="14" fillId="36" borderId="102" xfId="0" applyNumberFormat="1" applyFont="1" applyFill="1" applyBorder="1" applyAlignment="1">
      <alignment horizontal="center" vertical="center" wrapText="1"/>
    </xf>
    <xf numFmtId="164" fontId="14" fillId="36" borderId="116" xfId="7" applyNumberFormat="1" applyFont="1" applyFill="1" applyBorder="1" applyAlignment="1">
      <alignment horizontal="center" vertical="center" wrapText="1"/>
    </xf>
    <xf numFmtId="10" fontId="7" fillId="0" borderId="24" xfId="20961" applyNumberFormat="1" applyFont="1" applyFill="1" applyBorder="1" applyAlignment="1" applyProtection="1">
      <alignment horizontal="left" vertical="center"/>
    </xf>
    <xf numFmtId="164" fontId="7" fillId="0" borderId="25" xfId="7" applyNumberFormat="1" applyFont="1" applyFill="1" applyBorder="1" applyAlignment="1" applyProtection="1">
      <alignment horizontal="right" vertical="center"/>
    </xf>
    <xf numFmtId="167" fontId="15" fillId="0" borderId="64" xfId="0" applyNumberFormat="1" applyFont="1" applyBorder="1" applyAlignment="1">
      <alignment horizontal="right" vertical="center"/>
    </xf>
    <xf numFmtId="193" fontId="14" fillId="36" borderId="16" xfId="0" applyNumberFormat="1" applyFont="1" applyFill="1" applyBorder="1" applyAlignment="1">
      <alignment horizontal="right" vertical="center"/>
    </xf>
    <xf numFmtId="193" fontId="14" fillId="36" borderId="62" xfId="0" applyNumberFormat="1" applyFont="1" applyFill="1" applyBorder="1" applyAlignment="1">
      <alignment horizontal="right" vertical="center"/>
    </xf>
    <xf numFmtId="0" fontId="15" fillId="0" borderId="18" xfId="0" applyFont="1" applyBorder="1" applyAlignment="1">
      <alignment horizontal="center" vertical="center"/>
    </xf>
    <xf numFmtId="0" fontId="15" fillId="0" borderId="28" xfId="0" applyFont="1" applyBorder="1" applyAlignment="1">
      <alignment horizontal="center" vertical="center"/>
    </xf>
    <xf numFmtId="0" fontId="15" fillId="0" borderId="19" xfId="0" applyFont="1" applyBorder="1" applyAlignment="1">
      <alignment horizontal="center" vertical="center"/>
    </xf>
    <xf numFmtId="9" fontId="100" fillId="0" borderId="3" xfId="0" applyNumberFormat="1" applyFont="1" applyFill="1" applyBorder="1" applyAlignment="1">
      <alignment horizontal="center" vertical="center"/>
    </xf>
    <xf numFmtId="164" fontId="15" fillId="0" borderId="3" xfId="7" applyNumberFormat="1" applyFont="1" applyBorder="1" applyAlignment="1"/>
    <xf numFmtId="164" fontId="15" fillId="0" borderId="21" xfId="7" applyNumberFormat="1" applyFont="1" applyBorder="1" applyAlignment="1"/>
    <xf numFmtId="164" fontId="15" fillId="36" borderId="24" xfId="7" applyNumberFormat="1" applyFont="1" applyFill="1" applyBorder="1"/>
    <xf numFmtId="164" fontId="15" fillId="36" borderId="25" xfId="7" applyNumberFormat="1" applyFont="1" applyFill="1" applyBorder="1"/>
    <xf numFmtId="164" fontId="15" fillId="0" borderId="3" xfId="7" applyNumberFormat="1" applyFont="1" applyBorder="1"/>
    <xf numFmtId="9" fontId="15" fillId="0" borderId="21" xfId="20961" applyFont="1" applyBorder="1" applyAlignment="1">
      <alignment horizontal="right"/>
    </xf>
    <xf numFmtId="9" fontId="15" fillId="36" borderId="25" xfId="20961" applyFont="1" applyFill="1" applyBorder="1" applyAlignment="1">
      <alignment horizontal="right"/>
    </xf>
    <xf numFmtId="0" fontId="15" fillId="3" borderId="100" xfId="0" applyFont="1" applyFill="1" applyBorder="1" applyAlignment="1">
      <alignment vertical="center"/>
    </xf>
    <xf numFmtId="0" fontId="15" fillId="3" borderId="22" xfId="0" applyFont="1" applyFill="1" applyBorder="1" applyAlignment="1">
      <alignment vertical="center"/>
    </xf>
    <xf numFmtId="169" fontId="7" fillId="37" borderId="0" xfId="20" applyFont="1"/>
    <xf numFmtId="164" fontId="15" fillId="0" borderId="57" xfId="7" applyNumberFormat="1" applyFont="1" applyBorder="1" applyAlignment="1">
      <alignment vertical="center"/>
    </xf>
    <xf numFmtId="164" fontId="15" fillId="0" borderId="67" xfId="7" applyNumberFormat="1" applyFont="1" applyBorder="1" applyAlignment="1">
      <alignment vertical="center"/>
    </xf>
    <xf numFmtId="164" fontId="15" fillId="3" borderId="100" xfId="7" applyNumberFormat="1" applyFont="1" applyFill="1" applyBorder="1" applyAlignment="1">
      <alignment vertical="center"/>
    </xf>
    <xf numFmtId="164" fontId="15" fillId="3" borderId="22" xfId="7" applyNumberFormat="1" applyFont="1" applyFill="1" applyBorder="1" applyAlignment="1">
      <alignment vertical="center"/>
    </xf>
    <xf numFmtId="164" fontId="15" fillId="0" borderId="102" xfId="7" applyNumberFormat="1" applyFont="1" applyBorder="1" applyAlignment="1">
      <alignment vertical="center"/>
    </xf>
    <xf numFmtId="164" fontId="15" fillId="0" borderId="103" xfId="7" applyNumberFormat="1" applyFont="1" applyBorder="1" applyAlignment="1">
      <alignment vertical="center"/>
    </xf>
    <xf numFmtId="164" fontId="15" fillId="0" borderId="116" xfId="7" applyNumberFormat="1" applyFont="1" applyBorder="1" applyAlignment="1">
      <alignment vertical="center"/>
    </xf>
    <xf numFmtId="164" fontId="15" fillId="0" borderId="24" xfId="7" applyNumberFormat="1" applyFont="1" applyBorder="1" applyAlignment="1">
      <alignment vertical="center"/>
    </xf>
    <xf numFmtId="164" fontId="15" fillId="0" borderId="26" xfId="7" applyNumberFormat="1" applyFont="1" applyBorder="1" applyAlignment="1">
      <alignment vertical="center"/>
    </xf>
    <xf numFmtId="164" fontId="15" fillId="0" borderId="25" xfId="7" applyNumberFormat="1" applyFont="1" applyBorder="1" applyAlignment="1">
      <alignment vertical="center"/>
    </xf>
    <xf numFmtId="0" fontId="15" fillId="3" borderId="0" xfId="0" applyFont="1" applyFill="1" applyBorder="1" applyAlignment="1">
      <alignment vertical="center"/>
    </xf>
    <xf numFmtId="169" fontId="7" fillId="37" borderId="59" xfId="20" applyFont="1" applyBorder="1"/>
    <xf numFmtId="164" fontId="15" fillId="0" borderId="28" xfId="7" applyNumberFormat="1" applyFont="1" applyBorder="1" applyAlignment="1">
      <alignment vertical="center"/>
    </xf>
    <xf numFmtId="169" fontId="7" fillId="37" borderId="26" xfId="20" applyFont="1" applyBorder="1"/>
    <xf numFmtId="169" fontId="7" fillId="37" borderId="113" xfId="20" applyFont="1" applyBorder="1"/>
    <xf numFmtId="169" fontId="7" fillId="37" borderId="104" xfId="20" applyFont="1" applyBorder="1"/>
    <xf numFmtId="164" fontId="15" fillId="0" borderId="98" xfId="7" applyNumberFormat="1" applyFont="1" applyBorder="1" applyAlignment="1">
      <alignment vertical="center"/>
    </xf>
    <xf numFmtId="169" fontId="7" fillId="37" borderId="32" xfId="20" applyFont="1" applyBorder="1"/>
    <xf numFmtId="10" fontId="15" fillId="0" borderId="96" xfId="20961" applyNumberFormat="1" applyFont="1" applyBorder="1" applyAlignment="1">
      <alignment vertical="center"/>
    </xf>
    <xf numFmtId="10" fontId="15" fillId="0" borderId="112" xfId="20961" applyNumberFormat="1" applyFont="1" applyBorder="1" applyAlignment="1">
      <alignment vertical="center"/>
    </xf>
    <xf numFmtId="43" fontId="7" fillId="0" borderId="0" xfId="7" applyFont="1"/>
    <xf numFmtId="168" fontId="7" fillId="0" borderId="0" xfId="0" applyNumberFormat="1" applyFont="1" applyAlignment="1">
      <alignment horizontal="left"/>
    </xf>
    <xf numFmtId="193" fontId="15" fillId="0" borderId="3" xfId="7" applyNumberFormat="1" applyFont="1" applyFill="1" applyBorder="1" applyAlignment="1" applyProtection="1">
      <alignment horizontal="right"/>
    </xf>
    <xf numFmtId="193" fontId="15" fillId="36" borderId="3" xfId="7" applyNumberFormat="1" applyFont="1" applyFill="1" applyBorder="1" applyAlignment="1" applyProtection="1">
      <alignment horizontal="right"/>
    </xf>
    <xf numFmtId="193" fontId="15" fillId="0" borderId="3" xfId="0" applyNumberFormat="1" applyFont="1" applyFill="1" applyBorder="1" applyAlignment="1" applyProtection="1">
      <alignment horizontal="right"/>
      <protection locked="0"/>
    </xf>
    <xf numFmtId="193" fontId="15" fillId="36" borderId="21" xfId="7" applyNumberFormat="1" applyFont="1" applyFill="1" applyBorder="1" applyAlignment="1" applyProtection="1">
      <alignment horizontal="right"/>
    </xf>
    <xf numFmtId="193" fontId="15" fillId="36" borderId="3" xfId="0" applyNumberFormat="1" applyFont="1" applyFill="1" applyBorder="1" applyAlignment="1">
      <alignment horizontal="right"/>
    </xf>
    <xf numFmtId="193" fontId="15" fillId="0" borderId="21" xfId="7" applyNumberFormat="1" applyFont="1" applyFill="1" applyBorder="1" applyAlignment="1" applyProtection="1">
      <alignment horizontal="right"/>
    </xf>
    <xf numFmtId="193" fontId="14" fillId="0" borderId="3" xfId="0" applyNumberFormat="1" applyFont="1" applyFill="1" applyBorder="1" applyAlignment="1">
      <alignment horizontal="center"/>
    </xf>
    <xf numFmtId="193" fontId="14" fillId="0" borderId="21" xfId="0" applyNumberFormat="1" applyFont="1" applyFill="1" applyBorder="1" applyAlignment="1">
      <alignment horizontal="center"/>
    </xf>
    <xf numFmtId="193" fontId="15" fillId="36" borderId="3" xfId="0" applyNumberFormat="1" applyFont="1" applyFill="1" applyBorder="1" applyAlignment="1" applyProtection="1">
      <alignment horizontal="right"/>
    </xf>
    <xf numFmtId="193" fontId="15" fillId="0" borderId="21" xfId="0" applyNumberFormat="1" applyFont="1" applyFill="1" applyBorder="1" applyAlignment="1" applyProtection="1">
      <alignment horizontal="right"/>
      <protection locked="0"/>
    </xf>
    <xf numFmtId="193" fontId="15" fillId="36" borderId="3" xfId="7" applyNumberFormat="1" applyFont="1" applyFill="1" applyBorder="1" applyAlignment="1" applyProtection="1"/>
    <xf numFmtId="193" fontId="15" fillId="36" borderId="21" xfId="7" applyNumberFormat="1" applyFont="1" applyFill="1" applyBorder="1" applyAlignment="1" applyProtection="1"/>
    <xf numFmtId="193" fontId="15" fillId="36" borderId="24" xfId="0" applyNumberFormat="1" applyFont="1" applyFill="1" applyBorder="1" applyAlignment="1">
      <alignment horizontal="right"/>
    </xf>
    <xf numFmtId="193" fontId="15" fillId="36" borderId="24" xfId="7" applyNumberFormat="1" applyFont="1" applyFill="1" applyBorder="1" applyAlignment="1" applyProtection="1">
      <alignment horizontal="right"/>
    </xf>
    <xf numFmtId="193" fontId="15" fillId="36" borderId="25" xfId="7" applyNumberFormat="1" applyFont="1" applyFill="1" applyBorder="1" applyAlignment="1" applyProtection="1">
      <alignment horizontal="right"/>
    </xf>
    <xf numFmtId="0" fontId="15" fillId="0" borderId="65" xfId="0" applyFont="1" applyFill="1" applyBorder="1" applyAlignment="1">
      <alignment horizontal="center" vertical="center" wrapText="1"/>
    </xf>
    <xf numFmtId="193" fontId="7" fillId="0" borderId="24" xfId="0" applyNumberFormat="1" applyFont="1" applyFill="1" applyBorder="1" applyAlignment="1" applyProtection="1">
      <alignment horizontal="right"/>
    </xf>
    <xf numFmtId="0" fontId="101" fillId="0" borderId="0" xfId="0" applyFont="1"/>
    <xf numFmtId="0" fontId="7" fillId="0" borderId="0" xfId="0" applyFont="1" applyBorder="1"/>
    <xf numFmtId="0" fontId="15" fillId="0" borderId="0" xfId="0" applyFont="1" applyBorder="1"/>
    <xf numFmtId="0" fontId="101" fillId="0" borderId="0" xfId="0" applyFont="1" applyBorder="1"/>
    <xf numFmtId="0" fontId="15" fillId="0" borderId="1" xfId="0" applyFont="1" applyBorder="1"/>
    <xf numFmtId="0" fontId="14" fillId="0" borderId="1" xfId="0" applyFont="1" applyBorder="1" applyAlignment="1">
      <alignment horizontal="center"/>
    </xf>
    <xf numFmtId="0" fontId="15" fillId="0" borderId="72" xfId="0" applyFont="1" applyBorder="1" applyAlignment="1">
      <alignment vertical="center" wrapText="1"/>
    </xf>
    <xf numFmtId="0" fontId="14" fillId="0" borderId="7" xfId="0" applyFont="1" applyBorder="1" applyAlignment="1">
      <alignment vertical="center" wrapText="1"/>
    </xf>
    <xf numFmtId="0" fontId="15" fillId="0" borderId="118" xfId="0" applyFont="1" applyBorder="1" applyAlignment="1">
      <alignment horizontal="center" vertical="center" wrapText="1"/>
    </xf>
    <xf numFmtId="0" fontId="15" fillId="0" borderId="102" xfId="0" applyFont="1" applyBorder="1" applyAlignment="1">
      <alignment vertical="center" wrapText="1"/>
    </xf>
    <xf numFmtId="3" fontId="101" fillId="0" borderId="0" xfId="0" applyNumberFormat="1" applyFont="1"/>
    <xf numFmtId="14" fontId="7" fillId="3" borderId="102" xfId="8" quotePrefix="1" applyNumberFormat="1" applyFont="1" applyFill="1" applyBorder="1" applyAlignment="1" applyProtection="1">
      <alignment horizontal="left" vertical="center" wrapText="1" indent="2"/>
      <protection locked="0"/>
    </xf>
    <xf numFmtId="14" fontId="7" fillId="3" borderId="102" xfId="8" quotePrefix="1" applyNumberFormat="1" applyFont="1" applyFill="1" applyBorder="1" applyAlignment="1" applyProtection="1">
      <alignment horizontal="left" vertical="center" wrapText="1" indent="3"/>
      <protection locked="0"/>
    </xf>
    <xf numFmtId="0" fontId="15" fillId="0" borderId="102" xfId="0" applyFont="1" applyFill="1" applyBorder="1" applyAlignment="1">
      <alignment horizontal="left" vertical="center" wrapText="1" indent="2"/>
    </xf>
    <xf numFmtId="0" fontId="15" fillId="0" borderId="118" xfId="0" applyFont="1" applyFill="1" applyBorder="1" applyAlignment="1">
      <alignment horizontal="center" vertical="center" wrapText="1"/>
    </xf>
    <xf numFmtId="0" fontId="15" fillId="0" borderId="102" xfId="0" applyFont="1" applyFill="1" applyBorder="1" applyAlignment="1">
      <alignment vertical="center" wrapText="1"/>
    </xf>
    <xf numFmtId="0" fontId="15" fillId="0" borderId="23" xfId="0" applyFont="1" applyBorder="1" applyAlignment="1">
      <alignment horizontal="center" vertical="center" wrapText="1"/>
    </xf>
    <xf numFmtId="0" fontId="15" fillId="0" borderId="24" xfId="0" applyFont="1" applyBorder="1" applyAlignment="1">
      <alignment vertical="center" wrapText="1"/>
    </xf>
    <xf numFmtId="0" fontId="15" fillId="0" borderId="0" xfId="0" applyFont="1" applyAlignment="1">
      <alignment wrapText="1"/>
    </xf>
    <xf numFmtId="0" fontId="15" fillId="0" borderId="0" xfId="0" applyFont="1" applyFill="1" applyBorder="1" applyAlignment="1">
      <alignment wrapText="1"/>
    </xf>
    <xf numFmtId="164" fontId="15" fillId="0" borderId="3" xfId="7" applyNumberFormat="1" applyFont="1" applyFill="1" applyBorder="1"/>
    <xf numFmtId="164" fontId="3" fillId="0" borderId="0" xfId="0" applyNumberFormat="1" applyFont="1"/>
    <xf numFmtId="0" fontId="7" fillId="0" borderId="3" xfId="0" applyFont="1" applyBorder="1"/>
    <xf numFmtId="0" fontId="93" fillId="0" borderId="0" xfId="0" applyFont="1" applyBorder="1"/>
    <xf numFmtId="0" fontId="8" fillId="0" borderId="1" xfId="0" applyFont="1" applyBorder="1" applyAlignment="1">
      <alignment horizontal="center" vertical="center"/>
    </xf>
    <xf numFmtId="0" fontId="14" fillId="0" borderId="1" xfId="0" applyFont="1" applyBorder="1" applyAlignment="1">
      <alignment horizontal="center" vertical="center"/>
    </xf>
    <xf numFmtId="0" fontId="7" fillId="0" borderId="18" xfId="0" applyFont="1" applyFill="1" applyBorder="1" applyAlignment="1">
      <alignment vertical="center" wrapText="1"/>
    </xf>
    <xf numFmtId="0" fontId="8" fillId="0" borderId="3" xfId="0" applyFont="1" applyFill="1" applyBorder="1" applyAlignment="1">
      <alignment horizontal="center" vertical="center" wrapText="1"/>
    </xf>
    <xf numFmtId="169" fontId="7" fillId="37" borderId="0" xfId="20" applyFont="1" applyBorder="1"/>
    <xf numFmtId="169" fontId="7" fillId="37" borderId="95" xfId="20" applyFont="1" applyBorder="1"/>
    <xf numFmtId="0" fontId="102" fillId="0" borderId="3" xfId="0" applyFont="1" applyFill="1" applyBorder="1" applyAlignment="1">
      <alignment horizontal="left" vertical="center" wrapText="1"/>
    </xf>
    <xf numFmtId="0" fontId="7" fillId="0" borderId="3" xfId="0" applyFont="1" applyFill="1" applyBorder="1" applyAlignment="1">
      <alignment vertical="center" wrapText="1"/>
    </xf>
    <xf numFmtId="193" fontId="15" fillId="0" borderId="102" xfId="0" applyNumberFormat="1" applyFont="1" applyBorder="1" applyAlignment="1" applyProtection="1">
      <alignment vertical="center" wrapText="1"/>
      <protection locked="0"/>
    </xf>
    <xf numFmtId="193" fontId="15" fillId="0" borderId="116" xfId="0" applyNumberFormat="1" applyFont="1" applyBorder="1" applyAlignment="1" applyProtection="1">
      <alignment vertical="center" wrapText="1"/>
      <protection locked="0"/>
    </xf>
    <xf numFmtId="193" fontId="93" fillId="0" borderId="0" xfId="0" applyNumberFormat="1" applyFont="1"/>
    <xf numFmtId="0" fontId="93" fillId="0" borderId="0" xfId="0" applyFont="1" applyFill="1"/>
    <xf numFmtId="0" fontId="7" fillId="0" borderId="3" xfId="0" applyFont="1" applyBorder="1" applyAlignment="1">
      <alignment vertical="center" wrapText="1"/>
    </xf>
    <xf numFmtId="10" fontId="15" fillId="0" borderId="102" xfId="20961" applyNumberFormat="1" applyFont="1" applyBorder="1" applyAlignment="1" applyProtection="1">
      <alignment vertical="center" wrapText="1"/>
      <protection locked="0"/>
    </xf>
    <xf numFmtId="10" fontId="15" fillId="0" borderId="116" xfId="20961" applyNumberFormat="1" applyFont="1" applyBorder="1" applyAlignment="1" applyProtection="1">
      <alignment vertical="center" wrapText="1"/>
      <protection locked="0"/>
    </xf>
    <xf numFmtId="10" fontId="103" fillId="2" borderId="102" xfId="20961" applyNumberFormat="1" applyFont="1" applyFill="1" applyBorder="1" applyAlignment="1" applyProtection="1">
      <alignment vertical="center"/>
      <protection locked="0"/>
    </xf>
    <xf numFmtId="10" fontId="103" fillId="2" borderId="116" xfId="20961" applyNumberFormat="1" applyFont="1" applyFill="1" applyBorder="1" applyAlignment="1" applyProtection="1">
      <alignment vertical="center"/>
      <protection locked="0"/>
    </xf>
    <xf numFmtId="10" fontId="15" fillId="0" borderId="102" xfId="20961" applyNumberFormat="1" applyFont="1" applyBorder="1" applyAlignment="1" applyProtection="1">
      <alignment horizontal="center" vertical="center" wrapText="1"/>
      <protection locked="0"/>
    </xf>
    <xf numFmtId="10" fontId="15" fillId="0" borderId="116" xfId="20961" applyNumberFormat="1" applyFont="1" applyBorder="1" applyAlignment="1" applyProtection="1">
      <alignment horizontal="center" vertical="center" wrapText="1"/>
      <protection locked="0"/>
    </xf>
    <xf numFmtId="0" fontId="8" fillId="0" borderId="20" xfId="0" applyFont="1" applyFill="1" applyBorder="1" applyAlignment="1">
      <alignment horizontal="center" vertical="center" wrapText="1"/>
    </xf>
    <xf numFmtId="0" fontId="7" fillId="0" borderId="3" xfId="0" applyFont="1" applyFill="1" applyBorder="1" applyAlignment="1">
      <alignment horizontal="left" vertical="center" wrapText="1"/>
    </xf>
    <xf numFmtId="193" fontId="103" fillId="2" borderId="102" xfId="0" applyNumberFormat="1" applyFont="1" applyFill="1" applyBorder="1" applyAlignment="1" applyProtection="1">
      <alignment vertical="center"/>
      <protection locked="0"/>
    </xf>
    <xf numFmtId="193" fontId="103" fillId="2" borderId="116" xfId="0" applyNumberFormat="1" applyFont="1" applyFill="1" applyBorder="1" applyAlignment="1" applyProtection="1">
      <alignment vertical="center"/>
      <protection locked="0"/>
    </xf>
    <xf numFmtId="10" fontId="103" fillId="2" borderId="24" xfId="20961" applyNumberFormat="1" applyFont="1" applyFill="1" applyBorder="1" applyAlignment="1" applyProtection="1">
      <alignment vertical="center"/>
      <protection locked="0"/>
    </xf>
    <xf numFmtId="10" fontId="103" fillId="2" borderId="25" xfId="20961" applyNumberFormat="1" applyFont="1" applyFill="1" applyBorder="1" applyAlignment="1" applyProtection="1">
      <alignment vertical="center"/>
      <protection locked="0"/>
    </xf>
    <xf numFmtId="0" fontId="7" fillId="0" borderId="0" xfId="0" applyFont="1" applyFill="1" applyAlignment="1">
      <alignment wrapText="1"/>
    </xf>
    <xf numFmtId="0" fontId="7" fillId="0" borderId="17" xfId="0" applyFont="1" applyFill="1" applyBorder="1" applyAlignment="1">
      <alignment horizontal="left" vertical="center" indent="1"/>
    </xf>
    <xf numFmtId="0" fontId="7" fillId="0" borderId="18" xfId="0" applyFont="1" applyFill="1" applyBorder="1" applyAlignment="1">
      <alignment horizontal="left" vertical="center"/>
    </xf>
    <xf numFmtId="0" fontId="7" fillId="0" borderId="20" xfId="0" applyFont="1" applyFill="1" applyBorder="1" applyAlignment="1">
      <alignment horizontal="left" vertical="center" indent="1"/>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left" indent="1"/>
    </xf>
    <xf numFmtId="0" fontId="8" fillId="0" borderId="3" xfId="0" applyFont="1" applyFill="1" applyBorder="1" applyAlignment="1">
      <alignment horizontal="center"/>
    </xf>
    <xf numFmtId="38" fontId="7" fillId="0" borderId="3" xfId="0" applyNumberFormat="1" applyFont="1" applyFill="1" applyBorder="1" applyAlignment="1" applyProtection="1">
      <alignment horizontal="right"/>
      <protection locked="0"/>
    </xf>
    <xf numFmtId="38" fontId="7" fillId="0" borderId="21" xfId="0" applyNumberFormat="1" applyFont="1" applyFill="1" applyBorder="1" applyAlignment="1" applyProtection="1">
      <alignment horizontal="right"/>
      <protection locked="0"/>
    </xf>
    <xf numFmtId="0" fontId="7" fillId="0" borderId="3" xfId="0" applyFont="1" applyFill="1" applyBorder="1" applyAlignment="1">
      <alignment horizontal="left" wrapText="1" indent="1"/>
    </xf>
    <xf numFmtId="43" fontId="101" fillId="0" borderId="0" xfId="7" applyFont="1"/>
    <xf numFmtId="0" fontId="7" fillId="0" borderId="3" xfId="0" applyFont="1" applyFill="1" applyBorder="1" applyAlignment="1">
      <alignment horizontal="left" wrapText="1" indent="2"/>
    </xf>
    <xf numFmtId="0" fontId="8" fillId="0" borderId="3" xfId="0" applyFont="1" applyFill="1" applyBorder="1" applyAlignment="1"/>
    <xf numFmtId="0" fontId="8" fillId="0" borderId="3" xfId="0" applyFont="1" applyFill="1" applyBorder="1" applyAlignment="1">
      <alignment horizontal="left"/>
    </xf>
    <xf numFmtId="0" fontId="7" fillId="0" borderId="3" xfId="0" applyFont="1" applyFill="1" applyBorder="1" applyAlignment="1">
      <alignment horizontal="left" indent="1"/>
    </xf>
    <xf numFmtId="0" fontId="93" fillId="0" borderId="0" xfId="0" applyFont="1" applyAlignment="1">
      <alignment horizontal="left" indent="1"/>
    </xf>
    <xf numFmtId="0" fontId="101" fillId="0" borderId="0" xfId="0" applyFont="1" applyAlignment="1">
      <alignment horizontal="left" indent="1"/>
    </xf>
    <xf numFmtId="0" fontId="8" fillId="0" borderId="3" xfId="0" applyFont="1" applyFill="1" applyBorder="1" applyAlignment="1">
      <alignment horizontal="left" indent="1"/>
    </xf>
    <xf numFmtId="0" fontId="7" fillId="0" borderId="23" xfId="0" applyFont="1" applyFill="1" applyBorder="1" applyAlignment="1">
      <alignment horizontal="left" vertical="center" indent="1"/>
    </xf>
    <xf numFmtId="0" fontId="8" fillId="0" borderId="24" xfId="0" applyFont="1" applyFill="1" applyBorder="1" applyAlignment="1"/>
    <xf numFmtId="43" fontId="93" fillId="0" borderId="0" xfId="7" applyFont="1"/>
    <xf numFmtId="0" fontId="15" fillId="0" borderId="20" xfId="0" applyFont="1" applyFill="1" applyBorder="1" applyAlignment="1">
      <alignment horizontal="center" vertical="center"/>
    </xf>
    <xf numFmtId="0" fontId="8" fillId="0" borderId="10" xfId="0" applyNumberFormat="1" applyFont="1" applyFill="1" applyBorder="1" applyAlignment="1">
      <alignment vertical="center" wrapText="1"/>
    </xf>
    <xf numFmtId="43" fontId="93" fillId="0" borderId="0" xfId="7" applyFont="1" applyFill="1"/>
    <xf numFmtId="43" fontId="93" fillId="0" borderId="0" xfId="0" applyNumberFormat="1" applyFont="1" applyFill="1"/>
    <xf numFmtId="0" fontId="7" fillId="0" borderId="10" xfId="0" applyNumberFormat="1" applyFont="1" applyFill="1" applyBorder="1" applyAlignment="1">
      <alignment horizontal="left" vertical="center" wrapText="1"/>
    </xf>
    <xf numFmtId="193" fontId="7" fillId="0" borderId="122" xfId="0" applyNumberFormat="1" applyFont="1" applyBorder="1" applyAlignment="1">
      <alignment horizontal="right"/>
    </xf>
    <xf numFmtId="0" fontId="15" fillId="0" borderId="23" xfId="0" applyFont="1" applyFill="1" applyBorder="1" applyAlignment="1">
      <alignment horizontal="center" vertical="center"/>
    </xf>
    <xf numFmtId="0" fontId="8" fillId="0" borderId="27" xfId="0" applyNumberFormat="1" applyFont="1" applyFill="1" applyBorder="1" applyAlignment="1">
      <alignment vertical="center" wrapText="1"/>
    </xf>
    <xf numFmtId="3" fontId="15" fillId="36" borderId="122" xfId="0" applyNumberFormat="1" applyFont="1" applyFill="1" applyBorder="1" applyAlignment="1">
      <alignment vertical="center" wrapText="1"/>
    </xf>
    <xf numFmtId="3" fontId="15" fillId="36" borderId="123" xfId="0" applyNumberFormat="1" applyFont="1" applyFill="1" applyBorder="1" applyAlignment="1">
      <alignment vertical="center" wrapText="1"/>
    </xf>
    <xf numFmtId="3" fontId="15" fillId="0" borderId="122" xfId="0" applyNumberFormat="1" applyFont="1" applyBorder="1" applyAlignment="1">
      <alignment vertical="center" wrapText="1"/>
    </xf>
    <xf numFmtId="3" fontId="15" fillId="0" borderId="123" xfId="0" applyNumberFormat="1" applyFont="1" applyBorder="1" applyAlignment="1">
      <alignment vertical="center" wrapText="1"/>
    </xf>
    <xf numFmtId="3" fontId="15" fillId="36" borderId="24" xfId="0" applyNumberFormat="1" applyFont="1" applyFill="1" applyBorder="1" applyAlignment="1">
      <alignment vertical="center" wrapText="1"/>
    </xf>
    <xf numFmtId="0" fontId="8" fillId="0" borderId="1" xfId="11" applyFont="1" applyFill="1" applyBorder="1" applyAlignment="1" applyProtection="1">
      <alignment horizontal="left" vertical="center"/>
    </xf>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8" fillId="0" borderId="18" xfId="11" applyFont="1" applyFill="1" applyBorder="1" applyAlignment="1" applyProtection="1">
      <alignment horizontal="center" vertical="center"/>
    </xf>
    <xf numFmtId="0" fontId="8" fillId="0" borderId="19" xfId="11" applyFont="1" applyFill="1" applyBorder="1" applyAlignment="1" applyProtection="1">
      <alignment horizontal="center" vertical="center"/>
    </xf>
    <xf numFmtId="0" fontId="7" fillId="0" borderId="0" xfId="11" applyFont="1" applyFill="1" applyBorder="1" applyAlignment="1" applyProtection="1">
      <alignment vertical="center"/>
    </xf>
    <xf numFmtId="0" fontId="93" fillId="0" borderId="118" xfId="0" applyFont="1" applyBorder="1"/>
    <xf numFmtId="0" fontId="15" fillId="0" borderId="7"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93" fillId="0" borderId="118" xfId="0" applyFont="1" applyBorder="1" applyAlignment="1">
      <alignment horizontal="center"/>
    </xf>
    <xf numFmtId="0" fontId="15" fillId="0" borderId="101" xfId="0" applyFont="1" applyBorder="1" applyAlignment="1">
      <alignment vertical="center" wrapText="1"/>
    </xf>
    <xf numFmtId="164" fontId="15" fillId="0" borderId="123" xfId="7" applyNumberFormat="1" applyFont="1" applyFill="1" applyBorder="1" applyAlignment="1">
      <alignment horizontal="center" vertical="center"/>
    </xf>
    <xf numFmtId="167" fontId="93" fillId="0" borderId="0" xfId="0" applyNumberFormat="1" applyFont="1"/>
    <xf numFmtId="0" fontId="13" fillId="0" borderId="101" xfId="0" applyFont="1" applyBorder="1" applyAlignment="1">
      <alignment vertical="center" wrapText="1"/>
    </xf>
    <xf numFmtId="0" fontId="93" fillId="0" borderId="23" xfId="0" applyFont="1" applyBorder="1"/>
    <xf numFmtId="0" fontId="14" fillId="36" borderId="119" xfId="0" applyFont="1" applyFill="1" applyBorder="1" applyAlignment="1">
      <alignment vertical="center" wrapText="1"/>
    </xf>
    <xf numFmtId="0" fontId="8" fillId="0" borderId="0" xfId="11" applyFont="1" applyFill="1" applyBorder="1" applyAlignment="1" applyProtection="1">
      <alignment horizontal="center" vertical="center" wrapText="1"/>
    </xf>
    <xf numFmtId="0" fontId="93" fillId="0" borderId="17" xfId="0" applyFont="1" applyBorder="1" applyAlignment="1">
      <alignment horizontal="center" vertical="center"/>
    </xf>
    <xf numFmtId="0" fontId="14" fillId="36" borderId="29" xfId="0" applyFont="1" applyFill="1" applyBorder="1" applyAlignment="1">
      <alignment wrapText="1"/>
    </xf>
    <xf numFmtId="0" fontId="15" fillId="0" borderId="20" xfId="0" applyFont="1" applyBorder="1" applyAlignment="1">
      <alignment horizontal="center" vertical="center"/>
    </xf>
    <xf numFmtId="0" fontId="15" fillId="0" borderId="9" xfId="0" applyFont="1" applyFill="1" applyBorder="1" applyAlignment="1"/>
    <xf numFmtId="0" fontId="93" fillId="0" borderId="0" xfId="0" applyFont="1" applyAlignment="1"/>
    <xf numFmtId="0" fontId="15" fillId="0" borderId="20" xfId="0" applyFont="1" applyBorder="1" applyAlignment="1">
      <alignment horizontal="center" vertical="center" wrapText="1"/>
    </xf>
    <xf numFmtId="0" fontId="15" fillId="0" borderId="9" xfId="0" applyFont="1" applyFill="1" applyBorder="1" applyAlignment="1">
      <alignment vertical="center" wrapText="1"/>
    </xf>
    <xf numFmtId="0" fontId="93" fillId="0" borderId="0" xfId="0" applyFont="1" applyAlignment="1">
      <alignment wrapText="1"/>
    </xf>
    <xf numFmtId="0" fontId="14" fillId="36" borderId="9" xfId="0" applyFont="1" applyFill="1" applyBorder="1" applyAlignment="1">
      <alignment wrapText="1"/>
    </xf>
    <xf numFmtId="0" fontId="15" fillId="0" borderId="9" xfId="0" applyFont="1" applyFill="1" applyBorder="1" applyAlignment="1">
      <alignment vertical="center"/>
    </xf>
    <xf numFmtId="0" fontId="15" fillId="0" borderId="9" xfId="0" applyFont="1" applyBorder="1" applyAlignment="1">
      <alignment wrapText="1"/>
    </xf>
    <xf numFmtId="0" fontId="14" fillId="36" borderId="71" xfId="0" applyFont="1" applyFill="1" applyBorder="1" applyAlignment="1">
      <alignment wrapText="1"/>
    </xf>
    <xf numFmtId="0" fontId="15" fillId="0" borderId="0" xfId="0" applyFont="1" applyFill="1"/>
    <xf numFmtId="0" fontId="14" fillId="0" borderId="0" xfId="0" applyFont="1" applyAlignment="1">
      <alignment horizontal="center"/>
    </xf>
    <xf numFmtId="0" fontId="7" fillId="0" borderId="17" xfId="9" applyFont="1" applyFill="1" applyBorder="1" applyAlignment="1" applyProtection="1">
      <alignment horizontal="center" vertical="center"/>
      <protection locked="0"/>
    </xf>
    <xf numFmtId="0" fontId="8"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14" fillId="36" borderId="3" xfId="0" applyFont="1" applyFill="1" applyBorder="1" applyAlignment="1">
      <alignment horizontal="left" vertical="top" wrapText="1"/>
    </xf>
    <xf numFmtId="0" fontId="7" fillId="3" borderId="7" xfId="13" applyFont="1" applyFill="1" applyBorder="1" applyAlignment="1" applyProtection="1">
      <alignment vertical="center" wrapText="1"/>
      <protection locked="0"/>
    </xf>
    <xf numFmtId="0" fontId="7" fillId="3" borderId="3"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0" xfId="13" applyFont="1" applyBorder="1" applyAlignment="1" applyProtection="1">
      <alignment wrapText="1"/>
      <protection locked="0"/>
    </xf>
    <xf numFmtId="1" fontId="8" fillId="36" borderId="3" xfId="2" applyNumberFormat="1" applyFont="1" applyFill="1" applyBorder="1" applyAlignment="1" applyProtection="1">
      <alignment horizontal="left" vertical="top" wrapText="1"/>
    </xf>
    <xf numFmtId="0" fontId="7" fillId="0" borderId="20" xfId="9" applyFont="1" applyFill="1" applyBorder="1" applyAlignment="1" applyProtection="1">
      <alignment horizontal="center" vertical="center" wrapText="1"/>
      <protection locked="0"/>
    </xf>
    <xf numFmtId="0" fontId="8"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indent="3"/>
      <protection locked="0"/>
    </xf>
    <xf numFmtId="0" fontId="8" fillId="36" borderId="3" xfId="13" applyFont="1" applyFill="1" applyBorder="1" applyAlignment="1" applyProtection="1">
      <alignment vertical="center" wrapText="1"/>
      <protection locked="0"/>
    </xf>
    <xf numFmtId="0" fontId="7" fillId="0" borderId="23" xfId="9" applyFont="1" applyFill="1" applyBorder="1" applyAlignment="1" applyProtection="1">
      <alignment horizontal="center" vertical="center" wrapText="1"/>
      <protection locked="0"/>
    </xf>
    <xf numFmtId="0" fontId="8" fillId="36" borderId="24" xfId="13" applyFont="1" applyFill="1" applyBorder="1" applyAlignment="1" applyProtection="1">
      <alignment vertical="center" wrapText="1"/>
      <protection locked="0"/>
    </xf>
    <xf numFmtId="0" fontId="14" fillId="0" borderId="0" xfId="21410" applyFont="1" applyFill="1" applyAlignment="1" applyProtection="1">
      <alignment horizontal="left" vertical="center"/>
      <protection locked="0"/>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5" fillId="0" borderId="0" xfId="0" applyFont="1" applyFill="1" applyAlignment="1">
      <alignment horizontal="center" vertical="center"/>
    </xf>
    <xf numFmtId="0" fontId="14" fillId="36" borderId="118" xfId="0" applyFont="1" applyFill="1" applyBorder="1" applyAlignment="1">
      <alignment horizontal="left" vertical="center" wrapText="1"/>
    </xf>
    <xf numFmtId="0" fontId="14" fillId="36" borderId="102" xfId="0" applyFont="1" applyFill="1" applyBorder="1" applyAlignment="1">
      <alignment horizontal="left" vertical="center" wrapText="1"/>
    </xf>
    <xf numFmtId="0" fontId="14" fillId="36" borderId="116" xfId="0" applyFont="1" applyFill="1" applyBorder="1" applyAlignment="1">
      <alignment horizontal="left" vertical="center" wrapText="1"/>
    </xf>
    <xf numFmtId="0" fontId="15" fillId="0" borderId="0" xfId="0" applyFont="1" applyFill="1" applyAlignment="1">
      <alignment horizontal="left" vertical="center"/>
    </xf>
    <xf numFmtId="0" fontId="15" fillId="0" borderId="118" xfId="0" applyFont="1" applyFill="1" applyBorder="1" applyAlignment="1">
      <alignment horizontal="right" vertical="center" wrapText="1"/>
    </xf>
    <xf numFmtId="0" fontId="15" fillId="0" borderId="102" xfId="0" applyFont="1" applyFill="1" applyBorder="1" applyAlignment="1">
      <alignment horizontal="left" vertical="center" wrapText="1"/>
    </xf>
    <xf numFmtId="10" fontId="15" fillId="0" borderId="0" xfId="0" applyNumberFormat="1" applyFont="1" applyFill="1" applyAlignment="1">
      <alignment horizontal="left" vertical="center"/>
    </xf>
    <xf numFmtId="164" fontId="15" fillId="0" borderId="0" xfId="0" applyNumberFormat="1" applyFont="1" applyFill="1" applyAlignment="1">
      <alignment horizontal="left" vertical="center"/>
    </xf>
    <xf numFmtId="49" fontId="15" fillId="0" borderId="118" xfId="0" applyNumberFormat="1" applyFont="1" applyFill="1" applyBorder="1" applyAlignment="1">
      <alignment horizontal="right" vertical="center" wrapText="1"/>
    </xf>
    <xf numFmtId="0" fontId="14" fillId="0" borderId="118" xfId="0" applyFont="1" applyFill="1" applyBorder="1" applyAlignment="1">
      <alignment horizontal="left" vertical="center" wrapText="1"/>
    </xf>
    <xf numFmtId="49" fontId="8" fillId="0" borderId="23" xfId="5" applyNumberFormat="1" applyFont="1" applyFill="1" applyBorder="1" applyAlignment="1" applyProtection="1">
      <alignment horizontal="left" vertical="center"/>
      <protection locked="0"/>
    </xf>
    <xf numFmtId="0" fontId="7" fillId="0" borderId="24" xfId="9" applyFont="1" applyFill="1" applyBorder="1" applyAlignment="1" applyProtection="1">
      <alignment horizontal="left" vertical="center" wrapText="1"/>
      <protection locked="0"/>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167" fontId="93" fillId="0" borderId="0" xfId="0" applyNumberFormat="1" applyFont="1" applyBorder="1" applyAlignment="1">
      <alignment horizontal="center"/>
    </xf>
    <xf numFmtId="167" fontId="104" fillId="0" borderId="0" xfId="0" applyNumberFormat="1" applyFont="1" applyBorder="1" applyAlignment="1">
      <alignment horizontal="center"/>
    </xf>
    <xf numFmtId="193" fontId="15" fillId="36" borderId="14" xfId="0" applyNumberFormat="1" applyFont="1" applyFill="1" applyBorder="1" applyAlignment="1">
      <alignment vertical="center"/>
    </xf>
    <xf numFmtId="167" fontId="105" fillId="0" borderId="0" xfId="0" applyNumberFormat="1" applyFont="1" applyFill="1" applyBorder="1" applyAlignment="1">
      <alignment horizontal="center"/>
    </xf>
    <xf numFmtId="0" fontId="14" fillId="0" borderId="0" xfId="0" applyFont="1" applyFill="1" applyBorder="1" applyAlignment="1">
      <alignment horizontal="center" wrapText="1"/>
    </xf>
    <xf numFmtId="0" fontId="15" fillId="0" borderId="58" xfId="0" applyFont="1" applyBorder="1"/>
    <xf numFmtId="0" fontId="15" fillId="0" borderId="59" xfId="0" applyFont="1" applyBorder="1"/>
    <xf numFmtId="0" fontId="15" fillId="0" borderId="66" xfId="0" applyFont="1" applyBorder="1"/>
    <xf numFmtId="0" fontId="15" fillId="0" borderId="20" xfId="0" applyFont="1" applyBorder="1" applyAlignment="1">
      <alignment vertical="center"/>
    </xf>
    <xf numFmtId="0" fontId="7" fillId="3" borderId="3" xfId="13" applyFont="1" applyFill="1" applyBorder="1" applyAlignment="1" applyProtection="1">
      <alignment horizontal="left" vertical="center"/>
      <protection locked="0"/>
    </xf>
    <xf numFmtId="0" fontId="101" fillId="0" borderId="0" xfId="0" applyFont="1" applyAlignment="1"/>
    <xf numFmtId="0" fontId="7" fillId="3" borderId="23" xfId="9" applyFont="1" applyFill="1" applyBorder="1" applyAlignment="1" applyProtection="1">
      <alignment horizontal="left" vertical="center"/>
      <protection locked="0"/>
    </xf>
    <xf numFmtId="0" fontId="14" fillId="0" borderId="0" xfId="0" applyFont="1" applyFill="1" applyAlignment="1">
      <alignment horizontal="center" wrapText="1"/>
    </xf>
    <xf numFmtId="0" fontId="15" fillId="0" borderId="17" xfId="0" applyFont="1" applyBorder="1"/>
    <xf numFmtId="0" fontId="15" fillId="0" borderId="19" xfId="0" applyFont="1" applyBorder="1"/>
    <xf numFmtId="0" fontId="15" fillId="0" borderId="21" xfId="0" applyFont="1" applyBorder="1" applyAlignment="1">
      <alignment horizontal="center" vertical="center"/>
    </xf>
    <xf numFmtId="164" fontId="7" fillId="3" borderId="20" xfId="1" applyNumberFormat="1" applyFont="1" applyFill="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0" fontId="7" fillId="0" borderId="3" xfId="13" applyFont="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7" fillId="3" borderId="21" xfId="13" applyFont="1" applyFill="1" applyBorder="1" applyAlignment="1" applyProtection="1">
      <alignment horizontal="left" vertical="center"/>
      <protection locked="0"/>
    </xf>
    <xf numFmtId="193" fontId="15" fillId="0" borderId="20" xfId="0" applyNumberFormat="1" applyFont="1" applyBorder="1" applyAlignment="1"/>
    <xf numFmtId="193" fontId="15" fillId="0" borderId="3" xfId="0" applyNumberFormat="1" applyFont="1" applyBorder="1" applyAlignment="1"/>
    <xf numFmtId="193" fontId="15" fillId="0" borderId="22" xfId="0" applyNumberFormat="1" applyFont="1" applyBorder="1" applyAlignment="1">
      <alignment wrapText="1"/>
    </xf>
    <xf numFmtId="193" fontId="15" fillId="0" borderId="22" xfId="0" applyNumberFormat="1" applyFont="1" applyBorder="1" applyAlignment="1"/>
    <xf numFmtId="193" fontId="15" fillId="36" borderId="55" xfId="0" applyNumberFormat="1" applyFont="1" applyFill="1" applyBorder="1" applyAlignment="1"/>
    <xf numFmtId="0" fontId="8" fillId="3" borderId="25" xfId="16" applyFont="1" applyFill="1" applyBorder="1" applyAlignment="1" applyProtection="1">
      <protection locked="0"/>
    </xf>
    <xf numFmtId="193" fontId="15" fillId="36" borderId="23" xfId="0" applyNumberFormat="1" applyFont="1" applyFill="1" applyBorder="1"/>
    <xf numFmtId="193" fontId="15" fillId="36" borderId="24" xfId="0" applyNumberFormat="1" applyFont="1" applyFill="1" applyBorder="1"/>
    <xf numFmtId="193" fontId="15" fillId="36" borderId="25" xfId="0" applyNumberFormat="1" applyFont="1" applyFill="1" applyBorder="1"/>
    <xf numFmtId="193" fontId="15" fillId="36" borderId="56" xfId="0" applyNumberFormat="1" applyFont="1" applyFill="1" applyBorder="1"/>
    <xf numFmtId="0" fontId="14" fillId="0" borderId="0" xfId="0" applyFont="1" applyFill="1" applyAlignment="1">
      <alignment horizontal="center"/>
    </xf>
    <xf numFmtId="0" fontId="15" fillId="0" borderId="18" xfId="0" applyFont="1" applyBorder="1"/>
    <xf numFmtId="0" fontId="15" fillId="0" borderId="18" xfId="0" applyFont="1" applyBorder="1" applyAlignment="1">
      <alignment wrapText="1"/>
    </xf>
    <xf numFmtId="0" fontId="15" fillId="0" borderId="28" xfId="0" applyFont="1" applyBorder="1" applyAlignment="1">
      <alignment wrapText="1"/>
    </xf>
    <xf numFmtId="0" fontId="15" fillId="0" borderId="19" xfId="0" applyFont="1" applyBorder="1" applyAlignment="1">
      <alignment wrapText="1"/>
    </xf>
    <xf numFmtId="0" fontId="101" fillId="0" borderId="0" xfId="0" applyFont="1" applyAlignment="1">
      <alignment wrapText="1"/>
    </xf>
    <xf numFmtId="0" fontId="15" fillId="0" borderId="7" xfId="0" applyFont="1" applyBorder="1"/>
    <xf numFmtId="0" fontId="15" fillId="0" borderId="3" xfId="0" applyFont="1" applyFill="1" applyBorder="1" applyAlignment="1">
      <alignment horizontal="center" vertical="center" wrapText="1"/>
    </xf>
    <xf numFmtId="0" fontId="15" fillId="0" borderId="20" xfId="0" applyFont="1" applyBorder="1"/>
    <xf numFmtId="0" fontId="15" fillId="0" borderId="23" xfId="0" applyFont="1" applyBorder="1"/>
    <xf numFmtId="0" fontId="14" fillId="0" borderId="24" xfId="0" applyFont="1" applyBorder="1"/>
    <xf numFmtId="164" fontId="15" fillId="0" borderId="0" xfId="0" applyNumberFormat="1" applyFont="1"/>
    <xf numFmtId="10" fontId="15" fillId="0" borderId="0" xfId="20961" applyNumberFormat="1" applyFont="1"/>
    <xf numFmtId="0" fontId="13" fillId="3" borderId="114" xfId="0" applyFont="1" applyFill="1" applyBorder="1" applyAlignment="1">
      <alignment horizontal="left"/>
    </xf>
    <xf numFmtId="0" fontId="13" fillId="3" borderId="115" xfId="0" applyFont="1" applyFill="1" applyBorder="1" applyAlignment="1">
      <alignment horizontal="left"/>
    </xf>
    <xf numFmtId="0" fontId="7" fillId="0" borderId="102" xfId="0" applyFont="1" applyBorder="1" applyAlignment="1">
      <alignment horizontal="center" vertical="center" wrapText="1"/>
    </xf>
    <xf numFmtId="0" fontId="14" fillId="3" borderId="117" xfId="0" applyFont="1" applyFill="1" applyBorder="1" applyAlignment="1">
      <alignment vertical="center"/>
    </xf>
    <xf numFmtId="0" fontId="15" fillId="0" borderId="72" xfId="0" applyFont="1" applyFill="1" applyBorder="1" applyAlignment="1">
      <alignment horizontal="center" vertical="center"/>
    </xf>
    <xf numFmtId="0" fontId="15" fillId="0" borderId="7" xfId="0" applyFont="1" applyFill="1" applyBorder="1" applyAlignment="1">
      <alignment vertical="center"/>
    </xf>
    <xf numFmtId="0" fontId="15" fillId="0" borderId="118" xfId="0" applyFont="1" applyFill="1" applyBorder="1" applyAlignment="1">
      <alignment horizontal="center" vertical="center"/>
    </xf>
    <xf numFmtId="0" fontId="15" fillId="0" borderId="102" xfId="0" applyFont="1" applyFill="1" applyBorder="1" applyAlignment="1">
      <alignment vertical="center"/>
    </xf>
    <xf numFmtId="0" fontId="14" fillId="0" borderId="102" xfId="0" applyFont="1" applyFill="1" applyBorder="1" applyAlignment="1">
      <alignment vertical="center"/>
    </xf>
    <xf numFmtId="0" fontId="14" fillId="0" borderId="24" xfId="0" applyFont="1" applyFill="1" applyBorder="1" applyAlignment="1">
      <alignment vertical="center"/>
    </xf>
    <xf numFmtId="0" fontId="15" fillId="3" borderId="6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vertical="center"/>
    </xf>
    <xf numFmtId="0" fontId="15" fillId="0" borderId="110" xfId="0" applyFont="1" applyFill="1" applyBorder="1" applyAlignment="1">
      <alignment horizontal="center" vertical="center"/>
    </xf>
    <xf numFmtId="0" fontId="15" fillId="0" borderId="97" xfId="0" applyFont="1" applyFill="1" applyBorder="1" applyAlignment="1">
      <alignment vertical="center"/>
    </xf>
    <xf numFmtId="0" fontId="15" fillId="0" borderId="111" xfId="0" applyFont="1" applyFill="1" applyBorder="1" applyAlignment="1">
      <alignment horizontal="center" vertical="center"/>
    </xf>
    <xf numFmtId="0" fontId="15" fillId="0" borderId="99" xfId="0" applyFont="1" applyFill="1" applyBorder="1" applyAlignment="1">
      <alignment vertical="center"/>
    </xf>
    <xf numFmtId="0" fontId="15" fillId="0" borderId="58" xfId="0" applyFont="1" applyBorder="1" applyAlignment="1">
      <alignment horizontal="center"/>
    </xf>
    <xf numFmtId="0" fontId="15" fillId="0" borderId="59"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01" fillId="0" borderId="0" xfId="0" applyFont="1" applyAlignment="1">
      <alignment horizontal="center"/>
    </xf>
    <xf numFmtId="0" fontId="8" fillId="79" borderId="103" xfId="21412" applyFont="1" applyFill="1" applyBorder="1" applyAlignment="1" applyProtection="1">
      <alignment vertical="center"/>
      <protection locked="0"/>
    </xf>
    <xf numFmtId="0" fontId="8" fillId="79" borderId="103" xfId="21412" applyFont="1" applyFill="1" applyBorder="1" applyAlignment="1" applyProtection="1">
      <alignment vertical="center" wrapText="1"/>
      <protection locked="0"/>
    </xf>
    <xf numFmtId="0" fontId="7" fillId="70" borderId="97" xfId="21412" applyFont="1" applyFill="1" applyBorder="1" applyAlignment="1" applyProtection="1">
      <alignment horizontal="center" vertical="center"/>
      <protection locked="0"/>
    </xf>
    <xf numFmtId="0" fontId="7" fillId="0" borderId="101" xfId="21412" applyFont="1" applyFill="1" applyBorder="1" applyAlignment="1" applyProtection="1">
      <alignment horizontal="left" vertical="center" wrapText="1"/>
      <protection locked="0"/>
    </xf>
    <xf numFmtId="164" fontId="7" fillId="0" borderId="102" xfId="948" applyNumberFormat="1" applyFont="1" applyFill="1" applyBorder="1" applyAlignment="1" applyProtection="1">
      <alignment horizontal="right" vertical="center"/>
      <protection locked="0"/>
    </xf>
    <xf numFmtId="0" fontId="8" fillId="80" borderId="102" xfId="21412" applyFont="1" applyFill="1" applyBorder="1" applyAlignment="1" applyProtection="1">
      <alignment horizontal="center" vertical="center"/>
      <protection locked="0"/>
    </xf>
    <xf numFmtId="0" fontId="8" fillId="80" borderId="101" xfId="21412" applyFont="1" applyFill="1" applyBorder="1" applyAlignment="1" applyProtection="1">
      <alignment vertical="top" wrapText="1"/>
      <protection locked="0"/>
    </xf>
    <xf numFmtId="164" fontId="7" fillId="80" borderId="102" xfId="948" applyNumberFormat="1" applyFont="1" applyFill="1" applyBorder="1" applyAlignment="1" applyProtection="1">
      <alignment horizontal="right" vertical="center"/>
    </xf>
    <xf numFmtId="0" fontId="7" fillId="70" borderId="101" xfId="21412" applyFont="1" applyFill="1" applyBorder="1" applyAlignment="1" applyProtection="1">
      <alignment vertical="center" wrapText="1"/>
      <protection locked="0"/>
    </xf>
    <xf numFmtId="0" fontId="7" fillId="70" borderId="101" xfId="21412" applyFont="1" applyFill="1" applyBorder="1" applyAlignment="1" applyProtection="1">
      <alignment horizontal="left" vertical="center" wrapText="1"/>
      <protection locked="0"/>
    </xf>
    <xf numFmtId="0" fontId="7" fillId="3" borderId="97" xfId="21412" applyFont="1" applyFill="1" applyBorder="1" applyAlignment="1" applyProtection="1">
      <alignment horizontal="center" vertical="center"/>
      <protection locked="0"/>
    </xf>
    <xf numFmtId="0" fontId="7" fillId="0" borderId="101" xfId="21412" applyFont="1" applyFill="1" applyBorder="1" applyAlignment="1" applyProtection="1">
      <alignment vertical="center" wrapText="1"/>
      <protection locked="0"/>
    </xf>
    <xf numFmtId="0" fontId="7" fillId="3" borderId="101" xfId="21412" applyFont="1" applyFill="1" applyBorder="1" applyAlignment="1" applyProtection="1">
      <alignment horizontal="left" vertical="center" wrapText="1"/>
      <protection locked="0"/>
    </xf>
    <xf numFmtId="0" fontId="7" fillId="0" borderId="97" xfId="21412" applyFont="1" applyFill="1" applyBorder="1" applyAlignment="1" applyProtection="1">
      <alignment horizontal="center" vertical="center"/>
      <protection locked="0"/>
    </xf>
    <xf numFmtId="0" fontId="8" fillId="80" borderId="101" xfId="21412" applyFont="1" applyFill="1" applyBorder="1" applyAlignment="1" applyProtection="1">
      <alignment vertical="center" wrapText="1"/>
      <protection locked="0"/>
    </xf>
    <xf numFmtId="0" fontId="8" fillId="79" borderId="103" xfId="21412" applyFont="1" applyFill="1" applyBorder="1" applyAlignment="1" applyProtection="1">
      <alignment horizontal="center" vertical="center"/>
      <protection locked="0"/>
    </xf>
    <xf numFmtId="10" fontId="7" fillId="80" borderId="102" xfId="20961" applyNumberFormat="1" applyFont="1" applyFill="1" applyBorder="1" applyAlignment="1" applyProtection="1">
      <alignment horizontal="right" vertical="center"/>
    </xf>
    <xf numFmtId="0" fontId="7" fillId="70" borderId="102" xfId="21412" applyFont="1" applyFill="1" applyBorder="1" applyAlignment="1" applyProtection="1">
      <alignment horizontal="center" vertical="center"/>
      <protection locked="0"/>
    </xf>
    <xf numFmtId="43" fontId="7" fillId="0" borderId="102" xfId="7" applyFont="1" applyFill="1" applyBorder="1" applyAlignment="1" applyProtection="1">
      <alignment horizontal="right" vertical="center"/>
      <protection locked="0"/>
    </xf>
    <xf numFmtId="16" fontId="7" fillId="0" borderId="0" xfId="0" applyNumberFormat="1" applyFont="1" applyBorder="1"/>
    <xf numFmtId="16" fontId="15" fillId="0" borderId="0" xfId="0" applyNumberFormat="1" applyFont="1" applyBorder="1"/>
    <xf numFmtId="193" fontId="101" fillId="0" borderId="0" xfId="0" applyNumberFormat="1" applyFont="1"/>
    <xf numFmtId="168" fontId="8" fillId="0" borderId="18" xfId="0" applyNumberFormat="1" applyFont="1" applyFill="1" applyBorder="1" applyAlignment="1">
      <alignment horizontal="left" vertical="center" wrapText="1" indent="1"/>
    </xf>
    <xf numFmtId="0" fontId="95" fillId="0" borderId="69" xfId="0" applyFont="1" applyBorder="1" applyAlignment="1">
      <alignment horizontal="left" vertical="center" wrapText="1"/>
    </xf>
    <xf numFmtId="0" fontId="95" fillId="0" borderId="68" xfId="0" applyFont="1" applyBorder="1" applyAlignment="1">
      <alignment horizontal="left" vertical="center" wrapText="1"/>
    </xf>
    <xf numFmtId="0" fontId="8" fillId="0" borderId="28" xfId="0" applyFont="1" applyFill="1" applyBorder="1" applyAlignment="1" applyProtection="1">
      <alignment horizontal="center"/>
    </xf>
    <xf numFmtId="0" fontId="8" fillId="0" borderId="29"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0" fontId="14" fillId="0" borderId="4" xfId="0" applyFont="1" applyBorder="1" applyAlignment="1">
      <alignment horizontal="center" vertical="center"/>
    </xf>
    <xf numFmtId="0" fontId="14" fillId="0" borderId="72"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8" xfId="0" applyFont="1" applyFill="1" applyBorder="1" applyAlignment="1" applyProtection="1">
      <alignment horizontal="center"/>
    </xf>
    <xf numFmtId="0" fontId="8" fillId="0" borderId="19" xfId="0" applyFont="1" applyFill="1" applyBorder="1" applyAlignment="1" applyProtection="1">
      <alignment horizontal="center"/>
    </xf>
    <xf numFmtId="0" fontId="8" fillId="0" borderId="28" xfId="0" applyFont="1" applyBorder="1" applyAlignment="1">
      <alignment horizontal="center" wrapText="1"/>
    </xf>
    <xf numFmtId="0" fontId="7" fillId="0" borderId="30" xfId="0" applyFont="1" applyBorder="1" applyAlignment="1">
      <alignment horizontal="center"/>
    </xf>
    <xf numFmtId="0" fontId="11" fillId="0" borderId="3" xfId="0" applyFont="1" applyBorder="1" applyAlignment="1">
      <alignment wrapText="1"/>
    </xf>
    <xf numFmtId="0" fontId="3" fillId="0" borderId="21" xfId="0" applyFont="1" applyBorder="1" applyAlignment="1"/>
    <xf numFmtId="0" fontId="8" fillId="0" borderId="8" xfId="0" applyFont="1" applyBorder="1" applyAlignment="1">
      <alignment horizontal="center" wrapText="1"/>
    </xf>
    <xf numFmtId="0" fontId="7" fillId="0" borderId="22" xfId="0" applyFont="1" applyBorder="1" applyAlignment="1">
      <alignment horizontal="center"/>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102" xfId="0" applyFont="1" applyFill="1" applyBorder="1" applyAlignment="1">
      <alignment horizontal="center" vertical="center" wrapText="1"/>
    </xf>
    <xf numFmtId="0" fontId="15" fillId="0" borderId="103" xfId="0" applyFont="1" applyFill="1" applyBorder="1" applyAlignment="1">
      <alignment horizontal="center"/>
    </xf>
    <xf numFmtId="0" fontId="15" fillId="0" borderId="22" xfId="0" applyFont="1" applyFill="1" applyBorder="1" applyAlignment="1">
      <alignment horizontal="center"/>
    </xf>
    <xf numFmtId="0" fontId="14" fillId="36" borderId="120" xfId="0"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36" borderId="117" xfId="0" applyFont="1" applyFill="1" applyBorder="1" applyAlignment="1">
      <alignment horizontal="center" vertical="center" wrapText="1"/>
    </xf>
    <xf numFmtId="0" fontId="14" fillId="36" borderId="101" xfId="0" applyFont="1" applyFill="1" applyBorder="1" applyAlignment="1">
      <alignment horizontal="center" vertical="center" wrapText="1"/>
    </xf>
    <xf numFmtId="0" fontId="7" fillId="3" borderId="70" xfId="13" applyFont="1" applyFill="1" applyBorder="1" applyAlignment="1" applyProtection="1">
      <alignment horizontal="center" vertical="center" wrapText="1"/>
      <protection locked="0"/>
    </xf>
    <xf numFmtId="0" fontId="7" fillId="3" borderId="67" xfId="13" applyFont="1" applyFill="1" applyBorder="1" applyAlignment="1" applyProtection="1">
      <alignment horizontal="center" vertical="center" wrapText="1"/>
      <protection locked="0"/>
    </xf>
    <xf numFmtId="9" fontId="15" fillId="0" borderId="8" xfId="0" applyNumberFormat="1" applyFont="1" applyBorder="1" applyAlignment="1">
      <alignment horizontal="center" vertical="center"/>
    </xf>
    <xf numFmtId="9" fontId="15" fillId="0" borderId="10" xfId="0" applyNumberFormat="1" applyFont="1" applyBorder="1" applyAlignment="1">
      <alignment horizontal="center" vertical="center"/>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164" fontId="8" fillId="3" borderId="17" xfId="1" applyNumberFormat="1" applyFont="1" applyFill="1" applyBorder="1" applyAlignment="1" applyProtection="1">
      <alignment horizontal="center"/>
      <protection locked="0"/>
    </xf>
    <xf numFmtId="164" fontId="8" fillId="3" borderId="18" xfId="1" applyNumberFormat="1" applyFont="1" applyFill="1" applyBorder="1" applyAlignment="1" applyProtection="1">
      <alignment horizontal="center"/>
      <protection locked="0"/>
    </xf>
    <xf numFmtId="164" fontId="8" fillId="3" borderId="19" xfId="1" applyNumberFormat="1" applyFont="1" applyFill="1" applyBorder="1" applyAlignment="1" applyProtection="1">
      <alignment horizontal="center"/>
      <protection locked="0"/>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164" fontId="8" fillId="0" borderId="93" xfId="1" applyNumberFormat="1" applyFont="1" applyFill="1" applyBorder="1" applyAlignment="1" applyProtection="1">
      <alignment horizontal="center" vertical="center" wrapText="1"/>
      <protection locked="0"/>
    </xf>
    <xf numFmtId="164" fontId="8" fillId="0" borderId="94" xfId="1"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8" xfId="0" applyFont="1" applyFill="1" applyBorder="1" applyAlignment="1">
      <alignment horizontal="center" wrapText="1"/>
    </xf>
    <xf numFmtId="0" fontId="15" fillId="0" borderId="10" xfId="0" applyFont="1" applyFill="1" applyBorder="1" applyAlignment="1">
      <alignment horizontal="center" wrapText="1"/>
    </xf>
    <xf numFmtId="0" fontId="15" fillId="0" borderId="65"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109"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97" fillId="0" borderId="8" xfId="0" applyFont="1" applyFill="1" applyBorder="1" applyAlignment="1">
      <alignment horizontal="left" vertical="center" wrapText="1"/>
    </xf>
    <xf numFmtId="0" fontId="97" fillId="0" borderId="10" xfId="0" applyFont="1" applyFill="1" applyBorder="1" applyAlignment="1">
      <alignment horizontal="left" vertical="center" wrapText="1"/>
    </xf>
    <xf numFmtId="0" fontId="96" fillId="76" borderId="85" xfId="0" applyFont="1" applyFill="1" applyBorder="1" applyAlignment="1">
      <alignment horizontal="center" vertical="center" wrapText="1"/>
    </xf>
    <xf numFmtId="0" fontId="96" fillId="76" borderId="0" xfId="0" applyFont="1" applyFill="1" applyBorder="1" applyAlignment="1">
      <alignment horizontal="center" vertical="center" wrapText="1"/>
    </xf>
    <xf numFmtId="0" fontId="96" fillId="76" borderId="86" xfId="0" applyFont="1" applyFill="1" applyBorder="1" applyAlignment="1">
      <alignment horizontal="center" vertical="center" wrapText="1"/>
    </xf>
    <xf numFmtId="0" fontId="97" fillId="78" borderId="8" xfId="0" applyFont="1" applyFill="1" applyBorder="1" applyAlignment="1">
      <alignment vertical="center" wrapText="1"/>
    </xf>
    <xf numFmtId="0" fontId="97" fillId="78" borderId="10" xfId="0" applyFont="1" applyFill="1" applyBorder="1" applyAlignment="1">
      <alignment vertical="center" wrapText="1"/>
    </xf>
    <xf numFmtId="0" fontId="97" fillId="3" borderId="8" xfId="0" applyFont="1" applyFill="1" applyBorder="1" applyAlignment="1">
      <alignment horizontal="left" vertical="center" wrapText="1"/>
    </xf>
    <xf numFmtId="0" fontId="97" fillId="3" borderId="10" xfId="0" applyFont="1" applyFill="1" applyBorder="1" applyAlignment="1">
      <alignment horizontal="left" vertical="center" wrapText="1"/>
    </xf>
    <xf numFmtId="0" fontId="97" fillId="0" borderId="80" xfId="0" applyFont="1" applyFill="1" applyBorder="1" applyAlignment="1">
      <alignment horizontal="left" vertical="center" wrapText="1"/>
    </xf>
    <xf numFmtId="0" fontId="97" fillId="0" borderId="81" xfId="0" applyFont="1" applyFill="1" applyBorder="1" applyAlignment="1">
      <alignment horizontal="left" vertical="center" wrapText="1"/>
    </xf>
    <xf numFmtId="0" fontId="96" fillId="76" borderId="76" xfId="0" applyFont="1" applyFill="1" applyBorder="1" applyAlignment="1">
      <alignment horizontal="center" vertical="center" wrapText="1"/>
    </xf>
    <xf numFmtId="0" fontId="96" fillId="76" borderId="77" xfId="0" applyFont="1" applyFill="1" applyBorder="1" applyAlignment="1">
      <alignment horizontal="center" vertical="center" wrapText="1"/>
    </xf>
    <xf numFmtId="0" fontId="96" fillId="76" borderId="78" xfId="0" applyFont="1" applyFill="1" applyBorder="1" applyAlignment="1">
      <alignment horizontal="center" vertical="center" wrapText="1"/>
    </xf>
    <xf numFmtId="0" fontId="97" fillId="0" borderId="57" xfId="0" applyFont="1" applyFill="1" applyBorder="1" applyAlignment="1">
      <alignment horizontal="left" vertical="center" wrapText="1"/>
    </xf>
    <xf numFmtId="0" fontId="97" fillId="0" borderId="11" xfId="0" applyFont="1" applyFill="1" applyBorder="1" applyAlignment="1">
      <alignment horizontal="left" vertical="center" wrapText="1"/>
    </xf>
    <xf numFmtId="0" fontId="96" fillId="76" borderId="90" xfId="0" applyFont="1" applyFill="1" applyBorder="1" applyAlignment="1">
      <alignment horizontal="center" vertical="center"/>
    </xf>
    <xf numFmtId="0" fontId="96" fillId="76" borderId="91" xfId="0" applyFont="1" applyFill="1" applyBorder="1" applyAlignment="1">
      <alignment horizontal="center" vertical="center"/>
    </xf>
    <xf numFmtId="0" fontId="96" fillId="76" borderId="92" xfId="0" applyFont="1" applyFill="1" applyBorder="1" applyAlignment="1">
      <alignment horizontal="center" vertical="center"/>
    </xf>
    <xf numFmtId="0" fontId="97" fillId="0" borderId="103" xfId="0" applyFont="1" applyFill="1" applyBorder="1" applyAlignment="1">
      <alignment horizontal="left" vertical="center" wrapText="1"/>
    </xf>
    <xf numFmtId="0" fontId="97" fillId="0" borderId="101" xfId="0" applyFont="1" applyFill="1" applyBorder="1" applyAlignment="1">
      <alignment horizontal="left" vertical="center" wrapText="1"/>
    </xf>
    <xf numFmtId="0" fontId="96" fillId="0" borderId="88" xfId="0" applyFont="1" applyFill="1" applyBorder="1" applyAlignment="1">
      <alignment horizontal="center" vertical="center"/>
    </xf>
    <xf numFmtId="0" fontId="97" fillId="0" borderId="8" xfId="0" applyFont="1" applyFill="1" applyBorder="1" applyAlignment="1">
      <alignment vertical="center" wrapText="1"/>
    </xf>
    <xf numFmtId="0" fontId="97" fillId="0" borderId="10" xfId="0" applyFont="1" applyFill="1" applyBorder="1" applyAlignment="1">
      <alignment vertical="center" wrapText="1"/>
    </xf>
    <xf numFmtId="0" fontId="97" fillId="3" borderId="8" xfId="0" applyFont="1" applyFill="1" applyBorder="1" applyAlignment="1">
      <alignment vertical="center" wrapText="1"/>
    </xf>
    <xf numFmtId="0" fontId="97" fillId="3" borderId="10" xfId="0" applyFont="1" applyFill="1" applyBorder="1" applyAlignment="1">
      <alignment vertical="center" wrapText="1"/>
    </xf>
    <xf numFmtId="0" fontId="97" fillId="0" borderId="80" xfId="0" applyFont="1" applyFill="1" applyBorder="1" applyAlignment="1">
      <alignment vertical="center" wrapText="1"/>
    </xf>
    <xf numFmtId="0" fontId="97" fillId="0" borderId="81" xfId="0" applyFont="1" applyFill="1" applyBorder="1" applyAlignment="1">
      <alignment vertical="center" wrapText="1"/>
    </xf>
    <xf numFmtId="0" fontId="97" fillId="0" borderId="57" xfId="0" applyFont="1" applyFill="1" applyBorder="1" applyAlignment="1">
      <alignment vertical="center" wrapText="1"/>
    </xf>
    <xf numFmtId="0" fontId="97" fillId="0" borderId="11" xfId="0" applyFont="1" applyFill="1" applyBorder="1" applyAlignment="1">
      <alignment vertical="center" wrapText="1"/>
    </xf>
    <xf numFmtId="0" fontId="97" fillId="3" borderId="80" xfId="0" applyFont="1" applyFill="1" applyBorder="1" applyAlignment="1">
      <alignment horizontal="left" vertical="center" wrapText="1"/>
    </xf>
    <xf numFmtId="0" fontId="97" fillId="3" borderId="81" xfId="0" applyFont="1" applyFill="1" applyBorder="1" applyAlignment="1">
      <alignment horizontal="left" vertical="center" wrapText="1"/>
    </xf>
    <xf numFmtId="0" fontId="97" fillId="0" borderId="83" xfId="0" applyFont="1" applyFill="1" applyBorder="1" applyAlignment="1">
      <alignment horizontal="left" vertical="center" wrapText="1"/>
    </xf>
    <xf numFmtId="0" fontId="97" fillId="0" borderId="84" xfId="0" applyFont="1" applyFill="1" applyBorder="1" applyAlignment="1">
      <alignment horizontal="left" vertical="center" wrapText="1"/>
    </xf>
    <xf numFmtId="0" fontId="8" fillId="0" borderId="73" xfId="0" applyFont="1" applyFill="1" applyBorder="1" applyAlignment="1">
      <alignment horizontal="center" vertical="center"/>
    </xf>
    <xf numFmtId="0" fontId="96" fillId="0" borderId="74" xfId="0" applyFont="1" applyFill="1" applyBorder="1" applyAlignment="1">
      <alignment horizontal="center" vertical="center"/>
    </xf>
    <xf numFmtId="0" fontId="96" fillId="0" borderId="75" xfId="0" applyFont="1" applyFill="1" applyBorder="1" applyAlignment="1">
      <alignment horizontal="center" vertical="center"/>
    </xf>
    <xf numFmtId="0" fontId="97" fillId="0" borderId="3" xfId="0" applyFont="1" applyFill="1" applyBorder="1" applyAlignment="1">
      <alignment horizontal="left" vertical="center" wrapText="1"/>
    </xf>
    <xf numFmtId="0" fontId="97" fillId="0" borderId="8" xfId="0" applyFont="1" applyFill="1" applyBorder="1" applyAlignment="1">
      <alignment horizontal="left"/>
    </xf>
    <xf numFmtId="0" fontId="97" fillId="0" borderId="10" xfId="0" applyFont="1" applyFill="1" applyBorder="1" applyAlignment="1">
      <alignment horizontal="left"/>
    </xf>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tabSelected="1" zoomScale="85" zoomScaleNormal="85" workbookViewId="0">
      <pane xSplit="1" ySplit="7" topLeftCell="B8" activePane="bottomRight" state="frozen"/>
      <selection pane="topRight"/>
      <selection pane="bottomLeft"/>
      <selection pane="bottomRight" activeCell="C30" sqref="C30"/>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283"/>
      <c r="B1" s="94" t="s">
        <v>256</v>
      </c>
      <c r="C1" s="57"/>
    </row>
    <row r="2" spans="1:3" s="91" customFormat="1" ht="15.75">
      <c r="A2" s="121">
        <v>1</v>
      </c>
      <c r="B2" s="92" t="s">
        <v>257</v>
      </c>
      <c r="C2" s="89" t="s">
        <v>616</v>
      </c>
    </row>
    <row r="3" spans="1:3" s="91" customFormat="1" ht="15.75">
      <c r="A3" s="121">
        <v>2</v>
      </c>
      <c r="B3" s="93" t="s">
        <v>258</v>
      </c>
      <c r="C3" s="89" t="s">
        <v>617</v>
      </c>
    </row>
    <row r="4" spans="1:3" s="91" customFormat="1" ht="15.75">
      <c r="A4" s="121">
        <v>3</v>
      </c>
      <c r="B4" s="93" t="s">
        <v>259</v>
      </c>
      <c r="C4" s="89" t="s">
        <v>638</v>
      </c>
    </row>
    <row r="5" spans="1:3" s="91" customFormat="1" ht="15.75">
      <c r="A5" s="122">
        <v>4</v>
      </c>
      <c r="B5" s="96" t="s">
        <v>260</v>
      </c>
      <c r="C5" s="89" t="s">
        <v>618</v>
      </c>
    </row>
    <row r="6" spans="1:3" s="95" customFormat="1" ht="65.25" customHeight="1">
      <c r="A6" s="504" t="s">
        <v>494</v>
      </c>
      <c r="B6" s="505"/>
      <c r="C6" s="505"/>
    </row>
    <row r="7" spans="1:3">
      <c r="A7" s="149" t="s">
        <v>406</v>
      </c>
      <c r="B7" s="150" t="s">
        <v>261</v>
      </c>
    </row>
    <row r="8" spans="1:3">
      <c r="A8" s="151">
        <v>1</v>
      </c>
      <c r="B8" s="148" t="s">
        <v>225</v>
      </c>
    </row>
    <row r="9" spans="1:3">
      <c r="A9" s="151">
        <v>2</v>
      </c>
      <c r="B9" s="148" t="s">
        <v>262</v>
      </c>
    </row>
    <row r="10" spans="1:3">
      <c r="A10" s="151">
        <v>3</v>
      </c>
      <c r="B10" s="148" t="s">
        <v>263</v>
      </c>
    </row>
    <row r="11" spans="1:3">
      <c r="A11" s="151">
        <v>4</v>
      </c>
      <c r="B11" s="148" t="s">
        <v>264</v>
      </c>
      <c r="C11" s="90"/>
    </row>
    <row r="12" spans="1:3">
      <c r="A12" s="151">
        <v>5</v>
      </c>
      <c r="B12" s="148" t="s">
        <v>189</v>
      </c>
    </row>
    <row r="13" spans="1:3">
      <c r="A13" s="151">
        <v>6</v>
      </c>
      <c r="B13" s="152" t="s">
        <v>150</v>
      </c>
    </row>
    <row r="14" spans="1:3">
      <c r="A14" s="151">
        <v>7</v>
      </c>
      <c r="B14" s="148" t="s">
        <v>265</v>
      </c>
    </row>
    <row r="15" spans="1:3">
      <c r="A15" s="151">
        <v>8</v>
      </c>
      <c r="B15" s="148" t="s">
        <v>268</v>
      </c>
    </row>
    <row r="16" spans="1:3">
      <c r="A16" s="151">
        <v>9</v>
      </c>
      <c r="B16" s="148" t="s">
        <v>88</v>
      </c>
    </row>
    <row r="17" spans="1:2">
      <c r="A17" s="153" t="s">
        <v>551</v>
      </c>
      <c r="B17" s="148" t="s">
        <v>531</v>
      </c>
    </row>
    <row r="18" spans="1:2">
      <c r="A18" s="151">
        <v>10</v>
      </c>
      <c r="B18" s="148" t="s">
        <v>271</v>
      </c>
    </row>
    <row r="19" spans="1:2">
      <c r="A19" s="151">
        <v>11</v>
      </c>
      <c r="B19" s="152" t="s">
        <v>252</v>
      </c>
    </row>
    <row r="20" spans="1:2">
      <c r="A20" s="151">
        <v>12</v>
      </c>
      <c r="B20" s="152" t="s">
        <v>249</v>
      </c>
    </row>
    <row r="21" spans="1:2">
      <c r="A21" s="151">
        <v>13</v>
      </c>
      <c r="B21" s="154" t="s">
        <v>464</v>
      </c>
    </row>
    <row r="22" spans="1:2">
      <c r="A22" s="151">
        <v>14</v>
      </c>
      <c r="B22" s="155" t="s">
        <v>524</v>
      </c>
    </row>
    <row r="23" spans="1:2">
      <c r="A23" s="156">
        <v>15</v>
      </c>
      <c r="B23" s="152" t="s">
        <v>77</v>
      </c>
    </row>
    <row r="24" spans="1:2">
      <c r="A24" s="156">
        <v>15.1</v>
      </c>
      <c r="B24" s="148" t="s">
        <v>560</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I21" sqref="I21"/>
    </sheetView>
  </sheetViews>
  <sheetFormatPr defaultRowHeight="15.75"/>
  <cols>
    <col min="1" max="1" width="9.5703125" style="375" bestFit="1" customWidth="1"/>
    <col min="2" max="2" width="132.42578125" style="46" customWidth="1"/>
    <col min="3" max="3" width="18.42578125" style="46" customWidth="1"/>
    <col min="4" max="16384" width="9.140625" style="178"/>
  </cols>
  <sheetData>
    <row r="1" spans="1:6">
      <c r="A1" s="10" t="s">
        <v>190</v>
      </c>
      <c r="B1" s="242" t="str">
        <f>Info!C2</f>
        <v>ფინკა ბანკი საქართველო სს</v>
      </c>
      <c r="D1" s="46"/>
      <c r="E1" s="46"/>
      <c r="F1" s="46"/>
    </row>
    <row r="2" spans="1:6" s="14" customFormat="1" ht="15.75" customHeight="1">
      <c r="A2" s="10" t="s">
        <v>191</v>
      </c>
      <c r="B2" s="243">
        <f>'1. key ratios'!B2</f>
        <v>44104</v>
      </c>
    </row>
    <row r="3" spans="1:6" s="14" customFormat="1" ht="15.75" customHeight="1"/>
    <row r="4" spans="1:6" ht="16.5" thickBot="1">
      <c r="A4" s="375" t="s">
        <v>415</v>
      </c>
      <c r="B4" s="376" t="s">
        <v>88</v>
      </c>
    </row>
    <row r="5" spans="1:6" ht="15">
      <c r="A5" s="377" t="s">
        <v>26</v>
      </c>
      <c r="B5" s="378"/>
      <c r="C5" s="379" t="s">
        <v>27</v>
      </c>
    </row>
    <row r="6" spans="1:6" ht="15">
      <c r="A6" s="380">
        <v>1</v>
      </c>
      <c r="B6" s="381" t="s">
        <v>28</v>
      </c>
      <c r="C6" s="189">
        <f>SUM(C7:C11)</f>
        <v>40992968.849999994</v>
      </c>
      <c r="E6" s="295"/>
    </row>
    <row r="7" spans="1:6" ht="15">
      <c r="A7" s="380">
        <v>2</v>
      </c>
      <c r="B7" s="382" t="s">
        <v>29</v>
      </c>
      <c r="C7" s="190">
        <v>25643199.989999998</v>
      </c>
      <c r="E7" s="295"/>
    </row>
    <row r="8" spans="1:6" ht="15">
      <c r="A8" s="380">
        <v>3</v>
      </c>
      <c r="B8" s="383" t="s">
        <v>30</v>
      </c>
      <c r="C8" s="190">
        <v>0</v>
      </c>
      <c r="E8" s="295"/>
    </row>
    <row r="9" spans="1:6" ht="15">
      <c r="A9" s="380">
        <v>4</v>
      </c>
      <c r="B9" s="383" t="s">
        <v>31</v>
      </c>
      <c r="C9" s="190">
        <v>0</v>
      </c>
      <c r="E9" s="295"/>
    </row>
    <row r="10" spans="1:6" ht="15">
      <c r="A10" s="380">
        <v>5</v>
      </c>
      <c r="B10" s="383" t="s">
        <v>32</v>
      </c>
      <c r="C10" s="190">
        <v>0</v>
      </c>
      <c r="E10" s="295"/>
    </row>
    <row r="11" spans="1:6" ht="15">
      <c r="A11" s="380">
        <v>6</v>
      </c>
      <c r="B11" s="384" t="s">
        <v>33</v>
      </c>
      <c r="C11" s="190">
        <v>15349768.859999999</v>
      </c>
      <c r="E11" s="295"/>
    </row>
    <row r="12" spans="1:6" s="370" customFormat="1" ht="15">
      <c r="A12" s="380">
        <v>7</v>
      </c>
      <c r="B12" s="381" t="s">
        <v>34</v>
      </c>
      <c r="C12" s="191">
        <f>SUM(C13:C27)</f>
        <v>1758022.5</v>
      </c>
      <c r="E12" s="295"/>
    </row>
    <row r="13" spans="1:6" s="370" customFormat="1" ht="15">
      <c r="A13" s="380">
        <v>8</v>
      </c>
      <c r="B13" s="385" t="s">
        <v>35</v>
      </c>
      <c r="C13" s="190">
        <v>0</v>
      </c>
      <c r="E13" s="295"/>
    </row>
    <row r="14" spans="1:6" s="370" customFormat="1" ht="30">
      <c r="A14" s="380">
        <v>9</v>
      </c>
      <c r="B14" s="67" t="s">
        <v>36</v>
      </c>
      <c r="C14" s="190">
        <v>0</v>
      </c>
      <c r="E14" s="295"/>
    </row>
    <row r="15" spans="1:6" s="370" customFormat="1" ht="15">
      <c r="A15" s="380">
        <v>10</v>
      </c>
      <c r="B15" s="386" t="s">
        <v>37</v>
      </c>
      <c r="C15" s="190">
        <v>1329016.3500000001</v>
      </c>
      <c r="E15" s="295"/>
    </row>
    <row r="16" spans="1:6" s="370" customFormat="1" ht="15">
      <c r="A16" s="380">
        <v>11</v>
      </c>
      <c r="B16" s="387" t="s">
        <v>38</v>
      </c>
      <c r="C16" s="190">
        <v>0</v>
      </c>
      <c r="E16" s="295"/>
    </row>
    <row r="17" spans="1:5" s="370" customFormat="1" ht="15">
      <c r="A17" s="380">
        <v>12</v>
      </c>
      <c r="B17" s="386" t="s">
        <v>39</v>
      </c>
      <c r="C17" s="190">
        <v>0</v>
      </c>
      <c r="E17" s="295"/>
    </row>
    <row r="18" spans="1:5" s="370" customFormat="1" ht="15">
      <c r="A18" s="380">
        <v>13</v>
      </c>
      <c r="B18" s="386" t="s">
        <v>40</v>
      </c>
      <c r="C18" s="190">
        <v>0</v>
      </c>
      <c r="E18" s="295"/>
    </row>
    <row r="19" spans="1:5" s="370" customFormat="1" ht="15">
      <c r="A19" s="380">
        <v>14</v>
      </c>
      <c r="B19" s="386" t="s">
        <v>41</v>
      </c>
      <c r="C19" s="190">
        <v>0</v>
      </c>
      <c r="E19" s="295"/>
    </row>
    <row r="20" spans="1:5" s="370" customFormat="1" ht="30">
      <c r="A20" s="380">
        <v>15</v>
      </c>
      <c r="B20" s="386" t="s">
        <v>42</v>
      </c>
      <c r="C20" s="190">
        <v>429006.15</v>
      </c>
      <c r="E20" s="295"/>
    </row>
    <row r="21" spans="1:5" s="370" customFormat="1" ht="30">
      <c r="A21" s="380">
        <v>16</v>
      </c>
      <c r="B21" s="67" t="s">
        <v>43</v>
      </c>
      <c r="C21" s="190">
        <v>0</v>
      </c>
      <c r="E21" s="295"/>
    </row>
    <row r="22" spans="1:5" s="370" customFormat="1">
      <c r="A22" s="380">
        <v>17</v>
      </c>
      <c r="B22" s="388" t="s">
        <v>44</v>
      </c>
      <c r="C22" s="190">
        <v>0</v>
      </c>
      <c r="E22" s="295"/>
    </row>
    <row r="23" spans="1:5" s="370" customFormat="1" ht="30">
      <c r="A23" s="380">
        <v>18</v>
      </c>
      <c r="B23" s="67" t="s">
        <v>45</v>
      </c>
      <c r="C23" s="190">
        <v>0</v>
      </c>
      <c r="E23" s="295"/>
    </row>
    <row r="24" spans="1:5" s="370" customFormat="1" ht="30">
      <c r="A24" s="380">
        <v>19</v>
      </c>
      <c r="B24" s="67" t="s">
        <v>46</v>
      </c>
      <c r="C24" s="190">
        <v>0</v>
      </c>
      <c r="E24" s="295"/>
    </row>
    <row r="25" spans="1:5" s="370" customFormat="1" ht="30">
      <c r="A25" s="380">
        <v>20</v>
      </c>
      <c r="B25" s="69" t="s">
        <v>47</v>
      </c>
      <c r="C25" s="190">
        <v>0</v>
      </c>
      <c r="E25" s="295"/>
    </row>
    <row r="26" spans="1:5" s="370" customFormat="1" ht="15">
      <c r="A26" s="380">
        <v>21</v>
      </c>
      <c r="B26" s="69" t="s">
        <v>48</v>
      </c>
      <c r="C26" s="190">
        <v>0</v>
      </c>
      <c r="E26" s="295"/>
    </row>
    <row r="27" spans="1:5" s="370" customFormat="1" ht="30">
      <c r="A27" s="380">
        <v>22</v>
      </c>
      <c r="B27" s="69" t="s">
        <v>49</v>
      </c>
      <c r="C27" s="190">
        <v>0</v>
      </c>
      <c r="E27" s="295"/>
    </row>
    <row r="28" spans="1:5" s="370" customFormat="1" ht="15">
      <c r="A28" s="380">
        <v>23</v>
      </c>
      <c r="B28" s="389" t="s">
        <v>23</v>
      </c>
      <c r="C28" s="191">
        <f>C6-C12</f>
        <v>39234946.349999994</v>
      </c>
      <c r="E28" s="295"/>
    </row>
    <row r="29" spans="1:5" s="370" customFormat="1" ht="15">
      <c r="A29" s="390"/>
      <c r="B29" s="391"/>
      <c r="C29" s="192"/>
      <c r="E29" s="295"/>
    </row>
    <row r="30" spans="1:5" s="370" customFormat="1" ht="15">
      <c r="A30" s="390">
        <v>24</v>
      </c>
      <c r="B30" s="389" t="s">
        <v>50</v>
      </c>
      <c r="C30" s="191">
        <f>C31+C34</f>
        <v>0</v>
      </c>
      <c r="E30" s="295"/>
    </row>
    <row r="31" spans="1:5" s="370" customFormat="1" ht="15">
      <c r="A31" s="390">
        <v>25</v>
      </c>
      <c r="B31" s="383" t="s">
        <v>51</v>
      </c>
      <c r="C31" s="193">
        <f>C32+C33</f>
        <v>0</v>
      </c>
      <c r="E31" s="295"/>
    </row>
    <row r="32" spans="1:5" s="370" customFormat="1" ht="15">
      <c r="A32" s="390">
        <v>26</v>
      </c>
      <c r="B32" s="392" t="s">
        <v>52</v>
      </c>
      <c r="C32" s="190">
        <v>0</v>
      </c>
      <c r="E32" s="295"/>
    </row>
    <row r="33" spans="1:5" s="370" customFormat="1" ht="15">
      <c r="A33" s="390">
        <v>27</v>
      </c>
      <c r="B33" s="392" t="s">
        <v>53</v>
      </c>
      <c r="C33" s="190">
        <v>0</v>
      </c>
      <c r="E33" s="295"/>
    </row>
    <row r="34" spans="1:5" s="370" customFormat="1" ht="15">
      <c r="A34" s="390">
        <v>28</v>
      </c>
      <c r="B34" s="383" t="s">
        <v>54</v>
      </c>
      <c r="C34" s="190">
        <v>0</v>
      </c>
      <c r="E34" s="295"/>
    </row>
    <row r="35" spans="1:5" s="370" customFormat="1" ht="15">
      <c r="A35" s="390">
        <v>29</v>
      </c>
      <c r="B35" s="389" t="s">
        <v>55</v>
      </c>
      <c r="C35" s="191">
        <f>SUM(C36:C40)</f>
        <v>0</v>
      </c>
      <c r="E35" s="295"/>
    </row>
    <row r="36" spans="1:5" s="370" customFormat="1" ht="15">
      <c r="A36" s="390">
        <v>30</v>
      </c>
      <c r="B36" s="67" t="s">
        <v>56</v>
      </c>
      <c r="C36" s="190">
        <v>0</v>
      </c>
      <c r="E36" s="295"/>
    </row>
    <row r="37" spans="1:5" s="370" customFormat="1" ht="15">
      <c r="A37" s="390">
        <v>31</v>
      </c>
      <c r="B37" s="386" t="s">
        <v>57</v>
      </c>
      <c r="C37" s="190">
        <v>0</v>
      </c>
      <c r="E37" s="295"/>
    </row>
    <row r="38" spans="1:5" s="370" customFormat="1" ht="30">
      <c r="A38" s="390">
        <v>32</v>
      </c>
      <c r="B38" s="67" t="s">
        <v>58</v>
      </c>
      <c r="C38" s="190">
        <v>0</v>
      </c>
      <c r="E38" s="295"/>
    </row>
    <row r="39" spans="1:5" s="370" customFormat="1" ht="30">
      <c r="A39" s="390">
        <v>33</v>
      </c>
      <c r="B39" s="67" t="s">
        <v>46</v>
      </c>
      <c r="C39" s="190">
        <v>0</v>
      </c>
      <c r="E39" s="295"/>
    </row>
    <row r="40" spans="1:5" s="370" customFormat="1" ht="30">
      <c r="A40" s="390">
        <v>34</v>
      </c>
      <c r="B40" s="69" t="s">
        <v>59</v>
      </c>
      <c r="C40" s="190">
        <v>0</v>
      </c>
      <c r="E40" s="295"/>
    </row>
    <row r="41" spans="1:5" s="370" customFormat="1" ht="15">
      <c r="A41" s="390">
        <v>35</v>
      </c>
      <c r="B41" s="389" t="s">
        <v>24</v>
      </c>
      <c r="C41" s="191">
        <f>C30-C35</f>
        <v>0</v>
      </c>
      <c r="E41" s="295"/>
    </row>
    <row r="42" spans="1:5" s="370" customFormat="1" ht="15">
      <c r="A42" s="390"/>
      <c r="B42" s="391"/>
      <c r="C42" s="192"/>
      <c r="E42" s="295"/>
    </row>
    <row r="43" spans="1:5" s="370" customFormat="1" ht="15">
      <c r="A43" s="390">
        <v>36</v>
      </c>
      <c r="B43" s="393" t="s">
        <v>60</v>
      </c>
      <c r="C43" s="191">
        <f>SUM(C44:C46)</f>
        <v>15891105.584597588</v>
      </c>
      <c r="E43" s="295"/>
    </row>
    <row r="44" spans="1:5" s="370" customFormat="1" ht="15">
      <c r="A44" s="390">
        <v>37</v>
      </c>
      <c r="B44" s="383" t="s">
        <v>61</v>
      </c>
      <c r="C44" s="190">
        <v>13167639</v>
      </c>
      <c r="E44" s="295"/>
    </row>
    <row r="45" spans="1:5" s="370" customFormat="1" ht="15">
      <c r="A45" s="390">
        <v>38</v>
      </c>
      <c r="B45" s="383" t="s">
        <v>62</v>
      </c>
      <c r="C45" s="190">
        <v>0</v>
      </c>
      <c r="E45" s="295"/>
    </row>
    <row r="46" spans="1:5" s="370" customFormat="1" ht="15">
      <c r="A46" s="390">
        <v>39</v>
      </c>
      <c r="B46" s="383" t="s">
        <v>63</v>
      </c>
      <c r="C46" s="190">
        <v>2723466.5845975876</v>
      </c>
      <c r="E46" s="295"/>
    </row>
    <row r="47" spans="1:5" s="370" customFormat="1" ht="15">
      <c r="A47" s="390">
        <v>40</v>
      </c>
      <c r="B47" s="393" t="s">
        <v>64</v>
      </c>
      <c r="C47" s="191">
        <f>SUM(C48:C51)</f>
        <v>0</v>
      </c>
      <c r="E47" s="295"/>
    </row>
    <row r="48" spans="1:5" s="370" customFormat="1" ht="15">
      <c r="A48" s="390">
        <v>41</v>
      </c>
      <c r="B48" s="67" t="s">
        <v>65</v>
      </c>
      <c r="C48" s="190">
        <v>0</v>
      </c>
      <c r="E48" s="295"/>
    </row>
    <row r="49" spans="1:5" s="370" customFormat="1" ht="15">
      <c r="A49" s="390">
        <v>42</v>
      </c>
      <c r="B49" s="386" t="s">
        <v>66</v>
      </c>
      <c r="C49" s="190">
        <v>0</v>
      </c>
      <c r="E49" s="295"/>
    </row>
    <row r="50" spans="1:5" s="370" customFormat="1" ht="30">
      <c r="A50" s="390">
        <v>43</v>
      </c>
      <c r="B50" s="67" t="s">
        <v>67</v>
      </c>
      <c r="C50" s="190">
        <v>0</v>
      </c>
      <c r="E50" s="295"/>
    </row>
    <row r="51" spans="1:5" s="370" customFormat="1" ht="30">
      <c r="A51" s="390">
        <v>44</v>
      </c>
      <c r="B51" s="67" t="s">
        <v>46</v>
      </c>
      <c r="C51" s="190">
        <v>0</v>
      </c>
      <c r="E51" s="295"/>
    </row>
    <row r="52" spans="1:5" s="370" customFormat="1" thickBot="1">
      <c r="A52" s="394">
        <v>45</v>
      </c>
      <c r="B52" s="395" t="s">
        <v>25</v>
      </c>
      <c r="C52" s="194">
        <f>C43-C47</f>
        <v>15891105.584597588</v>
      </c>
      <c r="E52" s="295"/>
    </row>
    <row r="55" spans="1:5">
      <c r="B55" s="46" t="s">
        <v>227</v>
      </c>
    </row>
  </sheetData>
  <dataValidations count="1">
    <dataValidation operator="lessThanOrEqual" allowBlank="1" showInputMessage="1" showErrorMessage="1" errorTitle="Should be negative number" error="Should be whole negative number or 0" sqref="C28:C31 C35 C41:C43 C47 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3"/>
  <sheetViews>
    <sheetView zoomScale="85" zoomScaleNormal="85" workbookViewId="0">
      <selection activeCell="G7" sqref="G7"/>
    </sheetView>
  </sheetViews>
  <sheetFormatPr defaultColWidth="9.140625" defaultRowHeight="15"/>
  <cols>
    <col min="1" max="1" width="10.85546875" style="46" bestFit="1" customWidth="1"/>
    <col min="2" max="2" width="59" style="46" customWidth="1"/>
    <col min="3" max="3" width="15.42578125" style="46" bestFit="1" customWidth="1"/>
    <col min="4" max="4" width="16.28515625" style="46" bestFit="1" customWidth="1"/>
    <col min="5" max="16384" width="9.140625" style="46"/>
  </cols>
  <sheetData>
    <row r="1" spans="1:9">
      <c r="A1" s="10" t="s">
        <v>190</v>
      </c>
      <c r="B1" s="242" t="str">
        <f>Info!C2</f>
        <v>ფინკა ბანკი საქართველო სს</v>
      </c>
    </row>
    <row r="2" spans="1:9" s="14" customFormat="1" ht="15.75" customHeight="1">
      <c r="A2" s="10" t="s">
        <v>191</v>
      </c>
      <c r="B2" s="243">
        <f>'1. key ratios'!B2</f>
        <v>44104</v>
      </c>
    </row>
    <row r="3" spans="1:9" s="14" customFormat="1" ht="15.75" customHeight="1"/>
    <row r="4" spans="1:9" ht="15.75" thickBot="1">
      <c r="A4" s="375" t="s">
        <v>530</v>
      </c>
      <c r="B4" s="396" t="s">
        <v>531</v>
      </c>
    </row>
    <row r="5" spans="1:9" s="399" customFormat="1">
      <c r="A5" s="527" t="s">
        <v>532</v>
      </c>
      <c r="B5" s="528"/>
      <c r="C5" s="397" t="s">
        <v>533</v>
      </c>
      <c r="D5" s="398" t="s">
        <v>534</v>
      </c>
    </row>
    <row r="6" spans="1:9" s="403" customFormat="1">
      <c r="A6" s="400">
        <v>1</v>
      </c>
      <c r="B6" s="401" t="s">
        <v>535</v>
      </c>
      <c r="C6" s="401"/>
      <c r="D6" s="402"/>
    </row>
    <row r="7" spans="1:9" s="403" customFormat="1">
      <c r="A7" s="404" t="s">
        <v>536</v>
      </c>
      <c r="B7" s="405" t="s">
        <v>537</v>
      </c>
      <c r="C7" s="195">
        <v>4.4999999999999998E-2</v>
      </c>
      <c r="D7" s="196">
        <f>C7*'5. RWA'!$C$13</f>
        <v>12758990.780860316</v>
      </c>
      <c r="F7" s="406"/>
      <c r="H7" s="407"/>
    </row>
    <row r="8" spans="1:9" s="403" customFormat="1">
      <c r="A8" s="404" t="s">
        <v>538</v>
      </c>
      <c r="B8" s="405" t="s">
        <v>539</v>
      </c>
      <c r="C8" s="197">
        <v>0.06</v>
      </c>
      <c r="D8" s="196">
        <f>C8*'5. RWA'!$C$13</f>
        <v>17011987.707813755</v>
      </c>
      <c r="F8" s="406"/>
      <c r="H8" s="407"/>
    </row>
    <row r="9" spans="1:9" s="403" customFormat="1">
      <c r="A9" s="404" t="s">
        <v>540</v>
      </c>
      <c r="B9" s="405" t="s">
        <v>541</v>
      </c>
      <c r="C9" s="197">
        <v>0.08</v>
      </c>
      <c r="D9" s="196">
        <f>C9*'5. RWA'!$C$13</f>
        <v>22682650.27708501</v>
      </c>
      <c r="F9" s="406"/>
      <c r="H9" s="407"/>
    </row>
    <row r="10" spans="1:9" s="403" customFormat="1">
      <c r="A10" s="400" t="s">
        <v>542</v>
      </c>
      <c r="B10" s="401" t="s">
        <v>543</v>
      </c>
      <c r="C10" s="198"/>
      <c r="D10" s="199"/>
      <c r="H10" s="407"/>
    </row>
    <row r="11" spans="1:9" s="403" customFormat="1">
      <c r="A11" s="404" t="s">
        <v>544</v>
      </c>
      <c r="B11" s="405" t="s">
        <v>606</v>
      </c>
      <c r="C11" s="197">
        <v>0</v>
      </c>
      <c r="D11" s="196">
        <f>C11*'5. RWA'!$C$13</f>
        <v>0</v>
      </c>
      <c r="F11" s="406"/>
      <c r="H11" s="407"/>
    </row>
    <row r="12" spans="1:9" s="403" customFormat="1">
      <c r="A12" s="404" t="s">
        <v>545</v>
      </c>
      <c r="B12" s="405" t="s">
        <v>546</v>
      </c>
      <c r="C12" s="197">
        <v>0</v>
      </c>
      <c r="D12" s="196">
        <f>C12*'5. RWA'!$C$13</f>
        <v>0</v>
      </c>
      <c r="F12" s="406"/>
      <c r="H12" s="407"/>
    </row>
    <row r="13" spans="1:9" s="403" customFormat="1">
      <c r="A13" s="404" t="s">
        <v>547</v>
      </c>
      <c r="B13" s="405" t="s">
        <v>548</v>
      </c>
      <c r="C13" s="197">
        <v>0</v>
      </c>
      <c r="D13" s="196">
        <f>C13*'5. RWA'!$C$13</f>
        <v>0</v>
      </c>
      <c r="F13" s="406"/>
      <c r="H13" s="407"/>
    </row>
    <row r="14" spans="1:9" s="403" customFormat="1">
      <c r="A14" s="400" t="s">
        <v>549</v>
      </c>
      <c r="B14" s="401" t="s">
        <v>604</v>
      </c>
      <c r="C14" s="200"/>
      <c r="D14" s="199"/>
      <c r="H14" s="407"/>
    </row>
    <row r="15" spans="1:9" s="403" customFormat="1">
      <c r="A15" s="408" t="s">
        <v>552</v>
      </c>
      <c r="B15" s="405" t="s">
        <v>605</v>
      </c>
      <c r="C15" s="197">
        <v>7.8735739387311692E-3</v>
      </c>
      <c r="D15" s="196">
        <f>C15*'5. RWA'!$C$13</f>
        <v>2232419.0510376231</v>
      </c>
      <c r="F15" s="406"/>
      <c r="G15" s="407"/>
      <c r="H15" s="407"/>
      <c r="I15" s="407"/>
    </row>
    <row r="16" spans="1:9" s="403" customFormat="1">
      <c r="A16" s="408" t="s">
        <v>553</v>
      </c>
      <c r="B16" s="405" t="s">
        <v>555</v>
      </c>
      <c r="C16" s="197">
        <v>1.0499429382229246E-2</v>
      </c>
      <c r="D16" s="196">
        <f>C16*'5. RWA'!$C$13</f>
        <v>2976936.0598257086</v>
      </c>
      <c r="F16" s="406"/>
      <c r="G16" s="407"/>
      <c r="H16" s="407"/>
      <c r="I16" s="407"/>
    </row>
    <row r="17" spans="1:9" s="403" customFormat="1">
      <c r="A17" s="408" t="s">
        <v>554</v>
      </c>
      <c r="B17" s="405" t="s">
        <v>602</v>
      </c>
      <c r="C17" s="197">
        <v>5.1399239176305657E-2</v>
      </c>
      <c r="D17" s="196">
        <f>C17*'5. RWA'!$C$13</f>
        <v>14573387.084304852</v>
      </c>
      <c r="F17" s="406"/>
      <c r="G17" s="407"/>
      <c r="H17" s="407"/>
      <c r="I17" s="407"/>
    </row>
    <row r="18" spans="1:9" s="399" customFormat="1">
      <c r="A18" s="529" t="s">
        <v>603</v>
      </c>
      <c r="B18" s="530"/>
      <c r="C18" s="201" t="s">
        <v>533</v>
      </c>
      <c r="D18" s="202" t="s">
        <v>534</v>
      </c>
      <c r="F18" s="406"/>
      <c r="H18" s="407"/>
    </row>
    <row r="19" spans="1:9" s="403" customFormat="1">
      <c r="A19" s="409">
        <v>4</v>
      </c>
      <c r="B19" s="405" t="s">
        <v>23</v>
      </c>
      <c r="C19" s="197">
        <f>C7+C11+C12+C13+C15</f>
        <v>5.2873573938731169E-2</v>
      </c>
      <c r="D19" s="196">
        <f>C19*'5. RWA'!$C$13</f>
        <v>14991409.83189794</v>
      </c>
      <c r="F19" s="406"/>
      <c r="H19" s="407"/>
    </row>
    <row r="20" spans="1:9" s="403" customFormat="1">
      <c r="A20" s="409">
        <v>5</v>
      </c>
      <c r="B20" s="405" t="s">
        <v>89</v>
      </c>
      <c r="C20" s="197">
        <f>C8+C11+C12+C13+C16</f>
        <v>7.0499429382229251E-2</v>
      </c>
      <c r="D20" s="196">
        <f>C20*'5. RWA'!$C$13</f>
        <v>19988923.767639466</v>
      </c>
      <c r="F20" s="406"/>
      <c r="H20" s="407"/>
    </row>
    <row r="21" spans="1:9" s="403" customFormat="1" ht="15.75" thickBot="1">
      <c r="A21" s="410" t="s">
        <v>550</v>
      </c>
      <c r="B21" s="411" t="s">
        <v>88</v>
      </c>
      <c r="C21" s="203">
        <f>C9+C11+C12+C13+C17</f>
        <v>0.13139923917630567</v>
      </c>
      <c r="D21" s="204">
        <f>C21*'5. RWA'!$C$13</f>
        <v>37256037.361389861</v>
      </c>
      <c r="F21" s="406"/>
      <c r="H21" s="407"/>
    </row>
    <row r="22" spans="1:9">
      <c r="F22" s="375"/>
    </row>
    <row r="23" spans="1:9" ht="75">
      <c r="B23" s="279"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85" zoomScaleNormal="85" workbookViewId="0">
      <pane xSplit="1" ySplit="5" topLeftCell="B6" activePane="bottomRight" state="frozen"/>
      <selection pane="topRight" activeCell="B1" sqref="B1"/>
      <selection pane="bottomLeft" activeCell="A5" sqref="A5"/>
      <selection pane="bottomRight" activeCell="I14" sqref="I14"/>
    </sheetView>
  </sheetViews>
  <sheetFormatPr defaultRowHeight="15.75"/>
  <cols>
    <col min="1" max="1" width="10.7109375" style="46" customWidth="1"/>
    <col min="2" max="2" width="91.85546875" style="46" customWidth="1"/>
    <col min="3" max="3" width="27.28515625" style="46" customWidth="1"/>
    <col min="4" max="4" width="24.5703125" style="46" bestFit="1" customWidth="1"/>
    <col min="5" max="5" width="9.42578125" style="178" customWidth="1"/>
    <col min="6" max="16384" width="9.140625" style="178"/>
  </cols>
  <sheetData>
    <row r="1" spans="1:6">
      <c r="A1" s="10" t="s">
        <v>190</v>
      </c>
      <c r="B1" s="242" t="str">
        <f>Info!C2</f>
        <v>ფინკა ბანკი საქართველო სს</v>
      </c>
      <c r="E1" s="46"/>
    </row>
    <row r="2" spans="1:6" s="14" customFormat="1" ht="15.75" customHeight="1">
      <c r="A2" s="10" t="s">
        <v>191</v>
      </c>
      <c r="B2" s="243">
        <f>'1. key ratios'!B2</f>
        <v>44104</v>
      </c>
    </row>
    <row r="3" spans="1:6" s="14" customFormat="1" ht="15.75" customHeight="1">
      <c r="A3" s="15"/>
    </row>
    <row r="4" spans="1:6" s="14" customFormat="1" ht="15.75" customHeight="1" thickBot="1">
      <c r="A4" s="14" t="s">
        <v>416</v>
      </c>
      <c r="B4" s="99" t="s">
        <v>271</v>
      </c>
      <c r="D4" s="100" t="s">
        <v>94</v>
      </c>
    </row>
    <row r="5" spans="1:6" ht="102.75" customHeight="1">
      <c r="A5" s="412" t="s">
        <v>26</v>
      </c>
      <c r="B5" s="413" t="s">
        <v>233</v>
      </c>
      <c r="C5" s="259" t="s">
        <v>239</v>
      </c>
      <c r="D5" s="414" t="s">
        <v>272</v>
      </c>
    </row>
    <row r="6" spans="1:6">
      <c r="A6" s="77">
        <v>1</v>
      </c>
      <c r="B6" s="50" t="s">
        <v>155</v>
      </c>
      <c r="C6" s="138">
        <v>12741735.08</v>
      </c>
      <c r="D6" s="78">
        <v>0</v>
      </c>
      <c r="E6" s="415"/>
      <c r="F6" s="295"/>
    </row>
    <row r="7" spans="1:6">
      <c r="A7" s="77">
        <v>2</v>
      </c>
      <c r="B7" s="51" t="s">
        <v>156</v>
      </c>
      <c r="C7" s="138">
        <v>17368381.199999999</v>
      </c>
      <c r="D7" s="78">
        <v>0</v>
      </c>
      <c r="E7" s="415"/>
      <c r="F7" s="295"/>
    </row>
    <row r="8" spans="1:6">
      <c r="A8" s="77">
        <v>3</v>
      </c>
      <c r="B8" s="51" t="s">
        <v>157</v>
      </c>
      <c r="C8" s="138">
        <v>22917917.32</v>
      </c>
      <c r="D8" s="78">
        <v>0</v>
      </c>
      <c r="E8" s="415"/>
      <c r="F8" s="295"/>
    </row>
    <row r="9" spans="1:6">
      <c r="A9" s="77">
        <v>4</v>
      </c>
      <c r="B9" s="51" t="s">
        <v>186</v>
      </c>
      <c r="C9" s="138">
        <v>0</v>
      </c>
      <c r="D9" s="78">
        <v>0</v>
      </c>
      <c r="E9" s="415"/>
      <c r="F9" s="295"/>
    </row>
    <row r="10" spans="1:6">
      <c r="A10" s="77">
        <v>5</v>
      </c>
      <c r="B10" s="51" t="s">
        <v>158</v>
      </c>
      <c r="C10" s="138">
        <v>28698247.34</v>
      </c>
      <c r="D10" s="78">
        <v>0</v>
      </c>
      <c r="E10" s="415"/>
      <c r="F10" s="295"/>
    </row>
    <row r="11" spans="1:6">
      <c r="A11" s="77">
        <v>6.1</v>
      </c>
      <c r="B11" s="51" t="s">
        <v>159</v>
      </c>
      <c r="C11" s="138">
        <v>189123340.42999914</v>
      </c>
      <c r="D11" s="78">
        <v>0</v>
      </c>
      <c r="E11" s="416"/>
      <c r="F11" s="295"/>
    </row>
    <row r="12" spans="1:6">
      <c r="A12" s="77">
        <v>6.2</v>
      </c>
      <c r="B12" s="52" t="s">
        <v>160</v>
      </c>
      <c r="C12" s="138">
        <v>-12390347.739699947</v>
      </c>
      <c r="D12" s="78">
        <v>0</v>
      </c>
      <c r="E12" s="416"/>
      <c r="F12" s="295"/>
    </row>
    <row r="13" spans="1:6">
      <c r="A13" s="77" t="s">
        <v>491</v>
      </c>
      <c r="B13" s="53" t="s">
        <v>492</v>
      </c>
      <c r="C13" s="138">
        <v>-2723466.5845975876</v>
      </c>
      <c r="D13" s="78">
        <v>0</v>
      </c>
      <c r="E13" s="416"/>
      <c r="F13" s="295"/>
    </row>
    <row r="14" spans="1:6">
      <c r="A14" s="77" t="s">
        <v>491</v>
      </c>
      <c r="B14" s="53" t="s">
        <v>615</v>
      </c>
      <c r="C14" s="138">
        <v>-1876238.01969991</v>
      </c>
      <c r="D14" s="78">
        <v>0</v>
      </c>
      <c r="E14" s="416"/>
      <c r="F14" s="295"/>
    </row>
    <row r="15" spans="1:6">
      <c r="A15" s="77">
        <v>6</v>
      </c>
      <c r="B15" s="51" t="s">
        <v>161</v>
      </c>
      <c r="C15" s="417">
        <f>C11+C12</f>
        <v>176732992.69029918</v>
      </c>
      <c r="D15" s="78">
        <v>0</v>
      </c>
      <c r="E15" s="415"/>
      <c r="F15" s="295"/>
    </row>
    <row r="16" spans="1:6">
      <c r="A16" s="77">
        <v>7</v>
      </c>
      <c r="B16" s="51" t="s">
        <v>162</v>
      </c>
      <c r="C16" s="138">
        <v>7981832.2500000009</v>
      </c>
      <c r="D16" s="78">
        <v>0</v>
      </c>
      <c r="E16" s="415"/>
      <c r="F16" s="295"/>
    </row>
    <row r="17" spans="1:6">
      <c r="A17" s="77">
        <v>8</v>
      </c>
      <c r="B17" s="51" t="s">
        <v>163</v>
      </c>
      <c r="C17" s="138">
        <v>227211.5</v>
      </c>
      <c r="D17" s="78">
        <v>0</v>
      </c>
      <c r="E17" s="415"/>
      <c r="F17" s="295"/>
    </row>
    <row r="18" spans="1:6">
      <c r="A18" s="77">
        <v>9</v>
      </c>
      <c r="B18" s="51" t="s">
        <v>164</v>
      </c>
      <c r="C18" s="138">
        <v>0</v>
      </c>
      <c r="D18" s="78">
        <v>0</v>
      </c>
      <c r="E18" s="415"/>
      <c r="F18" s="295"/>
    </row>
    <row r="19" spans="1:6">
      <c r="A19" s="77">
        <v>9.1</v>
      </c>
      <c r="B19" s="53" t="s">
        <v>248</v>
      </c>
      <c r="C19" s="138">
        <v>0</v>
      </c>
      <c r="D19" s="78">
        <v>0</v>
      </c>
      <c r="E19" s="415"/>
      <c r="F19" s="295"/>
    </row>
    <row r="20" spans="1:6">
      <c r="A20" s="77">
        <v>9.1999999999999993</v>
      </c>
      <c r="B20" s="53" t="s">
        <v>238</v>
      </c>
      <c r="C20" s="138">
        <v>0</v>
      </c>
      <c r="D20" s="78">
        <v>0</v>
      </c>
      <c r="E20" s="415"/>
      <c r="F20" s="295"/>
    </row>
    <row r="21" spans="1:6">
      <c r="A21" s="77">
        <v>9.3000000000000007</v>
      </c>
      <c r="B21" s="53" t="s">
        <v>237</v>
      </c>
      <c r="C21" s="138">
        <v>0</v>
      </c>
      <c r="D21" s="78">
        <v>0</v>
      </c>
      <c r="E21" s="415"/>
      <c r="F21" s="295"/>
    </row>
    <row r="22" spans="1:6">
      <c r="A22" s="77">
        <v>10</v>
      </c>
      <c r="B22" s="51" t="s">
        <v>165</v>
      </c>
      <c r="C22" s="138">
        <v>10321221.170000007</v>
      </c>
      <c r="D22" s="78">
        <v>0</v>
      </c>
      <c r="E22" s="415"/>
      <c r="F22" s="295"/>
    </row>
    <row r="23" spans="1:6">
      <c r="A23" s="77">
        <v>10.1</v>
      </c>
      <c r="B23" s="53" t="s">
        <v>236</v>
      </c>
      <c r="C23" s="138">
        <v>-1329016.3500000001</v>
      </c>
      <c r="D23" s="123" t="s">
        <v>444</v>
      </c>
      <c r="E23" s="415"/>
      <c r="F23" s="295"/>
    </row>
    <row r="24" spans="1:6">
      <c r="A24" s="77">
        <v>11</v>
      </c>
      <c r="B24" s="54" t="s">
        <v>166</v>
      </c>
      <c r="C24" s="138">
        <v>3471360.9299999997</v>
      </c>
      <c r="D24" s="78">
        <v>0</v>
      </c>
      <c r="E24" s="415"/>
      <c r="F24" s="295"/>
    </row>
    <row r="25" spans="1:6">
      <c r="A25" s="77">
        <v>12</v>
      </c>
      <c r="B25" s="56" t="s">
        <v>167</v>
      </c>
      <c r="C25" s="139">
        <f>SUM(C6:C10,C15:C18,C22,C24)</f>
        <v>280460899.48029917</v>
      </c>
      <c r="D25" s="79"/>
      <c r="E25" s="418"/>
      <c r="F25" s="295"/>
    </row>
    <row r="26" spans="1:6">
      <c r="A26" s="77">
        <v>13</v>
      </c>
      <c r="B26" s="51" t="s">
        <v>168</v>
      </c>
      <c r="C26" s="205">
        <v>0</v>
      </c>
      <c r="D26" s="78">
        <v>0</v>
      </c>
      <c r="E26" s="415"/>
      <c r="F26" s="295"/>
    </row>
    <row r="27" spans="1:6">
      <c r="A27" s="77">
        <v>14</v>
      </c>
      <c r="B27" s="51" t="s">
        <v>169</v>
      </c>
      <c r="C27" s="205">
        <v>8613326.5500000492</v>
      </c>
      <c r="D27" s="78">
        <v>0</v>
      </c>
      <c r="E27" s="415"/>
      <c r="F27" s="295"/>
    </row>
    <row r="28" spans="1:6">
      <c r="A28" s="77">
        <v>15</v>
      </c>
      <c r="B28" s="51" t="s">
        <v>170</v>
      </c>
      <c r="C28" s="205">
        <v>22572687.039999835</v>
      </c>
      <c r="D28" s="78">
        <v>0</v>
      </c>
      <c r="E28" s="415"/>
      <c r="F28" s="295"/>
    </row>
    <row r="29" spans="1:6">
      <c r="A29" s="77">
        <v>16</v>
      </c>
      <c r="B29" s="51" t="s">
        <v>171</v>
      </c>
      <c r="C29" s="205">
        <v>141801065.7300002</v>
      </c>
      <c r="D29" s="78">
        <v>0</v>
      </c>
      <c r="E29" s="415"/>
      <c r="F29" s="295"/>
    </row>
    <row r="30" spans="1:6">
      <c r="A30" s="77">
        <v>17</v>
      </c>
      <c r="B30" s="51" t="s">
        <v>172</v>
      </c>
      <c r="C30" s="205">
        <v>0</v>
      </c>
      <c r="D30" s="78">
        <v>0</v>
      </c>
      <c r="E30" s="415"/>
      <c r="F30" s="295"/>
    </row>
    <row r="31" spans="1:6">
      <c r="A31" s="77">
        <v>18</v>
      </c>
      <c r="B31" s="51" t="s">
        <v>173</v>
      </c>
      <c r="C31" s="205">
        <v>33935580</v>
      </c>
      <c r="D31" s="78">
        <v>0</v>
      </c>
      <c r="E31" s="415"/>
      <c r="F31" s="295"/>
    </row>
    <row r="32" spans="1:6">
      <c r="A32" s="77">
        <v>19</v>
      </c>
      <c r="B32" s="51" t="s">
        <v>174</v>
      </c>
      <c r="C32" s="205">
        <v>5190628.29</v>
      </c>
      <c r="D32" s="78">
        <v>0</v>
      </c>
      <c r="E32" s="415"/>
      <c r="F32" s="295"/>
    </row>
    <row r="33" spans="1:6">
      <c r="A33" s="77">
        <v>20</v>
      </c>
      <c r="B33" s="51" t="s">
        <v>96</v>
      </c>
      <c r="C33" s="205">
        <v>10915642.379999999</v>
      </c>
      <c r="D33" s="78">
        <v>0</v>
      </c>
      <c r="E33" s="415"/>
      <c r="F33" s="295"/>
    </row>
    <row r="34" spans="1:6">
      <c r="A34" s="77">
        <v>20.100000000000001</v>
      </c>
      <c r="B34" s="51" t="s">
        <v>490</v>
      </c>
      <c r="C34" s="205">
        <v>0</v>
      </c>
      <c r="D34" s="78">
        <v>0</v>
      </c>
      <c r="E34" s="415"/>
      <c r="F34" s="295"/>
    </row>
    <row r="35" spans="1:6">
      <c r="A35" s="77">
        <v>21</v>
      </c>
      <c r="B35" s="54" t="s">
        <v>175</v>
      </c>
      <c r="C35" s="205">
        <v>16439000</v>
      </c>
      <c r="D35" s="78">
        <v>0</v>
      </c>
      <c r="E35" s="415"/>
      <c r="F35" s="295"/>
    </row>
    <row r="36" spans="1:6">
      <c r="A36" s="77">
        <v>21.1</v>
      </c>
      <c r="B36" s="55" t="s">
        <v>235</v>
      </c>
      <c r="C36" s="205">
        <v>13167639</v>
      </c>
      <c r="D36" s="78">
        <v>0</v>
      </c>
      <c r="E36" s="415"/>
      <c r="F36" s="295"/>
    </row>
    <row r="37" spans="1:6">
      <c r="A37" s="77">
        <v>22</v>
      </c>
      <c r="B37" s="56" t="s">
        <v>176</v>
      </c>
      <c r="C37" s="206">
        <f>SUM(C26:C35)</f>
        <v>239467929.99000007</v>
      </c>
      <c r="D37" s="79"/>
      <c r="E37" s="418"/>
      <c r="F37" s="295"/>
    </row>
    <row r="38" spans="1:6">
      <c r="A38" s="77">
        <v>23</v>
      </c>
      <c r="B38" s="54" t="s">
        <v>177</v>
      </c>
      <c r="C38" s="205">
        <v>25643199.989999998</v>
      </c>
      <c r="D38" s="78">
        <v>0</v>
      </c>
      <c r="E38" s="415"/>
      <c r="F38" s="295"/>
    </row>
    <row r="39" spans="1:6">
      <c r="A39" s="77">
        <v>24</v>
      </c>
      <c r="B39" s="54" t="s">
        <v>178</v>
      </c>
      <c r="C39" s="205">
        <v>0</v>
      </c>
      <c r="D39" s="78">
        <v>0</v>
      </c>
      <c r="E39" s="415"/>
      <c r="F39" s="295"/>
    </row>
    <row r="40" spans="1:6">
      <c r="A40" s="77">
        <v>25</v>
      </c>
      <c r="B40" s="54" t="s">
        <v>234</v>
      </c>
      <c r="C40" s="205">
        <v>0</v>
      </c>
      <c r="D40" s="78">
        <v>0</v>
      </c>
      <c r="E40" s="415"/>
      <c r="F40" s="295"/>
    </row>
    <row r="41" spans="1:6">
      <c r="A41" s="77">
        <v>26</v>
      </c>
      <c r="B41" s="54" t="s">
        <v>180</v>
      </c>
      <c r="C41" s="205">
        <v>0</v>
      </c>
      <c r="D41" s="78">
        <v>0</v>
      </c>
      <c r="E41" s="415"/>
      <c r="F41" s="295"/>
    </row>
    <row r="42" spans="1:6">
      <c r="A42" s="77">
        <v>27</v>
      </c>
      <c r="B42" s="54" t="s">
        <v>181</v>
      </c>
      <c r="C42" s="205">
        <v>0</v>
      </c>
      <c r="D42" s="78">
        <v>0</v>
      </c>
      <c r="E42" s="415"/>
      <c r="F42" s="295"/>
    </row>
    <row r="43" spans="1:6">
      <c r="A43" s="77">
        <v>28</v>
      </c>
      <c r="B43" s="54" t="s">
        <v>182</v>
      </c>
      <c r="C43" s="205">
        <v>15349768.961200001</v>
      </c>
      <c r="D43" s="78">
        <v>0</v>
      </c>
      <c r="E43" s="415"/>
      <c r="F43" s="295"/>
    </row>
    <row r="44" spans="1:6">
      <c r="A44" s="77">
        <v>29</v>
      </c>
      <c r="B44" s="54" t="s">
        <v>35</v>
      </c>
      <c r="C44" s="205">
        <v>0</v>
      </c>
      <c r="D44" s="78">
        <v>0</v>
      </c>
      <c r="E44" s="415"/>
      <c r="F44" s="295"/>
    </row>
    <row r="45" spans="1:6" ht="16.5" thickBot="1">
      <c r="A45" s="80">
        <v>30</v>
      </c>
      <c r="B45" s="81" t="s">
        <v>183</v>
      </c>
      <c r="C45" s="207">
        <f>SUM(C38:C44)</f>
        <v>40992968.951200001</v>
      </c>
      <c r="D45" s="82"/>
      <c r="E45" s="418"/>
      <c r="F45" s="29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41"/>
  <sheetViews>
    <sheetView zoomScale="85" zoomScaleNormal="85" workbookViewId="0">
      <pane xSplit="2" ySplit="7" topLeftCell="C8" activePane="bottomRight" state="frozen"/>
      <selection pane="topRight"/>
      <selection pane="bottomLeft"/>
      <selection pane="bottomRight" activeCell="N38" sqref="N38"/>
    </sheetView>
  </sheetViews>
  <sheetFormatPr defaultColWidth="9.140625" defaultRowHeight="12.75"/>
  <cols>
    <col min="1" max="1" width="10.5703125" style="1" bestFit="1" customWidth="1"/>
    <col min="2" max="2" width="85.140625" style="1" customWidth="1"/>
    <col min="3" max="3" width="14.85546875" style="1" bestFit="1" customWidth="1"/>
    <col min="4" max="4" width="10.7109375" style="1" customWidth="1"/>
    <col min="5" max="5" width="10.28515625" style="1" bestFit="1" customWidth="1"/>
    <col min="6" max="6" width="10.140625" style="1" customWidth="1"/>
    <col min="7" max="7" width="10.28515625" style="1" bestFit="1" customWidth="1"/>
    <col min="8" max="8" width="11" style="1" customWidth="1"/>
    <col min="9" max="9" width="12.7109375" style="1" customWidth="1"/>
    <col min="10" max="10" width="8" style="1" customWidth="1"/>
    <col min="11" max="11" width="15.85546875" style="1" bestFit="1" customWidth="1"/>
    <col min="12" max="12" width="13" style="1" customWidth="1"/>
    <col min="13" max="13" width="14.85546875" style="1" bestFit="1" customWidth="1"/>
    <col min="14" max="14" width="11.85546875" style="1" customWidth="1"/>
    <col min="15" max="15" width="14.85546875" style="1" bestFit="1" customWidth="1"/>
    <col min="16" max="16" width="11.7109375" style="1" customWidth="1"/>
    <col min="17" max="17" width="12" style="1" bestFit="1" customWidth="1"/>
    <col min="18" max="18" width="10" style="1" customWidth="1"/>
    <col min="19" max="19" width="20.140625" style="1" customWidth="1"/>
    <col min="20" max="16384" width="9.140625" style="6"/>
  </cols>
  <sheetData>
    <row r="1" spans="1:19" s="261" customFormat="1" ht="15">
      <c r="A1" s="10" t="s">
        <v>190</v>
      </c>
      <c r="B1" s="242" t="str">
        <f>Info!C2</f>
        <v>ფინკა ბანკი საქართველო სს</v>
      </c>
      <c r="C1" s="46"/>
      <c r="D1" s="46"/>
      <c r="E1" s="46"/>
      <c r="F1" s="46"/>
      <c r="G1" s="46"/>
      <c r="H1" s="46"/>
      <c r="I1" s="46"/>
      <c r="J1" s="46"/>
      <c r="K1" s="46"/>
      <c r="L1" s="46"/>
      <c r="M1" s="46"/>
      <c r="N1" s="46"/>
      <c r="O1" s="46"/>
      <c r="P1" s="46"/>
      <c r="Q1" s="46"/>
      <c r="R1" s="46"/>
      <c r="S1" s="46"/>
    </row>
    <row r="2" spans="1:19" s="261" customFormat="1" ht="15">
      <c r="A2" s="10" t="s">
        <v>191</v>
      </c>
      <c r="B2" s="243">
        <f>'1. key ratios'!B2</f>
        <v>44104</v>
      </c>
      <c r="C2" s="46"/>
      <c r="D2" s="46"/>
      <c r="E2" s="46"/>
      <c r="F2" s="46"/>
      <c r="G2" s="46"/>
      <c r="H2" s="46"/>
      <c r="I2" s="46"/>
      <c r="J2" s="46"/>
      <c r="K2" s="46"/>
      <c r="L2" s="46"/>
      <c r="M2" s="46"/>
      <c r="N2" s="46"/>
      <c r="O2" s="46"/>
      <c r="P2" s="46"/>
      <c r="Q2" s="46"/>
      <c r="R2" s="46"/>
      <c r="S2" s="46"/>
    </row>
    <row r="3" spans="1:19" s="261" customFormat="1" ht="15">
      <c r="A3" s="46"/>
      <c r="B3" s="46"/>
      <c r="C3" s="46"/>
      <c r="D3" s="46"/>
      <c r="E3" s="46"/>
      <c r="F3" s="46"/>
      <c r="G3" s="46"/>
      <c r="H3" s="46"/>
      <c r="I3" s="46"/>
      <c r="J3" s="46"/>
      <c r="K3" s="46"/>
      <c r="L3" s="46"/>
      <c r="M3" s="46"/>
      <c r="N3" s="46"/>
      <c r="O3" s="46"/>
      <c r="P3" s="46"/>
      <c r="Q3" s="46"/>
      <c r="R3" s="46"/>
      <c r="S3" s="46"/>
    </row>
    <row r="4" spans="1:19" s="261" customFormat="1" ht="45.75" thickBot="1">
      <c r="A4" s="44" t="s">
        <v>417</v>
      </c>
      <c r="B4" s="419" t="s">
        <v>461</v>
      </c>
      <c r="C4" s="46"/>
      <c r="D4" s="46"/>
      <c r="E4" s="46"/>
      <c r="F4" s="46"/>
      <c r="G4" s="46"/>
      <c r="H4" s="46"/>
      <c r="I4" s="46"/>
      <c r="J4" s="46"/>
      <c r="K4" s="46"/>
      <c r="L4" s="46"/>
      <c r="M4" s="46"/>
      <c r="N4" s="46"/>
      <c r="O4" s="46"/>
      <c r="P4" s="46"/>
      <c r="Q4" s="46"/>
      <c r="R4" s="46"/>
      <c r="S4" s="46"/>
    </row>
    <row r="5" spans="1:19" s="261" customFormat="1" ht="15">
      <c r="A5" s="420"/>
      <c r="B5" s="421"/>
      <c r="C5" s="208" t="s">
        <v>0</v>
      </c>
      <c r="D5" s="208" t="s">
        <v>1</v>
      </c>
      <c r="E5" s="208" t="s">
        <v>2</v>
      </c>
      <c r="F5" s="208" t="s">
        <v>3</v>
      </c>
      <c r="G5" s="208" t="s">
        <v>4</v>
      </c>
      <c r="H5" s="208" t="s">
        <v>5</v>
      </c>
      <c r="I5" s="208" t="s">
        <v>240</v>
      </c>
      <c r="J5" s="208" t="s">
        <v>241</v>
      </c>
      <c r="K5" s="208" t="s">
        <v>242</v>
      </c>
      <c r="L5" s="208" t="s">
        <v>243</v>
      </c>
      <c r="M5" s="208" t="s">
        <v>244</v>
      </c>
      <c r="N5" s="208" t="s">
        <v>245</v>
      </c>
      <c r="O5" s="208" t="s">
        <v>448</v>
      </c>
      <c r="P5" s="208" t="s">
        <v>449</v>
      </c>
      <c r="Q5" s="208" t="s">
        <v>450</v>
      </c>
      <c r="R5" s="209" t="s">
        <v>451</v>
      </c>
      <c r="S5" s="210" t="s">
        <v>452</v>
      </c>
    </row>
    <row r="6" spans="1:19" s="261" customFormat="1" ht="46.5" customHeight="1">
      <c r="A6" s="422"/>
      <c r="B6" s="535" t="s">
        <v>453</v>
      </c>
      <c r="C6" s="533">
        <v>0</v>
      </c>
      <c r="D6" s="534"/>
      <c r="E6" s="533">
        <v>0.2</v>
      </c>
      <c r="F6" s="534"/>
      <c r="G6" s="533">
        <v>0.35</v>
      </c>
      <c r="H6" s="534"/>
      <c r="I6" s="533">
        <v>0.5</v>
      </c>
      <c r="J6" s="534"/>
      <c r="K6" s="533">
        <v>0.75</v>
      </c>
      <c r="L6" s="534"/>
      <c r="M6" s="533">
        <v>1</v>
      </c>
      <c r="N6" s="534"/>
      <c r="O6" s="533">
        <v>1.5</v>
      </c>
      <c r="P6" s="534"/>
      <c r="Q6" s="533">
        <v>2.5</v>
      </c>
      <c r="R6" s="534"/>
      <c r="S6" s="531" t="s">
        <v>253</v>
      </c>
    </row>
    <row r="7" spans="1:19" s="261" customFormat="1" ht="60" customHeight="1">
      <c r="A7" s="422"/>
      <c r="B7" s="536"/>
      <c r="C7" s="211" t="s">
        <v>446</v>
      </c>
      <c r="D7" s="211" t="s">
        <v>447</v>
      </c>
      <c r="E7" s="211" t="s">
        <v>446</v>
      </c>
      <c r="F7" s="211" t="s">
        <v>447</v>
      </c>
      <c r="G7" s="211" t="s">
        <v>446</v>
      </c>
      <c r="H7" s="211" t="s">
        <v>447</v>
      </c>
      <c r="I7" s="211" t="s">
        <v>446</v>
      </c>
      <c r="J7" s="211" t="s">
        <v>447</v>
      </c>
      <c r="K7" s="211" t="s">
        <v>446</v>
      </c>
      <c r="L7" s="211" t="s">
        <v>447</v>
      </c>
      <c r="M7" s="211" t="s">
        <v>446</v>
      </c>
      <c r="N7" s="211" t="s">
        <v>447</v>
      </c>
      <c r="O7" s="211" t="s">
        <v>446</v>
      </c>
      <c r="P7" s="211" t="s">
        <v>447</v>
      </c>
      <c r="Q7" s="211" t="s">
        <v>446</v>
      </c>
      <c r="R7" s="211" t="s">
        <v>447</v>
      </c>
      <c r="S7" s="532"/>
    </row>
    <row r="8" spans="1:19" s="425" customFormat="1" ht="15">
      <c r="A8" s="423">
        <v>1</v>
      </c>
      <c r="B8" s="424" t="s">
        <v>218</v>
      </c>
      <c r="C8" s="212">
        <v>36041005.18</v>
      </c>
      <c r="D8" s="212"/>
      <c r="E8" s="212">
        <v>0</v>
      </c>
      <c r="F8" s="212"/>
      <c r="G8" s="212">
        <v>0</v>
      </c>
      <c r="H8" s="212"/>
      <c r="I8" s="212">
        <v>0</v>
      </c>
      <c r="J8" s="212"/>
      <c r="K8" s="212">
        <v>0</v>
      </c>
      <c r="L8" s="212"/>
      <c r="M8" s="212">
        <v>10176482.832599998</v>
      </c>
      <c r="N8" s="212"/>
      <c r="O8" s="212">
        <v>0</v>
      </c>
      <c r="P8" s="212"/>
      <c r="Q8" s="212">
        <v>0</v>
      </c>
      <c r="R8" s="212"/>
      <c r="S8" s="213">
        <f>$C$6*SUM(C8:D8)+$E$6*SUM(E8:F8)+$G$6*SUM(G8:H8)+$I$6*SUM(I8:J8)+$K$6*SUM(K8:L8)+$M$6*SUM(M8:N8)+$O$6*SUM(O8:P8)+$Q$6*SUM(Q8:R8)</f>
        <v>10176482.832599998</v>
      </c>
    </row>
    <row r="9" spans="1:19" s="425" customFormat="1" ht="15">
      <c r="A9" s="423">
        <v>2</v>
      </c>
      <c r="B9" s="424" t="s">
        <v>219</v>
      </c>
      <c r="C9" s="212">
        <v>0</v>
      </c>
      <c r="D9" s="212"/>
      <c r="E9" s="212">
        <v>0</v>
      </c>
      <c r="F9" s="212"/>
      <c r="G9" s="212">
        <v>0</v>
      </c>
      <c r="H9" s="212"/>
      <c r="I9" s="212">
        <v>0</v>
      </c>
      <c r="J9" s="212"/>
      <c r="K9" s="212">
        <v>0</v>
      </c>
      <c r="L9" s="212"/>
      <c r="M9" s="212">
        <v>0</v>
      </c>
      <c r="N9" s="212"/>
      <c r="O9" s="212">
        <v>0</v>
      </c>
      <c r="P9" s="212"/>
      <c r="Q9" s="212">
        <v>0</v>
      </c>
      <c r="R9" s="212"/>
      <c r="S9" s="213">
        <f t="shared" ref="S9:S21" si="0">$C$6*SUM(C9:D9)+$E$6*SUM(E9:F9)+$G$6*SUM(G9:H9)+$I$6*SUM(I9:J9)+$K$6*SUM(K9:L9)+$M$6*SUM(M9:N9)+$O$6*SUM(O9:P9)+$Q$6*SUM(Q9:R9)</f>
        <v>0</v>
      </c>
    </row>
    <row r="10" spans="1:19" s="425" customFormat="1" ht="15">
      <c r="A10" s="423">
        <v>3</v>
      </c>
      <c r="B10" s="424" t="s">
        <v>220</v>
      </c>
      <c r="C10" s="212">
        <v>0</v>
      </c>
      <c r="D10" s="212"/>
      <c r="E10" s="212">
        <v>0</v>
      </c>
      <c r="F10" s="212"/>
      <c r="G10" s="212">
        <v>0</v>
      </c>
      <c r="H10" s="212"/>
      <c r="I10" s="212">
        <v>0</v>
      </c>
      <c r="J10" s="212"/>
      <c r="K10" s="212">
        <v>0</v>
      </c>
      <c r="L10" s="212"/>
      <c r="M10" s="212">
        <v>0</v>
      </c>
      <c r="N10" s="212"/>
      <c r="O10" s="212">
        <v>0</v>
      </c>
      <c r="P10" s="212"/>
      <c r="Q10" s="212">
        <v>0</v>
      </c>
      <c r="R10" s="212"/>
      <c r="S10" s="213">
        <f t="shared" si="0"/>
        <v>0</v>
      </c>
    </row>
    <row r="11" spans="1:19" s="425" customFormat="1" ht="15">
      <c r="A11" s="423">
        <v>4</v>
      </c>
      <c r="B11" s="424" t="s">
        <v>221</v>
      </c>
      <c r="C11" s="212">
        <v>0</v>
      </c>
      <c r="D11" s="212"/>
      <c r="E11" s="212">
        <v>0</v>
      </c>
      <c r="F11" s="212"/>
      <c r="G11" s="212">
        <v>0</v>
      </c>
      <c r="H11" s="212"/>
      <c r="I11" s="212">
        <v>0</v>
      </c>
      <c r="J11" s="212"/>
      <c r="K11" s="212">
        <v>0</v>
      </c>
      <c r="L11" s="212"/>
      <c r="M11" s="212">
        <v>0</v>
      </c>
      <c r="N11" s="212"/>
      <c r="O11" s="212">
        <v>0</v>
      </c>
      <c r="P11" s="212"/>
      <c r="Q11" s="212">
        <v>0</v>
      </c>
      <c r="R11" s="212"/>
      <c r="S11" s="213">
        <f t="shared" si="0"/>
        <v>0</v>
      </c>
    </row>
    <row r="12" spans="1:19" s="425" customFormat="1" ht="15">
      <c r="A12" s="423">
        <v>5</v>
      </c>
      <c r="B12" s="424" t="s">
        <v>222</v>
      </c>
      <c r="C12" s="212">
        <v>0</v>
      </c>
      <c r="D12" s="212"/>
      <c r="E12" s="212">
        <v>0</v>
      </c>
      <c r="F12" s="212"/>
      <c r="G12" s="212">
        <v>0</v>
      </c>
      <c r="H12" s="212"/>
      <c r="I12" s="212">
        <v>0</v>
      </c>
      <c r="J12" s="212"/>
      <c r="K12" s="212">
        <v>0</v>
      </c>
      <c r="L12" s="212"/>
      <c r="M12" s="212">
        <v>0</v>
      </c>
      <c r="N12" s="212"/>
      <c r="O12" s="212">
        <v>0</v>
      </c>
      <c r="P12" s="212"/>
      <c r="Q12" s="212">
        <v>0</v>
      </c>
      <c r="R12" s="212"/>
      <c r="S12" s="213">
        <f t="shared" si="0"/>
        <v>0</v>
      </c>
    </row>
    <row r="13" spans="1:19" s="425" customFormat="1" ht="15">
      <c r="A13" s="423">
        <v>6</v>
      </c>
      <c r="B13" s="424" t="s">
        <v>223</v>
      </c>
      <c r="C13" s="212">
        <v>0</v>
      </c>
      <c r="D13" s="212"/>
      <c r="E13" s="212">
        <v>0</v>
      </c>
      <c r="F13" s="212"/>
      <c r="G13" s="212">
        <v>0</v>
      </c>
      <c r="H13" s="212"/>
      <c r="I13" s="212">
        <v>22917917.315400001</v>
      </c>
      <c r="J13" s="212"/>
      <c r="K13" s="212">
        <v>0</v>
      </c>
      <c r="L13" s="212"/>
      <c r="M13" s="212">
        <v>0</v>
      </c>
      <c r="N13" s="212"/>
      <c r="O13" s="212">
        <v>0</v>
      </c>
      <c r="P13" s="212"/>
      <c r="Q13" s="212">
        <v>0</v>
      </c>
      <c r="R13" s="212"/>
      <c r="S13" s="213">
        <f t="shared" si="0"/>
        <v>11458958.6577</v>
      </c>
    </row>
    <row r="14" spans="1:19" s="425" customFormat="1" ht="15">
      <c r="A14" s="423">
        <v>7</v>
      </c>
      <c r="B14" s="424" t="s">
        <v>73</v>
      </c>
      <c r="C14" s="212">
        <v>0</v>
      </c>
      <c r="D14" s="212"/>
      <c r="E14" s="212">
        <v>0</v>
      </c>
      <c r="F14" s="212"/>
      <c r="G14" s="212">
        <v>0</v>
      </c>
      <c r="H14" s="212"/>
      <c r="I14" s="212">
        <v>0</v>
      </c>
      <c r="J14" s="212"/>
      <c r="K14" s="212">
        <v>0</v>
      </c>
      <c r="L14" s="212"/>
      <c r="M14" s="212">
        <v>0</v>
      </c>
      <c r="N14" s="212"/>
      <c r="O14" s="212">
        <v>0</v>
      </c>
      <c r="P14" s="212"/>
      <c r="Q14" s="212">
        <v>0</v>
      </c>
      <c r="R14" s="212"/>
      <c r="S14" s="213">
        <f t="shared" si="0"/>
        <v>0</v>
      </c>
    </row>
    <row r="15" spans="1:19" s="425" customFormat="1" ht="15">
      <c r="A15" s="423">
        <v>8</v>
      </c>
      <c r="B15" s="424" t="s">
        <v>74</v>
      </c>
      <c r="C15" s="212">
        <v>0</v>
      </c>
      <c r="D15" s="212"/>
      <c r="E15" s="212">
        <v>0</v>
      </c>
      <c r="F15" s="212" t="s">
        <v>636</v>
      </c>
      <c r="G15" s="212">
        <v>0</v>
      </c>
      <c r="H15" s="212"/>
      <c r="I15" s="212">
        <v>0</v>
      </c>
      <c r="J15" s="212"/>
      <c r="K15" s="212">
        <v>134609475.78009999</v>
      </c>
      <c r="L15" s="212"/>
      <c r="M15" s="212">
        <v>1431569.0427999999</v>
      </c>
      <c r="N15" s="212">
        <v>2222197.1774999998</v>
      </c>
      <c r="O15" s="212">
        <v>52666134.500100002</v>
      </c>
      <c r="P15" s="212"/>
      <c r="Q15" s="212">
        <v>0</v>
      </c>
      <c r="R15" s="212"/>
      <c r="S15" s="213">
        <f t="shared" si="0"/>
        <v>183610074.805525</v>
      </c>
    </row>
    <row r="16" spans="1:19" s="425" customFormat="1" ht="15">
      <c r="A16" s="423">
        <v>9</v>
      </c>
      <c r="B16" s="424" t="s">
        <v>75</v>
      </c>
      <c r="C16" s="212">
        <v>0</v>
      </c>
      <c r="D16" s="212"/>
      <c r="E16" s="212">
        <v>0</v>
      </c>
      <c r="F16" s="212"/>
      <c r="G16" s="212">
        <v>0</v>
      </c>
      <c r="H16" s="212"/>
      <c r="I16" s="212">
        <v>0</v>
      </c>
      <c r="J16" s="212"/>
      <c r="K16" s="212">
        <v>0</v>
      </c>
      <c r="L16" s="212"/>
      <c r="M16" s="212">
        <v>0</v>
      </c>
      <c r="N16" s="212"/>
      <c r="O16" s="212">
        <v>0</v>
      </c>
      <c r="P16" s="212"/>
      <c r="Q16" s="212">
        <v>0</v>
      </c>
      <c r="R16" s="212"/>
      <c r="S16" s="213">
        <f t="shared" si="0"/>
        <v>0</v>
      </c>
    </row>
    <row r="17" spans="1:19" s="425" customFormat="1" ht="15">
      <c r="A17" s="423">
        <v>10</v>
      </c>
      <c r="B17" s="424" t="s">
        <v>69</v>
      </c>
      <c r="C17" s="212">
        <v>0</v>
      </c>
      <c r="D17" s="212"/>
      <c r="E17" s="212">
        <v>0</v>
      </c>
      <c r="F17" s="212"/>
      <c r="G17" s="212">
        <v>0</v>
      </c>
      <c r="H17" s="212"/>
      <c r="I17" s="212">
        <v>0</v>
      </c>
      <c r="J17" s="212"/>
      <c r="K17" s="212">
        <v>0</v>
      </c>
      <c r="L17" s="212"/>
      <c r="M17" s="212">
        <v>843912.38359999994</v>
      </c>
      <c r="N17" s="212"/>
      <c r="O17" s="212">
        <v>137005.29</v>
      </c>
      <c r="P17" s="212"/>
      <c r="Q17" s="212">
        <v>0</v>
      </c>
      <c r="R17" s="212"/>
      <c r="S17" s="213">
        <f t="shared" si="0"/>
        <v>1049420.3185999999</v>
      </c>
    </row>
    <row r="18" spans="1:19" s="425" customFormat="1" ht="15">
      <c r="A18" s="423">
        <v>11</v>
      </c>
      <c r="B18" s="424" t="s">
        <v>70</v>
      </c>
      <c r="C18" s="212">
        <v>0</v>
      </c>
      <c r="D18" s="212"/>
      <c r="E18" s="212">
        <v>0</v>
      </c>
      <c r="F18" s="212"/>
      <c r="G18" s="212">
        <v>0</v>
      </c>
      <c r="H18" s="212"/>
      <c r="I18" s="212">
        <v>0</v>
      </c>
      <c r="J18" s="212"/>
      <c r="K18" s="212">
        <v>0</v>
      </c>
      <c r="L18" s="212"/>
      <c r="M18" s="212">
        <v>0</v>
      </c>
      <c r="N18" s="212"/>
      <c r="O18" s="212">
        <v>0</v>
      </c>
      <c r="P18" s="212"/>
      <c r="Q18" s="212">
        <v>0</v>
      </c>
      <c r="R18" s="212"/>
      <c r="S18" s="213">
        <f t="shared" si="0"/>
        <v>0</v>
      </c>
    </row>
    <row r="19" spans="1:19" s="425" customFormat="1" ht="15">
      <c r="A19" s="423">
        <v>12</v>
      </c>
      <c r="B19" s="424" t="s">
        <v>71</v>
      </c>
      <c r="C19" s="212">
        <v>0</v>
      </c>
      <c r="D19" s="212"/>
      <c r="E19" s="212">
        <v>0</v>
      </c>
      <c r="F19" s="212"/>
      <c r="G19" s="212">
        <v>0</v>
      </c>
      <c r="H19" s="212"/>
      <c r="I19" s="212">
        <v>0</v>
      </c>
      <c r="J19" s="212"/>
      <c r="K19" s="212">
        <v>0</v>
      </c>
      <c r="L19" s="212"/>
      <c r="M19" s="212">
        <v>0</v>
      </c>
      <c r="N19" s="212"/>
      <c r="O19" s="212">
        <v>0</v>
      </c>
      <c r="P19" s="212"/>
      <c r="Q19" s="212">
        <v>0</v>
      </c>
      <c r="R19" s="212"/>
      <c r="S19" s="213">
        <f t="shared" si="0"/>
        <v>0</v>
      </c>
    </row>
    <row r="20" spans="1:19" s="425" customFormat="1" ht="15">
      <c r="A20" s="423">
        <v>13</v>
      </c>
      <c r="B20" s="424" t="s">
        <v>72</v>
      </c>
      <c r="C20" s="212">
        <v>0</v>
      </c>
      <c r="D20" s="212"/>
      <c r="E20" s="212">
        <v>0</v>
      </c>
      <c r="F20" s="212"/>
      <c r="G20" s="212">
        <v>0</v>
      </c>
      <c r="H20" s="212"/>
      <c r="I20" s="212">
        <v>0</v>
      </c>
      <c r="J20" s="212"/>
      <c r="K20" s="212">
        <v>0</v>
      </c>
      <c r="L20" s="212"/>
      <c r="M20" s="212">
        <v>0</v>
      </c>
      <c r="N20" s="212"/>
      <c r="O20" s="212">
        <v>0</v>
      </c>
      <c r="P20" s="212"/>
      <c r="Q20" s="212">
        <v>0</v>
      </c>
      <c r="R20" s="212"/>
      <c r="S20" s="213">
        <f t="shared" si="0"/>
        <v>0</v>
      </c>
    </row>
    <row r="21" spans="1:19" s="425" customFormat="1" ht="15">
      <c r="A21" s="423">
        <v>14</v>
      </c>
      <c r="B21" s="424" t="s">
        <v>251</v>
      </c>
      <c r="C21" s="212">
        <v>12741735.082599999</v>
      </c>
      <c r="D21" s="212"/>
      <c r="E21" s="212">
        <v>0</v>
      </c>
      <c r="F21" s="212"/>
      <c r="G21" s="212">
        <v>0</v>
      </c>
      <c r="H21" s="212"/>
      <c r="I21" s="212">
        <v>0</v>
      </c>
      <c r="J21" s="212"/>
      <c r="K21" s="212">
        <v>0</v>
      </c>
      <c r="L21" s="212"/>
      <c r="M21" s="212">
        <v>11644355.047600001</v>
      </c>
      <c r="N21" s="212"/>
      <c r="O21" s="212">
        <v>0</v>
      </c>
      <c r="P21" s="212"/>
      <c r="Q21" s="212">
        <v>617416.05000000005</v>
      </c>
      <c r="R21" s="212"/>
      <c r="S21" s="213">
        <f t="shared" si="0"/>
        <v>13187895.172600001</v>
      </c>
    </row>
    <row r="22" spans="1:19" s="261" customFormat="1" ht="15.75" thickBot="1">
      <c r="A22" s="426"/>
      <c r="B22" s="87" t="s">
        <v>68</v>
      </c>
      <c r="C22" s="214">
        <f>SUM(C8:C21)</f>
        <v>48782740.262599997</v>
      </c>
      <c r="D22" s="214">
        <f t="shared" ref="D22:S22" si="1">SUM(D8:D21)</f>
        <v>0</v>
      </c>
      <c r="E22" s="214">
        <f t="shared" si="1"/>
        <v>0</v>
      </c>
      <c r="F22" s="214">
        <f t="shared" si="1"/>
        <v>0</v>
      </c>
      <c r="G22" s="214">
        <f t="shared" si="1"/>
        <v>0</v>
      </c>
      <c r="H22" s="214">
        <f t="shared" si="1"/>
        <v>0</v>
      </c>
      <c r="I22" s="214">
        <f t="shared" si="1"/>
        <v>22917917.315400001</v>
      </c>
      <c r="J22" s="214">
        <f t="shared" si="1"/>
        <v>0</v>
      </c>
      <c r="K22" s="214">
        <f t="shared" si="1"/>
        <v>134609475.78009999</v>
      </c>
      <c r="L22" s="214">
        <f t="shared" si="1"/>
        <v>0</v>
      </c>
      <c r="M22" s="214">
        <f t="shared" si="1"/>
        <v>24096319.306599997</v>
      </c>
      <c r="N22" s="214">
        <f t="shared" si="1"/>
        <v>2222197.1774999998</v>
      </c>
      <c r="O22" s="214">
        <f t="shared" si="1"/>
        <v>52803139.790100001</v>
      </c>
      <c r="P22" s="214">
        <f t="shared" si="1"/>
        <v>0</v>
      </c>
      <c r="Q22" s="214">
        <f t="shared" si="1"/>
        <v>617416.05000000005</v>
      </c>
      <c r="R22" s="214">
        <f t="shared" si="1"/>
        <v>0</v>
      </c>
      <c r="S22" s="215">
        <f t="shared" si="1"/>
        <v>219482831.787025</v>
      </c>
    </row>
    <row r="26" spans="1:19">
      <c r="C26" s="282"/>
      <c r="D26" s="282"/>
      <c r="E26" s="282"/>
      <c r="F26" s="282"/>
      <c r="G26" s="282"/>
      <c r="H26" s="282"/>
      <c r="I26" s="282"/>
      <c r="J26" s="282"/>
      <c r="K26" s="282"/>
      <c r="L26" s="282"/>
      <c r="M26" s="282"/>
      <c r="N26" s="282"/>
      <c r="O26" s="282"/>
      <c r="P26" s="282"/>
      <c r="Q26" s="282"/>
      <c r="R26" s="282"/>
      <c r="S26" s="282"/>
    </row>
    <row r="27" spans="1:19">
      <c r="C27" s="282"/>
      <c r="D27" s="282"/>
      <c r="E27" s="282"/>
      <c r="F27" s="282"/>
      <c r="G27" s="282"/>
      <c r="H27" s="282"/>
      <c r="I27" s="282"/>
      <c r="J27" s="282"/>
      <c r="K27" s="282"/>
      <c r="L27" s="282"/>
      <c r="M27" s="282"/>
      <c r="N27" s="282"/>
      <c r="O27" s="282"/>
      <c r="P27" s="282"/>
      <c r="Q27" s="282"/>
      <c r="R27" s="282"/>
      <c r="S27" s="282"/>
    </row>
    <row r="28" spans="1:19">
      <c r="C28" s="282"/>
      <c r="D28" s="282"/>
      <c r="E28" s="282"/>
      <c r="F28" s="282"/>
      <c r="G28" s="282"/>
      <c r="H28" s="282"/>
      <c r="I28" s="282"/>
      <c r="J28" s="282"/>
      <c r="K28" s="282"/>
      <c r="L28" s="282"/>
      <c r="M28" s="282"/>
      <c r="N28" s="282"/>
      <c r="O28" s="282"/>
      <c r="P28" s="282"/>
      <c r="Q28" s="282"/>
      <c r="R28" s="282"/>
      <c r="S28" s="282"/>
    </row>
    <row r="29" spans="1:19">
      <c r="C29" s="282"/>
      <c r="D29" s="282"/>
      <c r="E29" s="282"/>
      <c r="F29" s="282"/>
      <c r="G29" s="282"/>
      <c r="H29" s="282"/>
      <c r="I29" s="282"/>
      <c r="J29" s="282"/>
      <c r="K29" s="282"/>
      <c r="L29" s="282"/>
      <c r="M29" s="282"/>
      <c r="N29" s="282"/>
      <c r="O29" s="282"/>
      <c r="P29" s="282"/>
      <c r="Q29" s="282"/>
      <c r="R29" s="282"/>
      <c r="S29" s="282"/>
    </row>
    <row r="30" spans="1:19">
      <c r="C30" s="282"/>
      <c r="D30" s="282"/>
      <c r="E30" s="282"/>
      <c r="F30" s="282"/>
      <c r="G30" s="282"/>
      <c r="H30" s="282"/>
      <c r="I30" s="282"/>
      <c r="J30" s="282"/>
      <c r="K30" s="282"/>
      <c r="L30" s="282"/>
      <c r="M30" s="282"/>
      <c r="N30" s="282"/>
      <c r="O30" s="282"/>
      <c r="P30" s="282"/>
      <c r="Q30" s="282"/>
      <c r="R30" s="282"/>
      <c r="S30" s="282"/>
    </row>
    <row r="31" spans="1:19">
      <c r="C31" s="282"/>
      <c r="D31" s="282"/>
      <c r="E31" s="282"/>
      <c r="F31" s="282"/>
      <c r="G31" s="282"/>
      <c r="H31" s="282"/>
      <c r="I31" s="282"/>
      <c r="J31" s="282"/>
      <c r="K31" s="282"/>
      <c r="L31" s="282"/>
      <c r="M31" s="282"/>
      <c r="N31" s="282"/>
      <c r="O31" s="282"/>
      <c r="P31" s="282"/>
      <c r="Q31" s="282"/>
      <c r="R31" s="282"/>
      <c r="S31" s="282"/>
    </row>
    <row r="32" spans="1:19">
      <c r="C32" s="282"/>
      <c r="D32" s="282"/>
      <c r="E32" s="282"/>
      <c r="F32" s="282"/>
      <c r="G32" s="282"/>
      <c r="H32" s="282"/>
      <c r="I32" s="282"/>
      <c r="J32" s="282"/>
      <c r="K32" s="282"/>
      <c r="L32" s="282"/>
      <c r="M32" s="282"/>
      <c r="N32" s="282"/>
      <c r="O32" s="282"/>
      <c r="P32" s="282"/>
      <c r="Q32" s="282"/>
      <c r="R32" s="282"/>
      <c r="S32" s="282"/>
    </row>
    <row r="33" spans="3:19">
      <c r="C33" s="282"/>
      <c r="D33" s="282"/>
      <c r="E33" s="282"/>
      <c r="F33" s="282"/>
      <c r="G33" s="282"/>
      <c r="H33" s="282"/>
      <c r="I33" s="282"/>
      <c r="J33" s="282"/>
      <c r="K33" s="282"/>
      <c r="L33" s="282"/>
      <c r="M33" s="282"/>
      <c r="N33" s="282"/>
      <c r="O33" s="282"/>
      <c r="P33" s="282"/>
      <c r="Q33" s="282"/>
      <c r="R33" s="282"/>
      <c r="S33" s="282"/>
    </row>
    <row r="34" spans="3:19">
      <c r="C34" s="282"/>
      <c r="D34" s="282"/>
      <c r="E34" s="282"/>
      <c r="F34" s="282"/>
      <c r="G34" s="282"/>
      <c r="H34" s="282"/>
      <c r="I34" s="282"/>
      <c r="J34" s="282"/>
      <c r="K34" s="282"/>
      <c r="L34" s="282"/>
      <c r="M34" s="282"/>
      <c r="N34" s="282"/>
      <c r="O34" s="282"/>
      <c r="P34" s="282"/>
      <c r="Q34" s="282"/>
      <c r="R34" s="282"/>
      <c r="S34" s="282"/>
    </row>
    <row r="35" spans="3:19">
      <c r="C35" s="282"/>
      <c r="D35" s="282"/>
      <c r="E35" s="282"/>
      <c r="F35" s="282"/>
      <c r="G35" s="282"/>
      <c r="H35" s="282"/>
      <c r="I35" s="282"/>
      <c r="J35" s="282"/>
      <c r="K35" s="282"/>
      <c r="L35" s="282"/>
      <c r="M35" s="282"/>
      <c r="N35" s="282"/>
      <c r="O35" s="282"/>
      <c r="P35" s="282"/>
      <c r="Q35" s="282"/>
      <c r="R35" s="282"/>
      <c r="S35" s="282"/>
    </row>
    <row r="36" spans="3:19">
      <c r="C36" s="282"/>
      <c r="D36" s="282"/>
      <c r="E36" s="282"/>
      <c r="F36" s="282"/>
      <c r="G36" s="282"/>
      <c r="H36" s="282"/>
      <c r="I36" s="282"/>
      <c r="J36" s="282"/>
      <c r="K36" s="282"/>
      <c r="L36" s="282"/>
      <c r="M36" s="282"/>
      <c r="N36" s="282"/>
      <c r="O36" s="282"/>
      <c r="P36" s="282"/>
      <c r="Q36" s="282"/>
      <c r="R36" s="282"/>
      <c r="S36" s="282"/>
    </row>
    <row r="37" spans="3:19">
      <c r="C37" s="282"/>
      <c r="D37" s="282"/>
      <c r="E37" s="282"/>
      <c r="F37" s="282"/>
      <c r="G37" s="282"/>
      <c r="H37" s="282"/>
      <c r="I37" s="282"/>
      <c r="J37" s="282"/>
      <c r="K37" s="282"/>
      <c r="L37" s="282"/>
      <c r="M37" s="282"/>
      <c r="N37" s="282"/>
      <c r="O37" s="282"/>
      <c r="P37" s="282"/>
      <c r="Q37" s="282"/>
      <c r="R37" s="282"/>
      <c r="S37" s="282"/>
    </row>
    <row r="38" spans="3:19">
      <c r="C38" s="282"/>
      <c r="D38" s="282"/>
      <c r="E38" s="282"/>
      <c r="F38" s="282"/>
      <c r="G38" s="282"/>
      <c r="H38" s="282"/>
      <c r="I38" s="282"/>
      <c r="J38" s="282"/>
      <c r="K38" s="282"/>
      <c r="L38" s="282"/>
      <c r="M38" s="282"/>
      <c r="N38" s="282"/>
      <c r="O38" s="282"/>
      <c r="P38" s="282"/>
      <c r="Q38" s="282"/>
      <c r="R38" s="282"/>
      <c r="S38" s="282"/>
    </row>
    <row r="39" spans="3:19">
      <c r="C39" s="282"/>
      <c r="D39" s="282"/>
      <c r="E39" s="282"/>
      <c r="F39" s="282"/>
      <c r="G39" s="282"/>
      <c r="H39" s="282"/>
      <c r="I39" s="282"/>
      <c r="J39" s="282"/>
      <c r="K39" s="282"/>
      <c r="L39" s="282"/>
      <c r="M39" s="282"/>
      <c r="N39" s="282"/>
      <c r="O39" s="282"/>
      <c r="P39" s="282"/>
      <c r="Q39" s="282"/>
      <c r="R39" s="282"/>
      <c r="S39" s="282"/>
    </row>
    <row r="40" spans="3:19">
      <c r="C40" s="282"/>
      <c r="D40" s="282"/>
      <c r="E40" s="282"/>
      <c r="F40" s="282"/>
      <c r="G40" s="282"/>
      <c r="H40" s="282"/>
      <c r="I40" s="282"/>
      <c r="J40" s="282"/>
      <c r="K40" s="282"/>
      <c r="L40" s="282"/>
      <c r="M40" s="282"/>
      <c r="N40" s="282"/>
      <c r="O40" s="282"/>
      <c r="P40" s="282"/>
      <c r="Q40" s="282"/>
      <c r="R40" s="282"/>
      <c r="S40" s="282"/>
    </row>
    <row r="41" spans="3:19">
      <c r="C41" s="169"/>
      <c r="D41" s="169"/>
      <c r="E41" s="169"/>
      <c r="F41" s="169"/>
      <c r="G41" s="169"/>
      <c r="H41" s="169"/>
      <c r="I41" s="169"/>
      <c r="J41" s="169"/>
      <c r="K41" s="169"/>
      <c r="L41" s="169"/>
      <c r="M41" s="169"/>
      <c r="N41" s="169"/>
      <c r="O41" s="169"/>
      <c r="P41" s="169"/>
      <c r="Q41" s="169"/>
      <c r="R41" s="169"/>
      <c r="S41" s="16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K7" activePane="bottomRight" state="frozen"/>
      <selection pane="topRight"/>
      <selection pane="bottomLeft"/>
      <selection pane="bottomRight" activeCell="K6" sqref="K6"/>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6"/>
  </cols>
  <sheetData>
    <row r="1" spans="1:22" s="261" customFormat="1" ht="15">
      <c r="A1" s="10" t="s">
        <v>190</v>
      </c>
      <c r="B1" s="242" t="str">
        <f>Info!C2</f>
        <v>ფინკა ბანკი საქართველო სს</v>
      </c>
      <c r="C1" s="46"/>
      <c r="D1" s="46"/>
      <c r="E1" s="46"/>
      <c r="F1" s="46"/>
      <c r="G1" s="46"/>
      <c r="H1" s="46"/>
      <c r="I1" s="46"/>
      <c r="J1" s="46"/>
      <c r="K1" s="46"/>
      <c r="L1" s="46"/>
      <c r="M1" s="46"/>
      <c r="N1" s="46"/>
      <c r="O1" s="46"/>
      <c r="P1" s="46"/>
      <c r="Q1" s="46"/>
      <c r="R1" s="46"/>
      <c r="S1" s="46"/>
      <c r="T1" s="46"/>
      <c r="U1" s="46"/>
      <c r="V1" s="46"/>
    </row>
    <row r="2" spans="1:22" s="261" customFormat="1" ht="15">
      <c r="A2" s="10" t="s">
        <v>191</v>
      </c>
      <c r="B2" s="243">
        <f>'1. key ratios'!B2</f>
        <v>44104</v>
      </c>
      <c r="C2" s="46"/>
      <c r="D2" s="46"/>
      <c r="E2" s="46"/>
      <c r="F2" s="46"/>
      <c r="G2" s="46"/>
      <c r="H2" s="46"/>
      <c r="I2" s="46"/>
      <c r="J2" s="46"/>
      <c r="K2" s="46"/>
      <c r="L2" s="46"/>
      <c r="M2" s="46"/>
      <c r="N2" s="46"/>
      <c r="O2" s="46"/>
      <c r="P2" s="46"/>
      <c r="Q2" s="46"/>
      <c r="R2" s="46"/>
      <c r="S2" s="46"/>
      <c r="T2" s="46"/>
      <c r="U2" s="46"/>
      <c r="V2" s="46"/>
    </row>
    <row r="3" spans="1:22" s="261" customFormat="1" ht="15">
      <c r="A3" s="46"/>
      <c r="B3" s="46"/>
      <c r="C3" s="46"/>
      <c r="D3" s="46"/>
      <c r="E3" s="46"/>
      <c r="F3" s="46"/>
      <c r="G3" s="46"/>
      <c r="H3" s="46"/>
      <c r="I3" s="46"/>
      <c r="J3" s="46"/>
      <c r="K3" s="46"/>
      <c r="L3" s="46"/>
      <c r="M3" s="46"/>
      <c r="N3" s="46"/>
      <c r="O3" s="46"/>
      <c r="P3" s="46"/>
      <c r="Q3" s="46"/>
      <c r="R3" s="46"/>
      <c r="S3" s="46"/>
      <c r="T3" s="46"/>
      <c r="U3" s="46"/>
      <c r="V3" s="46"/>
    </row>
    <row r="4" spans="1:22" s="261" customFormat="1" ht="30.75" thickBot="1">
      <c r="A4" s="46" t="s">
        <v>418</v>
      </c>
      <c r="B4" s="427" t="s">
        <v>462</v>
      </c>
      <c r="C4" s="46"/>
      <c r="D4" s="46"/>
      <c r="E4" s="46"/>
      <c r="F4" s="46"/>
      <c r="G4" s="46"/>
      <c r="H4" s="46"/>
      <c r="I4" s="46"/>
      <c r="J4" s="46"/>
      <c r="K4" s="46"/>
      <c r="L4" s="46"/>
      <c r="M4" s="46"/>
      <c r="N4" s="46"/>
      <c r="O4" s="46"/>
      <c r="P4" s="46"/>
      <c r="Q4" s="46"/>
      <c r="R4" s="46"/>
      <c r="S4" s="46"/>
      <c r="T4" s="46"/>
      <c r="U4" s="46"/>
      <c r="V4" s="100" t="s">
        <v>94</v>
      </c>
    </row>
    <row r="5" spans="1:22" s="261" customFormat="1" ht="15">
      <c r="A5" s="428"/>
      <c r="B5" s="429"/>
      <c r="C5" s="537" t="s">
        <v>200</v>
      </c>
      <c r="D5" s="538"/>
      <c r="E5" s="538"/>
      <c r="F5" s="538"/>
      <c r="G5" s="538"/>
      <c r="H5" s="538"/>
      <c r="I5" s="538"/>
      <c r="J5" s="538"/>
      <c r="K5" s="538"/>
      <c r="L5" s="539"/>
      <c r="M5" s="537" t="s">
        <v>201</v>
      </c>
      <c r="N5" s="538"/>
      <c r="O5" s="538"/>
      <c r="P5" s="538"/>
      <c r="Q5" s="538"/>
      <c r="R5" s="538"/>
      <c r="S5" s="539"/>
      <c r="T5" s="542" t="s">
        <v>460</v>
      </c>
      <c r="U5" s="542" t="s">
        <v>459</v>
      </c>
      <c r="V5" s="540" t="s">
        <v>202</v>
      </c>
    </row>
    <row r="6" spans="1:22" s="44" customFormat="1" ht="165">
      <c r="A6" s="365"/>
      <c r="B6" s="430"/>
      <c r="C6" s="431" t="s">
        <v>203</v>
      </c>
      <c r="D6" s="432" t="s">
        <v>204</v>
      </c>
      <c r="E6" s="433" t="s">
        <v>205</v>
      </c>
      <c r="F6" s="62" t="s">
        <v>454</v>
      </c>
      <c r="G6" s="432" t="s">
        <v>206</v>
      </c>
      <c r="H6" s="432" t="s">
        <v>207</v>
      </c>
      <c r="I6" s="432" t="s">
        <v>208</v>
      </c>
      <c r="J6" s="432" t="s">
        <v>250</v>
      </c>
      <c r="K6" s="432" t="s">
        <v>209</v>
      </c>
      <c r="L6" s="434" t="s">
        <v>210</v>
      </c>
      <c r="M6" s="431" t="s">
        <v>211</v>
      </c>
      <c r="N6" s="432" t="s">
        <v>212</v>
      </c>
      <c r="O6" s="432" t="s">
        <v>213</v>
      </c>
      <c r="P6" s="432" t="s">
        <v>214</v>
      </c>
      <c r="Q6" s="432" t="s">
        <v>215</v>
      </c>
      <c r="R6" s="432" t="s">
        <v>216</v>
      </c>
      <c r="S6" s="434" t="s">
        <v>217</v>
      </c>
      <c r="T6" s="543"/>
      <c r="U6" s="543"/>
      <c r="V6" s="541"/>
    </row>
    <row r="7" spans="1:22" s="425" customFormat="1" ht="15">
      <c r="A7" s="85">
        <v>1</v>
      </c>
      <c r="B7" s="435" t="s">
        <v>218</v>
      </c>
      <c r="C7" s="436"/>
      <c r="D7" s="437"/>
      <c r="E7" s="437"/>
      <c r="F7" s="437"/>
      <c r="G7" s="437"/>
      <c r="H7" s="437"/>
      <c r="I7" s="437"/>
      <c r="J7" s="437"/>
      <c r="K7" s="437"/>
      <c r="L7" s="185"/>
      <c r="M7" s="436"/>
      <c r="N7" s="437"/>
      <c r="O7" s="437"/>
      <c r="P7" s="437"/>
      <c r="Q7" s="437"/>
      <c r="R7" s="437"/>
      <c r="S7" s="185"/>
      <c r="T7" s="438"/>
      <c r="U7" s="439"/>
      <c r="V7" s="440">
        <f>SUM(C7:S7)</f>
        <v>0</v>
      </c>
    </row>
    <row r="8" spans="1:22" s="425" customFormat="1" ht="15">
      <c r="A8" s="85">
        <v>2</v>
      </c>
      <c r="B8" s="435" t="s">
        <v>219</v>
      </c>
      <c r="C8" s="436"/>
      <c r="D8" s="437"/>
      <c r="E8" s="437"/>
      <c r="F8" s="437"/>
      <c r="G8" s="437"/>
      <c r="H8" s="437"/>
      <c r="I8" s="437"/>
      <c r="J8" s="437"/>
      <c r="K8" s="437"/>
      <c r="L8" s="185"/>
      <c r="M8" s="436"/>
      <c r="N8" s="437"/>
      <c r="O8" s="437"/>
      <c r="P8" s="437"/>
      <c r="Q8" s="437"/>
      <c r="R8" s="437"/>
      <c r="S8" s="185"/>
      <c r="T8" s="439"/>
      <c r="U8" s="439"/>
      <c r="V8" s="440">
        <f t="shared" ref="V8:V20" si="0">SUM(C8:S8)</f>
        <v>0</v>
      </c>
    </row>
    <row r="9" spans="1:22" s="425" customFormat="1" ht="15">
      <c r="A9" s="85">
        <v>3</v>
      </c>
      <c r="B9" s="435" t="s">
        <v>220</v>
      </c>
      <c r="C9" s="436"/>
      <c r="D9" s="437"/>
      <c r="E9" s="437"/>
      <c r="F9" s="437"/>
      <c r="G9" s="437"/>
      <c r="H9" s="437"/>
      <c r="I9" s="437"/>
      <c r="J9" s="437"/>
      <c r="K9" s="437"/>
      <c r="L9" s="185"/>
      <c r="M9" s="436"/>
      <c r="N9" s="437"/>
      <c r="O9" s="437"/>
      <c r="P9" s="437"/>
      <c r="Q9" s="437"/>
      <c r="R9" s="437"/>
      <c r="S9" s="185"/>
      <c r="T9" s="439"/>
      <c r="U9" s="439"/>
      <c r="V9" s="440">
        <f>SUM(C9:S9)</f>
        <v>0</v>
      </c>
    </row>
    <row r="10" spans="1:22" s="425" customFormat="1" ht="15">
      <c r="A10" s="85">
        <v>4</v>
      </c>
      <c r="B10" s="435" t="s">
        <v>221</v>
      </c>
      <c r="C10" s="436"/>
      <c r="D10" s="437"/>
      <c r="E10" s="437"/>
      <c r="F10" s="437"/>
      <c r="G10" s="437"/>
      <c r="H10" s="437"/>
      <c r="I10" s="437"/>
      <c r="J10" s="437"/>
      <c r="K10" s="437"/>
      <c r="L10" s="185"/>
      <c r="M10" s="436"/>
      <c r="N10" s="437"/>
      <c r="O10" s="437"/>
      <c r="P10" s="437"/>
      <c r="Q10" s="437"/>
      <c r="R10" s="437"/>
      <c r="S10" s="185"/>
      <c r="T10" s="439"/>
      <c r="U10" s="439"/>
      <c r="V10" s="440">
        <f t="shared" si="0"/>
        <v>0</v>
      </c>
    </row>
    <row r="11" spans="1:22" s="425" customFormat="1" ht="15">
      <c r="A11" s="85">
        <v>5</v>
      </c>
      <c r="B11" s="435" t="s">
        <v>222</v>
      </c>
      <c r="C11" s="436"/>
      <c r="D11" s="437"/>
      <c r="E11" s="437"/>
      <c r="F11" s="437"/>
      <c r="G11" s="437"/>
      <c r="H11" s="437"/>
      <c r="I11" s="437"/>
      <c r="J11" s="437"/>
      <c r="K11" s="437"/>
      <c r="L11" s="185"/>
      <c r="M11" s="436"/>
      <c r="N11" s="437"/>
      <c r="O11" s="437"/>
      <c r="P11" s="437"/>
      <c r="Q11" s="437"/>
      <c r="R11" s="437"/>
      <c r="S11" s="185"/>
      <c r="T11" s="439"/>
      <c r="U11" s="439"/>
      <c r="V11" s="440">
        <f t="shared" si="0"/>
        <v>0</v>
      </c>
    </row>
    <row r="12" spans="1:22" s="425" customFormat="1" ht="15">
      <c r="A12" s="85">
        <v>6</v>
      </c>
      <c r="B12" s="435" t="s">
        <v>223</v>
      </c>
      <c r="C12" s="436"/>
      <c r="D12" s="437"/>
      <c r="E12" s="437"/>
      <c r="F12" s="437"/>
      <c r="G12" s="437"/>
      <c r="H12" s="437"/>
      <c r="I12" s="437"/>
      <c r="J12" s="437"/>
      <c r="K12" s="437"/>
      <c r="L12" s="185"/>
      <c r="M12" s="436"/>
      <c r="N12" s="437"/>
      <c r="O12" s="437"/>
      <c r="P12" s="437"/>
      <c r="Q12" s="437"/>
      <c r="R12" s="437"/>
      <c r="S12" s="185"/>
      <c r="T12" s="439"/>
      <c r="U12" s="439"/>
      <c r="V12" s="440">
        <f t="shared" si="0"/>
        <v>0</v>
      </c>
    </row>
    <row r="13" spans="1:22" s="425" customFormat="1" ht="15">
      <c r="A13" s="85">
        <v>7</v>
      </c>
      <c r="B13" s="435" t="s">
        <v>73</v>
      </c>
      <c r="C13" s="436"/>
      <c r="D13" s="437"/>
      <c r="E13" s="437"/>
      <c r="F13" s="437"/>
      <c r="G13" s="437"/>
      <c r="H13" s="437"/>
      <c r="I13" s="437"/>
      <c r="J13" s="437"/>
      <c r="K13" s="437"/>
      <c r="L13" s="185"/>
      <c r="M13" s="436"/>
      <c r="N13" s="437"/>
      <c r="O13" s="437"/>
      <c r="P13" s="437"/>
      <c r="Q13" s="437"/>
      <c r="R13" s="437"/>
      <c r="S13" s="185"/>
      <c r="T13" s="439"/>
      <c r="U13" s="439"/>
      <c r="V13" s="440">
        <f t="shared" si="0"/>
        <v>0</v>
      </c>
    </row>
    <row r="14" spans="1:22" s="425" customFormat="1" ht="15">
      <c r="A14" s="85">
        <v>8</v>
      </c>
      <c r="B14" s="435" t="s">
        <v>74</v>
      </c>
      <c r="C14" s="436"/>
      <c r="D14" s="437"/>
      <c r="E14" s="437"/>
      <c r="F14" s="437"/>
      <c r="G14" s="437"/>
      <c r="H14" s="437"/>
      <c r="I14" s="437"/>
      <c r="J14" s="437"/>
      <c r="K14" s="437"/>
      <c r="L14" s="185"/>
      <c r="M14" s="436"/>
      <c r="N14" s="437"/>
      <c r="O14" s="437"/>
      <c r="P14" s="437"/>
      <c r="Q14" s="437"/>
      <c r="R14" s="437"/>
      <c r="S14" s="185"/>
      <c r="T14" s="439"/>
      <c r="U14" s="439"/>
      <c r="V14" s="440">
        <f t="shared" si="0"/>
        <v>0</v>
      </c>
    </row>
    <row r="15" spans="1:22" s="425" customFormat="1" ht="15">
      <c r="A15" s="85">
        <v>9</v>
      </c>
      <c r="B15" s="435" t="s">
        <v>75</v>
      </c>
      <c r="C15" s="436"/>
      <c r="D15" s="437"/>
      <c r="E15" s="437"/>
      <c r="F15" s="437"/>
      <c r="G15" s="437"/>
      <c r="H15" s="437"/>
      <c r="I15" s="437"/>
      <c r="J15" s="437"/>
      <c r="K15" s="437"/>
      <c r="L15" s="185"/>
      <c r="M15" s="436"/>
      <c r="N15" s="437"/>
      <c r="O15" s="437"/>
      <c r="P15" s="437"/>
      <c r="Q15" s="437"/>
      <c r="R15" s="437"/>
      <c r="S15" s="185"/>
      <c r="T15" s="439"/>
      <c r="U15" s="439"/>
      <c r="V15" s="440">
        <f t="shared" si="0"/>
        <v>0</v>
      </c>
    </row>
    <row r="16" spans="1:22" s="425" customFormat="1" ht="15">
      <c r="A16" s="85">
        <v>10</v>
      </c>
      <c r="B16" s="435" t="s">
        <v>69</v>
      </c>
      <c r="C16" s="436"/>
      <c r="D16" s="437"/>
      <c r="E16" s="437"/>
      <c r="F16" s="437"/>
      <c r="G16" s="437"/>
      <c r="H16" s="437"/>
      <c r="I16" s="437"/>
      <c r="J16" s="437"/>
      <c r="K16" s="437"/>
      <c r="L16" s="185"/>
      <c r="M16" s="436"/>
      <c r="N16" s="437"/>
      <c r="O16" s="437"/>
      <c r="P16" s="437"/>
      <c r="Q16" s="437"/>
      <c r="R16" s="437"/>
      <c r="S16" s="185"/>
      <c r="T16" s="439"/>
      <c r="U16" s="439"/>
      <c r="V16" s="440">
        <f t="shared" si="0"/>
        <v>0</v>
      </c>
    </row>
    <row r="17" spans="1:22" s="425" customFormat="1" ht="15">
      <c r="A17" s="85">
        <v>11</v>
      </c>
      <c r="B17" s="435" t="s">
        <v>70</v>
      </c>
      <c r="C17" s="436"/>
      <c r="D17" s="437"/>
      <c r="E17" s="437"/>
      <c r="F17" s="437"/>
      <c r="G17" s="437"/>
      <c r="H17" s="437"/>
      <c r="I17" s="437"/>
      <c r="J17" s="437"/>
      <c r="K17" s="437"/>
      <c r="L17" s="185"/>
      <c r="M17" s="436"/>
      <c r="N17" s="437"/>
      <c r="O17" s="437"/>
      <c r="P17" s="437"/>
      <c r="Q17" s="437"/>
      <c r="R17" s="437"/>
      <c r="S17" s="185"/>
      <c r="T17" s="439"/>
      <c r="U17" s="439"/>
      <c r="V17" s="440">
        <f t="shared" si="0"/>
        <v>0</v>
      </c>
    </row>
    <row r="18" spans="1:22" s="425" customFormat="1" ht="15">
      <c r="A18" s="85">
        <v>12</v>
      </c>
      <c r="B18" s="435" t="s">
        <v>71</v>
      </c>
      <c r="C18" s="436"/>
      <c r="D18" s="437"/>
      <c r="E18" s="437"/>
      <c r="F18" s="437"/>
      <c r="G18" s="437"/>
      <c r="H18" s="437"/>
      <c r="I18" s="437"/>
      <c r="J18" s="437"/>
      <c r="K18" s="437"/>
      <c r="L18" s="185"/>
      <c r="M18" s="436"/>
      <c r="N18" s="437"/>
      <c r="O18" s="437"/>
      <c r="P18" s="437"/>
      <c r="Q18" s="437"/>
      <c r="R18" s="437"/>
      <c r="S18" s="185"/>
      <c r="T18" s="439"/>
      <c r="U18" s="439"/>
      <c r="V18" s="440">
        <f t="shared" si="0"/>
        <v>0</v>
      </c>
    </row>
    <row r="19" spans="1:22" s="425" customFormat="1" ht="15">
      <c r="A19" s="85">
        <v>13</v>
      </c>
      <c r="B19" s="435" t="s">
        <v>72</v>
      </c>
      <c r="C19" s="436"/>
      <c r="D19" s="437"/>
      <c r="E19" s="437"/>
      <c r="F19" s="437"/>
      <c r="G19" s="437"/>
      <c r="H19" s="437"/>
      <c r="I19" s="437"/>
      <c r="J19" s="437"/>
      <c r="K19" s="437"/>
      <c r="L19" s="185"/>
      <c r="M19" s="436"/>
      <c r="N19" s="437"/>
      <c r="O19" s="437"/>
      <c r="P19" s="437"/>
      <c r="Q19" s="437"/>
      <c r="R19" s="437"/>
      <c r="S19" s="185"/>
      <c r="T19" s="439"/>
      <c r="U19" s="439"/>
      <c r="V19" s="440">
        <f t="shared" si="0"/>
        <v>0</v>
      </c>
    </row>
    <row r="20" spans="1:22" s="425" customFormat="1" ht="15">
      <c r="A20" s="85">
        <v>14</v>
      </c>
      <c r="B20" s="435" t="s">
        <v>251</v>
      </c>
      <c r="C20" s="436"/>
      <c r="D20" s="437"/>
      <c r="E20" s="437"/>
      <c r="F20" s="437"/>
      <c r="G20" s="437"/>
      <c r="H20" s="437"/>
      <c r="I20" s="437"/>
      <c r="J20" s="437"/>
      <c r="K20" s="437"/>
      <c r="L20" s="185"/>
      <c r="M20" s="436"/>
      <c r="N20" s="437"/>
      <c r="O20" s="437"/>
      <c r="P20" s="437"/>
      <c r="Q20" s="437"/>
      <c r="R20" s="437"/>
      <c r="S20" s="185"/>
      <c r="T20" s="439"/>
      <c r="U20" s="439"/>
      <c r="V20" s="440">
        <f t="shared" si="0"/>
        <v>0</v>
      </c>
    </row>
    <row r="21" spans="1:22" s="261" customFormat="1" ht="15.75" thickBot="1">
      <c r="A21" s="426"/>
      <c r="B21" s="441" t="s">
        <v>68</v>
      </c>
      <c r="C21" s="442">
        <f>SUM(C7:C20)</f>
        <v>0</v>
      </c>
      <c r="D21" s="443">
        <f t="shared" ref="D21:V21" si="1">SUM(D7:D20)</f>
        <v>0</v>
      </c>
      <c r="E21" s="443">
        <f t="shared" si="1"/>
        <v>0</v>
      </c>
      <c r="F21" s="443">
        <f t="shared" si="1"/>
        <v>0</v>
      </c>
      <c r="G21" s="443">
        <f t="shared" si="1"/>
        <v>0</v>
      </c>
      <c r="H21" s="443">
        <f t="shared" si="1"/>
        <v>0</v>
      </c>
      <c r="I21" s="443">
        <f t="shared" si="1"/>
        <v>0</v>
      </c>
      <c r="J21" s="443">
        <f t="shared" si="1"/>
        <v>0</v>
      </c>
      <c r="K21" s="443">
        <f t="shared" si="1"/>
        <v>0</v>
      </c>
      <c r="L21" s="444">
        <f t="shared" si="1"/>
        <v>0</v>
      </c>
      <c r="M21" s="442">
        <f t="shared" si="1"/>
        <v>0</v>
      </c>
      <c r="N21" s="443">
        <f t="shared" si="1"/>
        <v>0</v>
      </c>
      <c r="O21" s="443">
        <f t="shared" si="1"/>
        <v>0</v>
      </c>
      <c r="P21" s="443">
        <f t="shared" si="1"/>
        <v>0</v>
      </c>
      <c r="Q21" s="443">
        <f t="shared" si="1"/>
        <v>0</v>
      </c>
      <c r="R21" s="443">
        <f t="shared" si="1"/>
        <v>0</v>
      </c>
      <c r="S21" s="444">
        <f t="shared" si="1"/>
        <v>0</v>
      </c>
      <c r="T21" s="444">
        <f>SUM(T7:T20)</f>
        <v>0</v>
      </c>
      <c r="U21" s="444">
        <f t="shared" si="1"/>
        <v>0</v>
      </c>
      <c r="V21" s="445">
        <f t="shared" si="1"/>
        <v>0</v>
      </c>
    </row>
    <row r="24" spans="1:22">
      <c r="A24" s="11"/>
      <c r="B24" s="11"/>
      <c r="C24" s="49"/>
      <c r="D24" s="49"/>
      <c r="E24" s="49"/>
    </row>
    <row r="25" spans="1:22">
      <c r="A25" s="59"/>
      <c r="B25" s="59"/>
      <c r="C25" s="11"/>
      <c r="D25" s="49"/>
      <c r="E25" s="49"/>
    </row>
    <row r="26" spans="1:22">
      <c r="A26" s="59"/>
      <c r="B26" s="60"/>
      <c r="C26" s="11"/>
      <c r="D26" s="49"/>
      <c r="E26" s="49"/>
    </row>
    <row r="27" spans="1:22">
      <c r="A27" s="59"/>
      <c r="B27" s="59"/>
      <c r="C27" s="11"/>
      <c r="D27" s="49"/>
      <c r="E27" s="49"/>
    </row>
    <row r="28" spans="1:22">
      <c r="A28" s="59"/>
      <c r="B28" s="60"/>
      <c r="C28" s="11"/>
      <c r="D28" s="49"/>
      <c r="E28" s="4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39"/>
  <sheetViews>
    <sheetView zoomScale="85" zoomScaleNormal="85" workbookViewId="0">
      <pane xSplit="1" ySplit="7" topLeftCell="B8" activePane="bottomRight" state="frozen"/>
      <selection pane="topRight"/>
      <selection pane="bottomLeft"/>
      <selection pane="bottomRight" activeCell="H33" sqref="H33"/>
    </sheetView>
  </sheetViews>
  <sheetFormatPr defaultColWidth="9.140625" defaultRowHeight="15"/>
  <cols>
    <col min="1" max="1" width="10.5703125" style="46" bestFit="1" customWidth="1"/>
    <col min="2" max="2" width="101.85546875" style="46" customWidth="1"/>
    <col min="3" max="3" width="13.7109375" style="46" customWidth="1"/>
    <col min="4" max="4" width="14.85546875" style="46" bestFit="1" customWidth="1"/>
    <col min="5" max="5" width="17.7109375" style="46" customWidth="1"/>
    <col min="6" max="6" width="15.85546875" style="46" customWidth="1"/>
    <col min="7" max="7" width="17.42578125" style="46" customWidth="1"/>
    <col min="8" max="8" width="15.28515625" style="46" customWidth="1"/>
    <col min="9" max="16384" width="9.140625" style="261"/>
  </cols>
  <sheetData>
    <row r="1" spans="1:9">
      <c r="A1" s="10" t="s">
        <v>190</v>
      </c>
      <c r="B1" s="242" t="str">
        <f>Info!C2</f>
        <v>ფინკა ბანკი საქართველო სს</v>
      </c>
    </row>
    <row r="2" spans="1:9">
      <c r="A2" s="10" t="s">
        <v>191</v>
      </c>
      <c r="B2" s="243">
        <f>'1. key ratios'!B2</f>
        <v>44104</v>
      </c>
    </row>
    <row r="4" spans="1:9" ht="15.75" thickBot="1">
      <c r="A4" s="46" t="s">
        <v>419</v>
      </c>
      <c r="B4" s="446" t="s">
        <v>463</v>
      </c>
    </row>
    <row r="5" spans="1:9">
      <c r="A5" s="428"/>
      <c r="B5" s="447"/>
      <c r="C5" s="448" t="s">
        <v>0</v>
      </c>
      <c r="D5" s="448" t="s">
        <v>1</v>
      </c>
      <c r="E5" s="448" t="s">
        <v>2</v>
      </c>
      <c r="F5" s="448" t="s">
        <v>3</v>
      </c>
      <c r="G5" s="449" t="s">
        <v>4</v>
      </c>
      <c r="H5" s="450" t="s">
        <v>5</v>
      </c>
      <c r="I5" s="451"/>
    </row>
    <row r="6" spans="1:9" ht="15" customHeight="1">
      <c r="A6" s="422"/>
      <c r="B6" s="452"/>
      <c r="C6" s="544" t="s">
        <v>455</v>
      </c>
      <c r="D6" s="548" t="s">
        <v>476</v>
      </c>
      <c r="E6" s="549"/>
      <c r="F6" s="544" t="s">
        <v>482</v>
      </c>
      <c r="G6" s="544" t="s">
        <v>483</v>
      </c>
      <c r="H6" s="546" t="s">
        <v>457</v>
      </c>
      <c r="I6" s="451"/>
    </row>
    <row r="7" spans="1:9" ht="73.5" customHeight="1">
      <c r="A7" s="422"/>
      <c r="B7" s="452"/>
      <c r="C7" s="545"/>
      <c r="D7" s="453" t="s">
        <v>458</v>
      </c>
      <c r="E7" s="453" t="s">
        <v>456</v>
      </c>
      <c r="F7" s="545"/>
      <c r="G7" s="545"/>
      <c r="H7" s="547"/>
      <c r="I7" s="451"/>
    </row>
    <row r="8" spans="1:9">
      <c r="A8" s="454">
        <v>1</v>
      </c>
      <c r="B8" s="67" t="s">
        <v>218</v>
      </c>
      <c r="C8" s="216">
        <v>46217488.012599997</v>
      </c>
      <c r="D8" s="216"/>
      <c r="E8" s="216"/>
      <c r="F8" s="216">
        <v>10176482.832599998</v>
      </c>
      <c r="G8" s="216">
        <v>10176482.832599998</v>
      </c>
      <c r="H8" s="217">
        <f>G8/(C8+E8)</f>
        <v>0.22018684420550169</v>
      </c>
    </row>
    <row r="9" spans="1:9" ht="15" customHeight="1">
      <c r="A9" s="454">
        <v>2</v>
      </c>
      <c r="B9" s="67" t="s">
        <v>219</v>
      </c>
      <c r="C9" s="216">
        <v>0</v>
      </c>
      <c r="D9" s="216"/>
      <c r="E9" s="216"/>
      <c r="F9" s="216">
        <v>0</v>
      </c>
      <c r="G9" s="216">
        <v>0</v>
      </c>
      <c r="H9" s="217"/>
    </row>
    <row r="10" spans="1:9">
      <c r="A10" s="454">
        <v>3</v>
      </c>
      <c r="B10" s="67" t="s">
        <v>220</v>
      </c>
      <c r="C10" s="216">
        <v>0</v>
      </c>
      <c r="D10" s="216"/>
      <c r="E10" s="216"/>
      <c r="F10" s="216">
        <v>0</v>
      </c>
      <c r="G10" s="216">
        <v>0</v>
      </c>
      <c r="H10" s="217"/>
    </row>
    <row r="11" spans="1:9">
      <c r="A11" s="454">
        <v>4</v>
      </c>
      <c r="B11" s="67" t="s">
        <v>221</v>
      </c>
      <c r="C11" s="216">
        <v>0</v>
      </c>
      <c r="D11" s="216"/>
      <c r="E11" s="216"/>
      <c r="F11" s="216">
        <v>0</v>
      </c>
      <c r="G11" s="216">
        <v>0</v>
      </c>
      <c r="H11" s="217"/>
    </row>
    <row r="12" spans="1:9">
      <c r="A12" s="454">
        <v>5</v>
      </c>
      <c r="B12" s="67" t="s">
        <v>222</v>
      </c>
      <c r="C12" s="216">
        <v>0</v>
      </c>
      <c r="D12" s="216"/>
      <c r="E12" s="216"/>
      <c r="F12" s="216">
        <v>0</v>
      </c>
      <c r="G12" s="216">
        <v>0</v>
      </c>
      <c r="H12" s="217"/>
    </row>
    <row r="13" spans="1:9">
      <c r="A13" s="454">
        <v>6</v>
      </c>
      <c r="B13" s="67" t="s">
        <v>223</v>
      </c>
      <c r="C13" s="216">
        <v>22917917.315400001</v>
      </c>
      <c r="D13" s="216"/>
      <c r="E13" s="216"/>
      <c r="F13" s="216">
        <v>11458958.6577</v>
      </c>
      <c r="G13" s="216">
        <v>11458958.6577</v>
      </c>
      <c r="H13" s="217">
        <f>G13/(C13+E13)</f>
        <v>0.5</v>
      </c>
    </row>
    <row r="14" spans="1:9">
      <c r="A14" s="454">
        <v>7</v>
      </c>
      <c r="B14" s="67" t="s">
        <v>73</v>
      </c>
      <c r="C14" s="216">
        <v>0</v>
      </c>
      <c r="D14" s="216"/>
      <c r="E14" s="216"/>
      <c r="F14" s="216">
        <v>0</v>
      </c>
      <c r="G14" s="216">
        <v>0</v>
      </c>
      <c r="H14" s="217"/>
    </row>
    <row r="15" spans="1:9">
      <c r="A15" s="454">
        <v>8</v>
      </c>
      <c r="B15" s="67" t="s">
        <v>74</v>
      </c>
      <c r="C15" s="216">
        <v>188707179.32300001</v>
      </c>
      <c r="D15" s="216">
        <v>4453296.5549999997</v>
      </c>
      <c r="E15" s="216">
        <v>2222197.1774999998</v>
      </c>
      <c r="F15" s="281">
        <v>183610074.805525</v>
      </c>
      <c r="G15" s="281">
        <v>183610074.805525</v>
      </c>
      <c r="H15" s="217">
        <f>G15/(C15+E15)</f>
        <v>0.96166487405380574</v>
      </c>
    </row>
    <row r="16" spans="1:9">
      <c r="A16" s="454">
        <v>9</v>
      </c>
      <c r="B16" s="67" t="s">
        <v>75</v>
      </c>
      <c r="C16" s="216">
        <v>0</v>
      </c>
      <c r="D16" s="216"/>
      <c r="E16" s="216"/>
      <c r="F16" s="216">
        <v>0</v>
      </c>
      <c r="G16" s="216">
        <v>0</v>
      </c>
      <c r="H16" s="217"/>
    </row>
    <row r="17" spans="1:8">
      <c r="A17" s="454">
        <v>10</v>
      </c>
      <c r="B17" s="67" t="s">
        <v>69</v>
      </c>
      <c r="C17" s="216">
        <v>980917.67359999998</v>
      </c>
      <c r="D17" s="216"/>
      <c r="E17" s="216"/>
      <c r="F17" s="216">
        <v>1049420.3185999999</v>
      </c>
      <c r="G17" s="216">
        <v>1049420.3185999999</v>
      </c>
      <c r="H17" s="217">
        <f>G17/(C17+E17)</f>
        <v>1.0698352643077507</v>
      </c>
    </row>
    <row r="18" spans="1:8">
      <c r="A18" s="454">
        <v>11</v>
      </c>
      <c r="B18" s="67" t="s">
        <v>70</v>
      </c>
      <c r="C18" s="216">
        <v>0</v>
      </c>
      <c r="D18" s="216"/>
      <c r="E18" s="216"/>
      <c r="F18" s="216">
        <v>0</v>
      </c>
      <c r="G18" s="216">
        <v>0</v>
      </c>
      <c r="H18" s="217"/>
    </row>
    <row r="19" spans="1:8">
      <c r="A19" s="454">
        <v>12</v>
      </c>
      <c r="B19" s="67" t="s">
        <v>71</v>
      </c>
      <c r="C19" s="216">
        <v>0</v>
      </c>
      <c r="D19" s="216"/>
      <c r="E19" s="216"/>
      <c r="F19" s="216">
        <v>0</v>
      </c>
      <c r="G19" s="216">
        <v>0</v>
      </c>
      <c r="H19" s="217"/>
    </row>
    <row r="20" spans="1:8">
      <c r="A20" s="454">
        <v>13</v>
      </c>
      <c r="B20" s="67" t="s">
        <v>72</v>
      </c>
      <c r="C20" s="216">
        <v>0</v>
      </c>
      <c r="D20" s="216"/>
      <c r="E20" s="216"/>
      <c r="F20" s="216">
        <v>0</v>
      </c>
      <c r="G20" s="216">
        <v>0</v>
      </c>
      <c r="H20" s="217"/>
    </row>
    <row r="21" spans="1:8">
      <c r="A21" s="454">
        <v>14</v>
      </c>
      <c r="B21" s="67" t="s">
        <v>251</v>
      </c>
      <c r="C21" s="216">
        <v>25003506.180200003</v>
      </c>
      <c r="D21" s="216"/>
      <c r="E21" s="216"/>
      <c r="F21" s="216">
        <v>13187895.172600001</v>
      </c>
      <c r="G21" s="216">
        <v>13187895.172600001</v>
      </c>
      <c r="H21" s="217">
        <f>G21/(C21+E21)</f>
        <v>0.52744183465930661</v>
      </c>
    </row>
    <row r="22" spans="1:8" ht="15.75" thickBot="1">
      <c r="A22" s="455"/>
      <c r="B22" s="456" t="s">
        <v>68</v>
      </c>
      <c r="C22" s="214">
        <f>SUM(C8:C21)</f>
        <v>283827008.50480002</v>
      </c>
      <c r="D22" s="214">
        <f>SUM(D8:D21)</f>
        <v>4453296.5549999997</v>
      </c>
      <c r="E22" s="214">
        <f>SUM(E8:E21)</f>
        <v>2222197.1774999998</v>
      </c>
      <c r="F22" s="214">
        <f>SUM(F8:F21)</f>
        <v>219482831.787025</v>
      </c>
      <c r="G22" s="214">
        <f>SUM(G8:G21)</f>
        <v>219482831.787025</v>
      </c>
      <c r="H22" s="218">
        <f>G22/(C22+E22)</f>
        <v>0.76729047809625162</v>
      </c>
    </row>
    <row r="24" spans="1:8">
      <c r="C24" s="457"/>
      <c r="D24" s="457"/>
      <c r="E24" s="457"/>
      <c r="F24" s="457"/>
      <c r="G24" s="457"/>
      <c r="H24" s="457"/>
    </row>
    <row r="25" spans="1:8">
      <c r="C25" s="457"/>
      <c r="D25" s="457"/>
      <c r="E25" s="457"/>
      <c r="F25" s="457"/>
      <c r="G25" s="457"/>
      <c r="H25" s="457"/>
    </row>
    <row r="26" spans="1:8">
      <c r="C26" s="457"/>
      <c r="D26" s="457"/>
      <c r="E26" s="457"/>
      <c r="F26" s="457"/>
      <c r="G26" s="457"/>
      <c r="H26" s="457"/>
    </row>
    <row r="27" spans="1:8">
      <c r="C27" s="457"/>
      <c r="D27" s="457"/>
      <c r="E27" s="457"/>
      <c r="F27" s="457"/>
      <c r="G27" s="457"/>
      <c r="H27" s="457"/>
    </row>
    <row r="28" spans="1:8">
      <c r="C28" s="457"/>
      <c r="D28" s="457"/>
      <c r="E28" s="457"/>
      <c r="F28" s="457"/>
      <c r="G28" s="457"/>
      <c r="H28" s="457"/>
    </row>
    <row r="29" spans="1:8">
      <c r="C29" s="457"/>
      <c r="D29" s="457"/>
      <c r="E29" s="457"/>
      <c r="F29" s="457"/>
      <c r="G29" s="457"/>
      <c r="H29" s="457"/>
    </row>
    <row r="30" spans="1:8">
      <c r="C30" s="457"/>
      <c r="D30" s="457"/>
      <c r="E30" s="457"/>
      <c r="F30" s="457"/>
      <c r="G30" s="457"/>
      <c r="H30" s="457"/>
    </row>
    <row r="31" spans="1:8">
      <c r="C31" s="457"/>
      <c r="D31" s="457"/>
      <c r="E31" s="457"/>
      <c r="F31" s="457"/>
      <c r="G31" s="457"/>
      <c r="H31" s="457"/>
    </row>
    <row r="32" spans="1:8">
      <c r="C32" s="457"/>
      <c r="D32" s="457"/>
      <c r="E32" s="457"/>
      <c r="F32" s="457"/>
      <c r="G32" s="457"/>
      <c r="H32" s="457"/>
    </row>
    <row r="33" spans="3:8">
      <c r="C33" s="457"/>
      <c r="D33" s="457"/>
      <c r="E33" s="457"/>
      <c r="F33" s="457"/>
      <c r="G33" s="457"/>
      <c r="H33" s="457"/>
    </row>
    <row r="34" spans="3:8">
      <c r="C34" s="457"/>
      <c r="D34" s="457"/>
      <c r="E34" s="457"/>
      <c r="F34" s="457"/>
      <c r="G34" s="457"/>
      <c r="H34" s="457"/>
    </row>
    <row r="35" spans="3:8">
      <c r="C35" s="457"/>
      <c r="D35" s="457"/>
      <c r="E35" s="457"/>
      <c r="F35" s="457"/>
      <c r="G35" s="457"/>
      <c r="H35" s="457"/>
    </row>
    <row r="36" spans="3:8">
      <c r="C36" s="457"/>
      <c r="D36" s="457"/>
      <c r="E36" s="457"/>
      <c r="F36" s="457"/>
      <c r="G36" s="457"/>
      <c r="H36" s="457"/>
    </row>
    <row r="37" spans="3:8">
      <c r="C37" s="457"/>
      <c r="D37" s="457"/>
      <c r="E37" s="457"/>
      <c r="F37" s="457"/>
      <c r="G37" s="457"/>
      <c r="H37" s="457"/>
    </row>
    <row r="38" spans="3:8">
      <c r="C38" s="457"/>
      <c r="D38" s="457"/>
      <c r="E38" s="457"/>
      <c r="F38" s="457"/>
      <c r="G38" s="457"/>
      <c r="H38" s="457"/>
    </row>
    <row r="39" spans="3:8">
      <c r="C39" s="141"/>
      <c r="D39" s="141"/>
      <c r="E39" s="141"/>
      <c r="F39" s="141"/>
      <c r="G39" s="141"/>
      <c r="H39" s="458"/>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50"/>
  <sheetViews>
    <sheetView zoomScale="85" zoomScaleNormal="85" workbookViewId="0">
      <pane xSplit="2" ySplit="6" topLeftCell="C7" activePane="bottomRight" state="frozen"/>
      <selection pane="topRight"/>
      <selection pane="bottomLeft"/>
      <selection pane="bottomRight" activeCell="J32" sqref="J32"/>
    </sheetView>
  </sheetViews>
  <sheetFormatPr defaultColWidth="9.140625" defaultRowHeight="15"/>
  <cols>
    <col min="1" max="1" width="10.5703125" style="46" bestFit="1" customWidth="1"/>
    <col min="2" max="2" width="101.7109375" style="46" bestFit="1" customWidth="1"/>
    <col min="3" max="3" width="12.5703125" style="46" bestFit="1" customWidth="1"/>
    <col min="4" max="11" width="12.7109375" style="46" customWidth="1"/>
    <col min="12" max="16384" width="9.140625" style="46"/>
  </cols>
  <sheetData>
    <row r="1" spans="1:11">
      <c r="A1" s="10" t="s">
        <v>190</v>
      </c>
      <c r="B1" s="242" t="str">
        <f>Info!C2</f>
        <v>ფინკა ბანკი საქართველო სს</v>
      </c>
    </row>
    <row r="2" spans="1:11">
      <c r="A2" s="10" t="s">
        <v>191</v>
      </c>
      <c r="B2" s="243">
        <f>'1. key ratios'!B2</f>
        <v>44104</v>
      </c>
      <c r="C2" s="375"/>
      <c r="D2" s="375"/>
    </row>
    <row r="3" spans="1:11">
      <c r="B3" s="375"/>
      <c r="C3" s="375"/>
      <c r="D3" s="375"/>
    </row>
    <row r="4" spans="1:11" ht="15.75" thickBot="1">
      <c r="A4" s="46" t="s">
        <v>525</v>
      </c>
      <c r="B4" s="446" t="s">
        <v>524</v>
      </c>
      <c r="C4" s="375"/>
      <c r="D4" s="375"/>
    </row>
    <row r="5" spans="1:11" ht="30" customHeight="1">
      <c r="A5" s="553"/>
      <c r="B5" s="554"/>
      <c r="C5" s="551" t="s">
        <v>557</v>
      </c>
      <c r="D5" s="551"/>
      <c r="E5" s="551"/>
      <c r="F5" s="551" t="s">
        <v>558</v>
      </c>
      <c r="G5" s="551"/>
      <c r="H5" s="551"/>
      <c r="I5" s="551" t="s">
        <v>559</v>
      </c>
      <c r="J5" s="551"/>
      <c r="K5" s="552"/>
    </row>
    <row r="6" spans="1:11">
      <c r="A6" s="459"/>
      <c r="B6" s="460"/>
      <c r="C6" s="461" t="s">
        <v>27</v>
      </c>
      <c r="D6" s="461" t="s">
        <v>97</v>
      </c>
      <c r="E6" s="461" t="s">
        <v>68</v>
      </c>
      <c r="F6" s="461" t="s">
        <v>27</v>
      </c>
      <c r="G6" s="461" t="s">
        <v>97</v>
      </c>
      <c r="H6" s="461" t="s">
        <v>68</v>
      </c>
      <c r="I6" s="461" t="s">
        <v>27</v>
      </c>
      <c r="J6" s="461" t="s">
        <v>97</v>
      </c>
      <c r="K6" s="461" t="s">
        <v>68</v>
      </c>
    </row>
    <row r="7" spans="1:11">
      <c r="A7" s="462" t="s">
        <v>495</v>
      </c>
      <c r="B7" s="219"/>
      <c r="C7" s="219"/>
      <c r="D7" s="219"/>
      <c r="E7" s="219"/>
      <c r="F7" s="219"/>
      <c r="G7" s="219"/>
      <c r="H7" s="219"/>
      <c r="I7" s="219"/>
      <c r="J7" s="219"/>
      <c r="K7" s="220"/>
    </row>
    <row r="8" spans="1:11">
      <c r="A8" s="463">
        <v>1</v>
      </c>
      <c r="B8" s="464" t="s">
        <v>495</v>
      </c>
      <c r="C8" s="221"/>
      <c r="D8" s="221"/>
      <c r="E8" s="221"/>
      <c r="F8" s="222">
        <v>24067824.606228404</v>
      </c>
      <c r="G8" s="222">
        <v>41247194.857735798</v>
      </c>
      <c r="H8" s="222">
        <v>65315019.463964202</v>
      </c>
      <c r="I8" s="222">
        <v>27463831.985800002</v>
      </c>
      <c r="J8" s="222">
        <v>38104951.049800001</v>
      </c>
      <c r="K8" s="223">
        <v>65568783.035599999</v>
      </c>
    </row>
    <row r="9" spans="1:11">
      <c r="A9" s="462" t="s">
        <v>496</v>
      </c>
      <c r="B9" s="219"/>
      <c r="C9" s="219"/>
      <c r="D9" s="219"/>
      <c r="E9" s="219"/>
      <c r="F9" s="224"/>
      <c r="G9" s="224"/>
      <c r="H9" s="224"/>
      <c r="I9" s="224"/>
      <c r="J9" s="224"/>
      <c r="K9" s="225"/>
    </row>
    <row r="10" spans="1:11">
      <c r="A10" s="465">
        <v>2</v>
      </c>
      <c r="B10" s="466" t="s">
        <v>497</v>
      </c>
      <c r="C10" s="226">
        <v>80907101.585755497</v>
      </c>
      <c r="D10" s="227">
        <v>31226868.775762301</v>
      </c>
      <c r="E10" s="227">
        <v>112133970.3615178</v>
      </c>
      <c r="F10" s="227">
        <v>4767424.571018355</v>
      </c>
      <c r="G10" s="227">
        <v>4412477.666591933</v>
      </c>
      <c r="H10" s="227">
        <v>9179902.2376102917</v>
      </c>
      <c r="I10" s="227">
        <v>5220804.0698000006</v>
      </c>
      <c r="J10" s="227">
        <v>4390836.1263565002</v>
      </c>
      <c r="K10" s="228">
        <v>9611640.1961564999</v>
      </c>
    </row>
    <row r="11" spans="1:11">
      <c r="A11" s="465">
        <v>3</v>
      </c>
      <c r="B11" s="466" t="s">
        <v>498</v>
      </c>
      <c r="C11" s="226">
        <v>73921811.722823381</v>
      </c>
      <c r="D11" s="227">
        <v>23225590.0358111</v>
      </c>
      <c r="E11" s="227">
        <v>97147401.758634493</v>
      </c>
      <c r="F11" s="227">
        <v>9599762.6071313433</v>
      </c>
      <c r="G11" s="227">
        <v>3243925.6047349023</v>
      </c>
      <c r="H11" s="227">
        <v>12843688.211866248</v>
      </c>
      <c r="I11" s="227">
        <v>7657966.7047499996</v>
      </c>
      <c r="J11" s="227">
        <v>2301530.899057501</v>
      </c>
      <c r="K11" s="228">
        <v>9959497.6038074959</v>
      </c>
    </row>
    <row r="12" spans="1:11">
      <c r="A12" s="465">
        <v>4</v>
      </c>
      <c r="B12" s="466" t="s">
        <v>499</v>
      </c>
      <c r="C12" s="226">
        <v>14449999.999999899</v>
      </c>
      <c r="D12" s="227">
        <v>0</v>
      </c>
      <c r="E12" s="227">
        <v>14449999.999999899</v>
      </c>
      <c r="F12" s="227">
        <v>0</v>
      </c>
      <c r="G12" s="227">
        <v>0</v>
      </c>
      <c r="H12" s="227">
        <v>0</v>
      </c>
      <c r="I12" s="227">
        <v>0</v>
      </c>
      <c r="J12" s="227">
        <v>0</v>
      </c>
      <c r="K12" s="228">
        <v>0</v>
      </c>
    </row>
    <row r="13" spans="1:11">
      <c r="A13" s="465">
        <v>5</v>
      </c>
      <c r="B13" s="466" t="s">
        <v>500</v>
      </c>
      <c r="C13" s="226">
        <v>4204351.9492389001</v>
      </c>
      <c r="D13" s="227">
        <v>11555.450032500001</v>
      </c>
      <c r="E13" s="227">
        <v>4215907.3992713997</v>
      </c>
      <c r="F13" s="227">
        <v>576774.87378259492</v>
      </c>
      <c r="G13" s="227">
        <v>2420.1365528000001</v>
      </c>
      <c r="H13" s="227">
        <v>579195.010335395</v>
      </c>
      <c r="I13" s="227">
        <v>889145.08299999998</v>
      </c>
      <c r="J13" s="227">
        <v>2504.8301750000001</v>
      </c>
      <c r="K13" s="228">
        <v>891649.91317499999</v>
      </c>
    </row>
    <row r="14" spans="1:11">
      <c r="A14" s="465">
        <v>6</v>
      </c>
      <c r="B14" s="466" t="s">
        <v>515</v>
      </c>
      <c r="C14" s="226">
        <v>0</v>
      </c>
      <c r="D14" s="227">
        <v>0</v>
      </c>
      <c r="E14" s="227">
        <v>0</v>
      </c>
      <c r="F14" s="227"/>
      <c r="G14" s="227"/>
      <c r="H14" s="227"/>
      <c r="I14" s="227"/>
      <c r="J14" s="227"/>
      <c r="K14" s="228"/>
    </row>
    <row r="15" spans="1:11">
      <c r="A15" s="465">
        <v>7</v>
      </c>
      <c r="B15" s="466" t="s">
        <v>502</v>
      </c>
      <c r="C15" s="226">
        <v>11384856.289532423</v>
      </c>
      <c r="D15" s="227">
        <v>6725328.4735514075</v>
      </c>
      <c r="E15" s="227">
        <v>18110184.763083816</v>
      </c>
      <c r="F15" s="227">
        <v>1469565.6610867977</v>
      </c>
      <c r="G15" s="227">
        <v>1163246.7730586007</v>
      </c>
      <c r="H15" s="227">
        <v>2632812.4341454022</v>
      </c>
      <c r="I15" s="227">
        <v>608464.58999999985</v>
      </c>
      <c r="J15" s="227">
        <v>725524.16139999963</v>
      </c>
      <c r="K15" s="228">
        <v>1333988.7514000013</v>
      </c>
    </row>
    <row r="16" spans="1:11">
      <c r="A16" s="465">
        <v>8</v>
      </c>
      <c r="B16" s="467" t="s">
        <v>503</v>
      </c>
      <c r="C16" s="226">
        <v>184868121.54735011</v>
      </c>
      <c r="D16" s="227">
        <v>61189342.735157311</v>
      </c>
      <c r="E16" s="227">
        <v>246057464.28250742</v>
      </c>
      <c r="F16" s="227">
        <v>16413527.713019092</v>
      </c>
      <c r="G16" s="227">
        <v>8822070.1809382364</v>
      </c>
      <c r="H16" s="227">
        <v>25235597.893957336</v>
      </c>
      <c r="I16" s="227">
        <v>14376380.447550001</v>
      </c>
      <c r="J16" s="227">
        <v>7420396.0169890011</v>
      </c>
      <c r="K16" s="228">
        <v>21796776.464538999</v>
      </c>
    </row>
    <row r="17" spans="1:11">
      <c r="A17" s="462" t="s">
        <v>504</v>
      </c>
      <c r="B17" s="219"/>
      <c r="C17" s="224"/>
      <c r="D17" s="224"/>
      <c r="E17" s="224"/>
      <c r="F17" s="224"/>
      <c r="G17" s="224"/>
      <c r="H17" s="224"/>
      <c r="I17" s="224"/>
      <c r="J17" s="224"/>
      <c r="K17" s="225"/>
    </row>
    <row r="18" spans="1:11">
      <c r="A18" s="465">
        <v>9</v>
      </c>
      <c r="B18" s="466" t="s">
        <v>505</v>
      </c>
      <c r="C18" s="226">
        <v>0</v>
      </c>
      <c r="D18" s="227">
        <v>0</v>
      </c>
      <c r="E18" s="227">
        <v>0</v>
      </c>
      <c r="F18" s="227">
        <v>0</v>
      </c>
      <c r="G18" s="227">
        <v>0</v>
      </c>
      <c r="H18" s="227">
        <v>0</v>
      </c>
      <c r="I18" s="227">
        <v>0</v>
      </c>
      <c r="J18" s="227">
        <v>0</v>
      </c>
      <c r="K18" s="228">
        <v>0</v>
      </c>
    </row>
    <row r="19" spans="1:11">
      <c r="A19" s="465">
        <v>10</v>
      </c>
      <c r="B19" s="466" t="s">
        <v>506</v>
      </c>
      <c r="C19" s="226">
        <v>165629507.57441318</v>
      </c>
      <c r="D19" s="227">
        <v>26488039.941156704</v>
      </c>
      <c r="E19" s="227">
        <v>192117547.51556993</v>
      </c>
      <c r="F19" s="227">
        <v>4812906.2227040501</v>
      </c>
      <c r="G19" s="227">
        <v>101823.80594475</v>
      </c>
      <c r="H19" s="227">
        <v>4914730.0286488002</v>
      </c>
      <c r="I19" s="227">
        <v>5516667.9113999996</v>
      </c>
      <c r="J19" s="227">
        <v>79268.302599999995</v>
      </c>
      <c r="K19" s="228">
        <v>5595936.2139999997</v>
      </c>
    </row>
    <row r="20" spans="1:11">
      <c r="A20" s="465">
        <v>11</v>
      </c>
      <c r="B20" s="466" t="s">
        <v>507</v>
      </c>
      <c r="C20" s="226">
        <v>1872357.8635865999</v>
      </c>
      <c r="D20" s="227">
        <v>3125549.2756661004</v>
      </c>
      <c r="E20" s="227">
        <v>4997907.1392526999</v>
      </c>
      <c r="F20" s="227">
        <v>460687.38434779999</v>
      </c>
      <c r="G20" s="227">
        <v>313964.7391304</v>
      </c>
      <c r="H20" s="227">
        <v>774652.12347820005</v>
      </c>
      <c r="I20" s="227">
        <v>532752.66</v>
      </c>
      <c r="J20" s="227">
        <v>0</v>
      </c>
      <c r="K20" s="228">
        <v>532752.66</v>
      </c>
    </row>
    <row r="21" spans="1:11" ht="15.75" thickBot="1">
      <c r="A21" s="339">
        <v>12</v>
      </c>
      <c r="B21" s="468" t="s">
        <v>508</v>
      </c>
      <c r="C21" s="229">
        <v>167501865.43799978</v>
      </c>
      <c r="D21" s="230">
        <v>29613589.216822803</v>
      </c>
      <c r="E21" s="229">
        <v>197115454.65482262</v>
      </c>
      <c r="F21" s="230">
        <v>5273593.6070518503</v>
      </c>
      <c r="G21" s="230">
        <v>415788.54507514997</v>
      </c>
      <c r="H21" s="230">
        <v>5689382.1521270005</v>
      </c>
      <c r="I21" s="230">
        <v>6049420.5713999998</v>
      </c>
      <c r="J21" s="230">
        <v>79268.302599999995</v>
      </c>
      <c r="K21" s="231">
        <v>6128688.8739999998</v>
      </c>
    </row>
    <row r="22" spans="1:11" ht="38.25" customHeight="1" thickBot="1">
      <c r="A22" s="469"/>
      <c r="B22" s="232"/>
      <c r="C22" s="232"/>
      <c r="D22" s="232"/>
      <c r="E22" s="232"/>
      <c r="F22" s="550" t="s">
        <v>509</v>
      </c>
      <c r="G22" s="551"/>
      <c r="H22" s="551"/>
      <c r="I22" s="550" t="s">
        <v>510</v>
      </c>
      <c r="J22" s="551"/>
      <c r="K22" s="552"/>
    </row>
    <row r="23" spans="1:11">
      <c r="A23" s="470">
        <v>13</v>
      </c>
      <c r="B23" s="471" t="s">
        <v>495</v>
      </c>
      <c r="C23" s="233"/>
      <c r="D23" s="233"/>
      <c r="E23" s="233"/>
      <c r="F23" s="234">
        <v>24067824.606228404</v>
      </c>
      <c r="G23" s="234">
        <v>41247194.857735798</v>
      </c>
      <c r="H23" s="234">
        <v>65315019.463964202</v>
      </c>
      <c r="I23" s="222">
        <v>27463831.985800002</v>
      </c>
      <c r="J23" s="222">
        <v>38104951.049800001</v>
      </c>
      <c r="K23" s="223">
        <v>65568783.035599999</v>
      </c>
    </row>
    <row r="24" spans="1:11" ht="15.75" thickBot="1">
      <c r="A24" s="472">
        <v>14</v>
      </c>
      <c r="B24" s="473" t="s">
        <v>511</v>
      </c>
      <c r="C24" s="235"/>
      <c r="D24" s="236"/>
      <c r="E24" s="237"/>
      <c r="F24" s="238">
        <v>11139934.105967242</v>
      </c>
      <c r="G24" s="238">
        <v>8406281.6358630862</v>
      </c>
      <c r="H24" s="238">
        <v>19546215.741830334</v>
      </c>
      <c r="I24" s="238">
        <v>8326959.8761500008</v>
      </c>
      <c r="J24" s="238">
        <v>7341127.714389001</v>
      </c>
      <c r="K24" s="228">
        <v>15668087.590538999</v>
      </c>
    </row>
    <row r="25" spans="1:11" ht="15.75" thickBot="1">
      <c r="A25" s="474">
        <v>15</v>
      </c>
      <c r="B25" s="475" t="s">
        <v>512</v>
      </c>
      <c r="C25" s="239"/>
      <c r="D25" s="239"/>
      <c r="E25" s="239"/>
      <c r="F25" s="240">
        <v>2.1604997280312617</v>
      </c>
      <c r="G25" s="240">
        <v>4.9067110340160385</v>
      </c>
      <c r="H25" s="240">
        <v>3.3415685330938651</v>
      </c>
      <c r="I25" s="240">
        <v>3.2981823371650498</v>
      </c>
      <c r="J25" s="240">
        <v>5.1906127412975351</v>
      </c>
      <c r="K25" s="241">
        <v>4.184861914812946</v>
      </c>
    </row>
    <row r="28" spans="1:11" ht="45">
      <c r="B28" s="279" t="s">
        <v>556</v>
      </c>
    </row>
    <row r="29" spans="1:11">
      <c r="C29" s="170"/>
      <c r="D29" s="170"/>
      <c r="E29" s="170"/>
      <c r="F29" s="170"/>
      <c r="G29" s="170"/>
      <c r="H29" s="170"/>
      <c r="I29" s="170"/>
      <c r="J29" s="170"/>
      <c r="K29" s="170"/>
    </row>
    <row r="30" spans="1:11">
      <c r="C30" s="170"/>
      <c r="D30" s="170"/>
      <c r="E30" s="170"/>
      <c r="F30" s="170"/>
      <c r="G30" s="170"/>
      <c r="H30" s="170"/>
      <c r="I30" s="170"/>
      <c r="J30" s="170"/>
      <c r="K30" s="170"/>
    </row>
    <row r="31" spans="1:11">
      <c r="C31" s="170"/>
      <c r="D31" s="170"/>
      <c r="E31" s="170"/>
      <c r="F31" s="170"/>
      <c r="G31" s="170"/>
      <c r="H31" s="170"/>
      <c r="I31" s="170"/>
      <c r="J31" s="170"/>
      <c r="K31" s="170"/>
    </row>
    <row r="32" spans="1:11">
      <c r="C32" s="170"/>
      <c r="D32" s="170"/>
      <c r="E32" s="170"/>
      <c r="F32" s="170"/>
      <c r="G32" s="170"/>
      <c r="H32" s="170"/>
      <c r="I32" s="170"/>
      <c r="J32" s="170"/>
      <c r="K32" s="170"/>
    </row>
    <row r="33" spans="3:11">
      <c r="C33" s="170"/>
      <c r="D33" s="170"/>
      <c r="E33" s="170"/>
      <c r="F33" s="170"/>
      <c r="G33" s="170"/>
      <c r="H33" s="170"/>
      <c r="I33" s="170"/>
      <c r="J33" s="170"/>
      <c r="K33" s="170"/>
    </row>
    <row r="34" spans="3:11">
      <c r="C34" s="170"/>
      <c r="D34" s="170"/>
      <c r="E34" s="170"/>
      <c r="F34" s="170"/>
      <c r="G34" s="170"/>
      <c r="H34" s="170"/>
      <c r="I34" s="170"/>
      <c r="J34" s="170"/>
      <c r="K34" s="170"/>
    </row>
    <row r="35" spans="3:11">
      <c r="C35" s="170"/>
      <c r="D35" s="170"/>
      <c r="E35" s="170"/>
      <c r="F35" s="170"/>
      <c r="G35" s="170"/>
      <c r="H35" s="170"/>
      <c r="I35" s="170"/>
      <c r="J35" s="170"/>
      <c r="K35" s="170"/>
    </row>
    <row r="36" spans="3:11">
      <c r="C36" s="170"/>
      <c r="D36" s="170"/>
      <c r="E36" s="170"/>
      <c r="F36" s="170"/>
      <c r="G36" s="170"/>
      <c r="H36" s="170"/>
      <c r="I36" s="170"/>
      <c r="J36" s="170"/>
      <c r="K36" s="170"/>
    </row>
    <row r="37" spans="3:11">
      <c r="C37" s="170"/>
      <c r="D37" s="170"/>
      <c r="E37" s="170"/>
      <c r="F37" s="170"/>
      <c r="G37" s="170"/>
      <c r="H37" s="170"/>
      <c r="I37" s="170"/>
      <c r="J37" s="170"/>
      <c r="K37" s="170"/>
    </row>
    <row r="38" spans="3:11">
      <c r="C38" s="170"/>
      <c r="D38" s="170"/>
      <c r="E38" s="170"/>
      <c r="F38" s="170"/>
      <c r="G38" s="170"/>
      <c r="H38" s="170"/>
      <c r="I38" s="170"/>
      <c r="J38" s="170"/>
      <c r="K38" s="170"/>
    </row>
    <row r="39" spans="3:11">
      <c r="C39" s="170"/>
      <c r="D39" s="170"/>
      <c r="E39" s="170"/>
      <c r="F39" s="170"/>
      <c r="G39" s="170"/>
      <c r="H39" s="170"/>
      <c r="I39" s="170"/>
      <c r="J39" s="170"/>
      <c r="K39" s="170"/>
    </row>
    <row r="40" spans="3:11">
      <c r="C40" s="170"/>
      <c r="D40" s="170"/>
      <c r="E40" s="170"/>
      <c r="F40" s="170"/>
      <c r="G40" s="170"/>
      <c r="H40" s="170"/>
      <c r="I40" s="170"/>
      <c r="J40" s="170"/>
      <c r="K40" s="170"/>
    </row>
    <row r="41" spans="3:11">
      <c r="C41" s="170"/>
      <c r="D41" s="170"/>
      <c r="E41" s="170"/>
      <c r="F41" s="170"/>
      <c r="G41" s="170"/>
      <c r="H41" s="170"/>
      <c r="I41" s="170"/>
      <c r="J41" s="170"/>
      <c r="K41" s="170"/>
    </row>
    <row r="42" spans="3:11">
      <c r="C42" s="170"/>
      <c r="D42" s="170"/>
      <c r="E42" s="170"/>
      <c r="F42" s="170"/>
      <c r="G42" s="170"/>
      <c r="H42" s="170"/>
      <c r="I42" s="170"/>
      <c r="J42" s="170"/>
      <c r="K42" s="170"/>
    </row>
    <row r="43" spans="3:11">
      <c r="C43" s="170"/>
      <c r="D43" s="170"/>
      <c r="E43" s="170"/>
      <c r="F43" s="170"/>
      <c r="G43" s="170"/>
      <c r="H43" s="170"/>
      <c r="I43" s="170"/>
      <c r="J43" s="170"/>
      <c r="K43" s="170"/>
    </row>
    <row r="44" spans="3:11">
      <c r="C44" s="170"/>
      <c r="D44" s="170"/>
      <c r="E44" s="170"/>
      <c r="F44" s="170"/>
      <c r="G44" s="170"/>
      <c r="H44" s="170"/>
      <c r="I44" s="170"/>
      <c r="J44" s="170"/>
      <c r="K44" s="170"/>
    </row>
    <row r="45" spans="3:11">
      <c r="C45" s="170"/>
      <c r="D45" s="170"/>
      <c r="E45" s="170"/>
      <c r="F45" s="170"/>
      <c r="G45" s="170"/>
      <c r="H45" s="170"/>
      <c r="I45" s="170"/>
      <c r="J45" s="170"/>
      <c r="K45" s="170"/>
    </row>
    <row r="46" spans="3:11">
      <c r="C46" s="170"/>
      <c r="D46" s="170"/>
      <c r="E46" s="170"/>
      <c r="F46" s="170"/>
      <c r="G46" s="170"/>
      <c r="H46" s="170"/>
      <c r="I46" s="170"/>
      <c r="J46" s="170"/>
      <c r="K46" s="170"/>
    </row>
    <row r="47" spans="3:11">
      <c r="C47" s="170"/>
      <c r="D47" s="170"/>
      <c r="E47" s="170"/>
      <c r="F47" s="170"/>
      <c r="G47" s="170"/>
      <c r="H47" s="170"/>
      <c r="I47" s="170"/>
      <c r="J47" s="170"/>
      <c r="K47" s="170"/>
    </row>
    <row r="48" spans="3:11">
      <c r="C48" s="170"/>
      <c r="D48" s="170"/>
      <c r="E48" s="170"/>
      <c r="F48" s="170"/>
      <c r="G48" s="170"/>
      <c r="H48" s="170"/>
      <c r="I48" s="170"/>
      <c r="J48" s="170"/>
      <c r="K48" s="170"/>
    </row>
    <row r="49" spans="3:11">
      <c r="C49" s="170"/>
      <c r="D49" s="170"/>
      <c r="E49" s="170"/>
      <c r="F49" s="170"/>
      <c r="G49" s="170"/>
      <c r="H49" s="170"/>
      <c r="I49" s="170"/>
      <c r="J49" s="170"/>
      <c r="K49" s="170"/>
    </row>
    <row r="50" spans="3:11">
      <c r="C50" s="170"/>
      <c r="D50" s="170"/>
      <c r="E50" s="170"/>
      <c r="F50" s="170"/>
      <c r="G50" s="170"/>
      <c r="H50" s="170"/>
      <c r="I50" s="170"/>
      <c r="J50" s="170"/>
      <c r="K50" s="170"/>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40"/>
  <sheetViews>
    <sheetView zoomScale="85" zoomScaleNormal="85" workbookViewId="0">
      <pane xSplit="1" ySplit="5" topLeftCell="B6" activePane="bottomRight" state="frozen"/>
      <selection pane="topRight"/>
      <selection pane="bottomLeft"/>
      <selection pane="bottomRight" activeCell="M31" sqref="M31"/>
    </sheetView>
  </sheetViews>
  <sheetFormatPr defaultColWidth="9.140625" defaultRowHeight="15"/>
  <cols>
    <col min="1" max="1" width="10.5703125" style="46" bestFit="1" customWidth="1"/>
    <col min="2" max="2" width="66.42578125" style="46" customWidth="1"/>
    <col min="3" max="3" width="13.7109375" style="46" bestFit="1" customWidth="1"/>
    <col min="4" max="4" width="11.28515625" style="46" customWidth="1"/>
    <col min="5" max="5" width="18.28515625" style="46" bestFit="1" customWidth="1"/>
    <col min="6" max="13" width="10.7109375" style="46" customWidth="1"/>
    <col min="14" max="14" width="19" style="46" customWidth="1"/>
    <col min="15" max="16384" width="9.140625" style="261"/>
  </cols>
  <sheetData>
    <row r="1" spans="1:14">
      <c r="A1" s="10" t="s">
        <v>190</v>
      </c>
      <c r="B1" s="242" t="str">
        <f>Info!C2</f>
        <v>ფინკა ბანკი საქართველო სს</v>
      </c>
    </row>
    <row r="2" spans="1:14" ht="14.25" customHeight="1">
      <c r="A2" s="10" t="s">
        <v>191</v>
      </c>
      <c r="B2" s="243">
        <f>'1. key ratios'!B2</f>
        <v>44104</v>
      </c>
    </row>
    <row r="3" spans="1:14" ht="14.25" customHeight="1"/>
    <row r="4" spans="1:14" ht="15.75" thickBot="1">
      <c r="A4" s="46" t="s">
        <v>420</v>
      </c>
      <c r="B4" s="58" t="s">
        <v>77</v>
      </c>
    </row>
    <row r="5" spans="1:14" s="480" customFormat="1">
      <c r="A5" s="476"/>
      <c r="B5" s="477"/>
      <c r="C5" s="478" t="s">
        <v>0</v>
      </c>
      <c r="D5" s="478" t="s">
        <v>1</v>
      </c>
      <c r="E5" s="478" t="s">
        <v>2</v>
      </c>
      <c r="F5" s="478" t="s">
        <v>3</v>
      </c>
      <c r="G5" s="478" t="s">
        <v>4</v>
      </c>
      <c r="H5" s="478" t="s">
        <v>5</v>
      </c>
      <c r="I5" s="478" t="s">
        <v>240</v>
      </c>
      <c r="J5" s="478" t="s">
        <v>241</v>
      </c>
      <c r="K5" s="478" t="s">
        <v>242</v>
      </c>
      <c r="L5" s="478" t="s">
        <v>243</v>
      </c>
      <c r="M5" s="478" t="s">
        <v>244</v>
      </c>
      <c r="N5" s="479" t="s">
        <v>245</v>
      </c>
    </row>
    <row r="6" spans="1:14" ht="99.75" customHeight="1">
      <c r="A6" s="83"/>
      <c r="B6" s="61"/>
      <c r="C6" s="62" t="s">
        <v>87</v>
      </c>
      <c r="D6" s="63" t="s">
        <v>76</v>
      </c>
      <c r="E6" s="64" t="s">
        <v>86</v>
      </c>
      <c r="F6" s="65">
        <v>0</v>
      </c>
      <c r="G6" s="65">
        <v>0.2</v>
      </c>
      <c r="H6" s="65">
        <v>0.35</v>
      </c>
      <c r="I6" s="65">
        <v>0.5</v>
      </c>
      <c r="J6" s="65">
        <v>0.75</v>
      </c>
      <c r="K6" s="65">
        <v>1</v>
      </c>
      <c r="L6" s="65">
        <v>1.5</v>
      </c>
      <c r="M6" s="65">
        <v>2.5</v>
      </c>
      <c r="N6" s="84" t="s">
        <v>77</v>
      </c>
    </row>
    <row r="7" spans="1:14">
      <c r="A7" s="85">
        <v>1</v>
      </c>
      <c r="B7" s="66" t="s">
        <v>78</v>
      </c>
      <c r="C7" s="140">
        <f>SUM(C8:C13)</f>
        <v>13536650</v>
      </c>
      <c r="D7" s="61"/>
      <c r="E7" s="173">
        <f t="shared" ref="E7:M7" si="0">SUM(E8:E13)</f>
        <v>270733</v>
      </c>
      <c r="F7" s="140">
        <f>SUM(F8:F13)</f>
        <v>0</v>
      </c>
      <c r="G7" s="140">
        <f t="shared" si="0"/>
        <v>0</v>
      </c>
      <c r="H7" s="140">
        <f t="shared" si="0"/>
        <v>0</v>
      </c>
      <c r="I7" s="140">
        <f t="shared" si="0"/>
        <v>0</v>
      </c>
      <c r="J7" s="140">
        <f t="shared" si="0"/>
        <v>0</v>
      </c>
      <c r="K7" s="140">
        <f t="shared" si="0"/>
        <v>270733</v>
      </c>
      <c r="L7" s="140">
        <f t="shared" si="0"/>
        <v>0</v>
      </c>
      <c r="M7" s="140">
        <f t="shared" si="0"/>
        <v>0</v>
      </c>
      <c r="N7" s="175">
        <f>SUM(N8:N13)</f>
        <v>270733</v>
      </c>
    </row>
    <row r="8" spans="1:14">
      <c r="A8" s="85">
        <v>1.1000000000000001</v>
      </c>
      <c r="B8" s="67" t="s">
        <v>79</v>
      </c>
      <c r="C8" s="171">
        <v>13536650</v>
      </c>
      <c r="D8" s="68">
        <v>0.02</v>
      </c>
      <c r="E8" s="173">
        <f>C8*D8</f>
        <v>270733</v>
      </c>
      <c r="F8" s="171">
        <v>0</v>
      </c>
      <c r="G8" s="171">
        <v>0</v>
      </c>
      <c r="H8" s="171">
        <v>0</v>
      </c>
      <c r="I8" s="171">
        <v>0</v>
      </c>
      <c r="J8" s="171">
        <v>0</v>
      </c>
      <c r="K8" s="171">
        <v>270733</v>
      </c>
      <c r="L8" s="171">
        <v>0</v>
      </c>
      <c r="M8" s="171">
        <v>0</v>
      </c>
      <c r="N8" s="175">
        <f>SUMPRODUCT($F$6:$M$6,F8:M8)</f>
        <v>270733</v>
      </c>
    </row>
    <row r="9" spans="1:14">
      <c r="A9" s="85">
        <v>1.2</v>
      </c>
      <c r="B9" s="67" t="s">
        <v>80</v>
      </c>
      <c r="C9" s="171">
        <v>0</v>
      </c>
      <c r="D9" s="68">
        <v>0.05</v>
      </c>
      <c r="E9" s="173">
        <f>C9*D9</f>
        <v>0</v>
      </c>
      <c r="F9" s="171">
        <v>0</v>
      </c>
      <c r="G9" s="171">
        <v>0</v>
      </c>
      <c r="H9" s="171">
        <v>0</v>
      </c>
      <c r="I9" s="171">
        <v>0</v>
      </c>
      <c r="J9" s="171">
        <v>0</v>
      </c>
      <c r="K9" s="171">
        <v>0</v>
      </c>
      <c r="L9" s="171">
        <v>0</v>
      </c>
      <c r="M9" s="171">
        <v>0</v>
      </c>
      <c r="N9" s="175">
        <f t="shared" ref="N9:N12" si="1">SUMPRODUCT($F$6:$M$6,F9:M9)</f>
        <v>0</v>
      </c>
    </row>
    <row r="10" spans="1:14">
      <c r="A10" s="85">
        <v>1.3</v>
      </c>
      <c r="B10" s="67" t="s">
        <v>81</v>
      </c>
      <c r="C10" s="171">
        <v>0</v>
      </c>
      <c r="D10" s="68">
        <v>0.08</v>
      </c>
      <c r="E10" s="173">
        <f>C10*D10</f>
        <v>0</v>
      </c>
      <c r="F10" s="171">
        <v>0</v>
      </c>
      <c r="G10" s="171">
        <v>0</v>
      </c>
      <c r="H10" s="171">
        <v>0</v>
      </c>
      <c r="I10" s="171">
        <v>0</v>
      </c>
      <c r="J10" s="171">
        <v>0</v>
      </c>
      <c r="K10" s="171">
        <v>0</v>
      </c>
      <c r="L10" s="171">
        <v>0</v>
      </c>
      <c r="M10" s="171">
        <v>0</v>
      </c>
      <c r="N10" s="175">
        <f>SUMPRODUCT($F$6:$M$6,F10:M10)</f>
        <v>0</v>
      </c>
    </row>
    <row r="11" spans="1:14">
      <c r="A11" s="85">
        <v>1.4</v>
      </c>
      <c r="B11" s="67" t="s">
        <v>82</v>
      </c>
      <c r="C11" s="171">
        <v>0</v>
      </c>
      <c r="D11" s="68">
        <v>0.11</v>
      </c>
      <c r="E11" s="173">
        <f>C11*D11</f>
        <v>0</v>
      </c>
      <c r="F11" s="171">
        <v>0</v>
      </c>
      <c r="G11" s="171">
        <v>0</v>
      </c>
      <c r="H11" s="171">
        <v>0</v>
      </c>
      <c r="I11" s="171">
        <v>0</v>
      </c>
      <c r="J11" s="171">
        <v>0</v>
      </c>
      <c r="K11" s="171">
        <v>0</v>
      </c>
      <c r="L11" s="171">
        <v>0</v>
      </c>
      <c r="M11" s="171">
        <v>0</v>
      </c>
      <c r="N11" s="175">
        <f t="shared" si="1"/>
        <v>0</v>
      </c>
    </row>
    <row r="12" spans="1:14">
      <c r="A12" s="85">
        <v>1.5</v>
      </c>
      <c r="B12" s="67" t="s">
        <v>83</v>
      </c>
      <c r="C12" s="171">
        <v>0</v>
      </c>
      <c r="D12" s="68">
        <v>0.14000000000000001</v>
      </c>
      <c r="E12" s="173">
        <f>C12*D12</f>
        <v>0</v>
      </c>
      <c r="F12" s="171">
        <v>0</v>
      </c>
      <c r="G12" s="171">
        <v>0</v>
      </c>
      <c r="H12" s="171">
        <v>0</v>
      </c>
      <c r="I12" s="171">
        <v>0</v>
      </c>
      <c r="J12" s="171">
        <v>0</v>
      </c>
      <c r="K12" s="171">
        <v>0</v>
      </c>
      <c r="L12" s="171">
        <v>0</v>
      </c>
      <c r="M12" s="171">
        <v>0</v>
      </c>
      <c r="N12" s="175">
        <f t="shared" si="1"/>
        <v>0</v>
      </c>
    </row>
    <row r="13" spans="1:14">
      <c r="A13" s="85">
        <v>1.6</v>
      </c>
      <c r="B13" s="69" t="s">
        <v>84</v>
      </c>
      <c r="C13" s="171">
        <v>0</v>
      </c>
      <c r="D13" s="70"/>
      <c r="E13" s="171"/>
      <c r="F13" s="171">
        <v>0</v>
      </c>
      <c r="G13" s="171">
        <v>0</v>
      </c>
      <c r="H13" s="171">
        <v>0</v>
      </c>
      <c r="I13" s="171">
        <v>0</v>
      </c>
      <c r="J13" s="171">
        <v>0</v>
      </c>
      <c r="K13" s="171">
        <v>0</v>
      </c>
      <c r="L13" s="171">
        <v>0</v>
      </c>
      <c r="M13" s="171">
        <v>0</v>
      </c>
      <c r="N13" s="175">
        <f>SUMPRODUCT($F$6:$M$6,F13:M13)</f>
        <v>0</v>
      </c>
    </row>
    <row r="14" spans="1:14">
      <c r="A14" s="85">
        <v>2</v>
      </c>
      <c r="B14" s="71" t="s">
        <v>85</v>
      </c>
      <c r="C14" s="173">
        <f>SUM(C15:C20)</f>
        <v>0</v>
      </c>
      <c r="D14" s="61"/>
      <c r="E14" s="173">
        <f t="shared" ref="E14:M14" si="2">SUM(E15:E20)</f>
        <v>0</v>
      </c>
      <c r="F14" s="171">
        <f t="shared" si="2"/>
        <v>0</v>
      </c>
      <c r="G14" s="171">
        <f t="shared" si="2"/>
        <v>0</v>
      </c>
      <c r="H14" s="171">
        <f t="shared" si="2"/>
        <v>0</v>
      </c>
      <c r="I14" s="171">
        <f t="shared" si="2"/>
        <v>0</v>
      </c>
      <c r="J14" s="171">
        <f t="shared" si="2"/>
        <v>0</v>
      </c>
      <c r="K14" s="171">
        <f t="shared" si="2"/>
        <v>0</v>
      </c>
      <c r="L14" s="171">
        <f t="shared" si="2"/>
        <v>0</v>
      </c>
      <c r="M14" s="171">
        <f t="shared" si="2"/>
        <v>0</v>
      </c>
      <c r="N14" s="175">
        <f>SUM(N15:N20)</f>
        <v>0</v>
      </c>
    </row>
    <row r="15" spans="1:14">
      <c r="A15" s="85">
        <v>2.1</v>
      </c>
      <c r="B15" s="69" t="s">
        <v>79</v>
      </c>
      <c r="C15" s="171">
        <v>0</v>
      </c>
      <c r="D15" s="68">
        <v>5.0000000000000001E-3</v>
      </c>
      <c r="E15" s="173">
        <f>C15*D15</f>
        <v>0</v>
      </c>
      <c r="F15" s="171">
        <v>0</v>
      </c>
      <c r="G15" s="171">
        <v>0</v>
      </c>
      <c r="H15" s="171">
        <v>0</v>
      </c>
      <c r="I15" s="171">
        <v>0</v>
      </c>
      <c r="J15" s="171">
        <v>0</v>
      </c>
      <c r="K15" s="171">
        <v>0</v>
      </c>
      <c r="L15" s="171">
        <v>0</v>
      </c>
      <c r="M15" s="171">
        <v>0</v>
      </c>
      <c r="N15" s="175">
        <f>SUMPRODUCT($F$6:$M$6,F15:M15)</f>
        <v>0</v>
      </c>
    </row>
    <row r="16" spans="1:14">
      <c r="A16" s="85">
        <v>2.2000000000000002</v>
      </c>
      <c r="B16" s="69" t="s">
        <v>80</v>
      </c>
      <c r="C16" s="171">
        <v>0</v>
      </c>
      <c r="D16" s="68">
        <v>0.01</v>
      </c>
      <c r="E16" s="173">
        <f>C16*D16</f>
        <v>0</v>
      </c>
      <c r="F16" s="171">
        <v>0</v>
      </c>
      <c r="G16" s="171">
        <v>0</v>
      </c>
      <c r="H16" s="171">
        <v>0</v>
      </c>
      <c r="I16" s="171">
        <v>0</v>
      </c>
      <c r="J16" s="171">
        <v>0</v>
      </c>
      <c r="K16" s="171">
        <v>0</v>
      </c>
      <c r="L16" s="171">
        <v>0</v>
      </c>
      <c r="M16" s="171">
        <v>0</v>
      </c>
      <c r="N16" s="175">
        <f t="shared" ref="N16:N20" si="3">SUMPRODUCT($F$6:$M$6,F16:M16)</f>
        <v>0</v>
      </c>
    </row>
    <row r="17" spans="1:14">
      <c r="A17" s="85">
        <v>2.2999999999999998</v>
      </c>
      <c r="B17" s="69" t="s">
        <v>81</v>
      </c>
      <c r="C17" s="171">
        <v>0</v>
      </c>
      <c r="D17" s="68">
        <v>0.02</v>
      </c>
      <c r="E17" s="173">
        <f>C17*D17</f>
        <v>0</v>
      </c>
      <c r="F17" s="171">
        <v>0</v>
      </c>
      <c r="G17" s="171">
        <v>0</v>
      </c>
      <c r="H17" s="171">
        <v>0</v>
      </c>
      <c r="I17" s="171">
        <v>0</v>
      </c>
      <c r="J17" s="171">
        <v>0</v>
      </c>
      <c r="K17" s="171">
        <v>0</v>
      </c>
      <c r="L17" s="171">
        <v>0</v>
      </c>
      <c r="M17" s="171">
        <v>0</v>
      </c>
      <c r="N17" s="175">
        <f t="shared" si="3"/>
        <v>0</v>
      </c>
    </row>
    <row r="18" spans="1:14">
      <c r="A18" s="85">
        <v>2.4</v>
      </c>
      <c r="B18" s="69" t="s">
        <v>82</v>
      </c>
      <c r="C18" s="171">
        <v>0</v>
      </c>
      <c r="D18" s="68">
        <v>0.03</v>
      </c>
      <c r="E18" s="173">
        <f>C18*D18</f>
        <v>0</v>
      </c>
      <c r="F18" s="171">
        <v>0</v>
      </c>
      <c r="G18" s="171">
        <v>0</v>
      </c>
      <c r="H18" s="171">
        <v>0</v>
      </c>
      <c r="I18" s="171">
        <v>0</v>
      </c>
      <c r="J18" s="171">
        <v>0</v>
      </c>
      <c r="K18" s="171">
        <v>0</v>
      </c>
      <c r="L18" s="171">
        <v>0</v>
      </c>
      <c r="M18" s="171">
        <v>0</v>
      </c>
      <c r="N18" s="175">
        <f t="shared" si="3"/>
        <v>0</v>
      </c>
    </row>
    <row r="19" spans="1:14">
      <c r="A19" s="85">
        <v>2.5</v>
      </c>
      <c r="B19" s="69" t="s">
        <v>83</v>
      </c>
      <c r="C19" s="171">
        <v>0</v>
      </c>
      <c r="D19" s="68">
        <v>0.04</v>
      </c>
      <c r="E19" s="173">
        <f>C19*D19</f>
        <v>0</v>
      </c>
      <c r="F19" s="171">
        <v>0</v>
      </c>
      <c r="G19" s="171">
        <v>0</v>
      </c>
      <c r="H19" s="171">
        <v>0</v>
      </c>
      <c r="I19" s="171">
        <v>0</v>
      </c>
      <c r="J19" s="171">
        <v>0</v>
      </c>
      <c r="K19" s="171">
        <v>0</v>
      </c>
      <c r="L19" s="171">
        <v>0</v>
      </c>
      <c r="M19" s="171">
        <v>0</v>
      </c>
      <c r="N19" s="175">
        <f t="shared" si="3"/>
        <v>0</v>
      </c>
    </row>
    <row r="20" spans="1:14">
      <c r="A20" s="85">
        <v>2.6</v>
      </c>
      <c r="B20" s="69" t="s">
        <v>84</v>
      </c>
      <c r="C20" s="171">
        <v>0</v>
      </c>
      <c r="D20" s="70"/>
      <c r="E20" s="177"/>
      <c r="F20" s="171">
        <v>0</v>
      </c>
      <c r="G20" s="171">
        <v>0</v>
      </c>
      <c r="H20" s="171">
        <v>0</v>
      </c>
      <c r="I20" s="171">
        <v>0</v>
      </c>
      <c r="J20" s="171">
        <v>0</v>
      </c>
      <c r="K20" s="171">
        <v>0</v>
      </c>
      <c r="L20" s="171">
        <v>0</v>
      </c>
      <c r="M20" s="171">
        <v>0</v>
      </c>
      <c r="N20" s="175">
        <f t="shared" si="3"/>
        <v>0</v>
      </c>
    </row>
    <row r="21" spans="1:14" ht="15.75" thickBot="1">
      <c r="A21" s="86">
        <v>3</v>
      </c>
      <c r="B21" s="87" t="s">
        <v>68</v>
      </c>
      <c r="C21" s="174">
        <f>C14+C7</f>
        <v>13536650</v>
      </c>
      <c r="D21" s="88"/>
      <c r="E21" s="174">
        <f>E14+E7</f>
        <v>270733</v>
      </c>
      <c r="F21" s="172">
        <f>F7+F14</f>
        <v>0</v>
      </c>
      <c r="G21" s="172">
        <f t="shared" ref="G21:L21" si="4">G7+G14</f>
        <v>0</v>
      </c>
      <c r="H21" s="172">
        <f t="shared" si="4"/>
        <v>0</v>
      </c>
      <c r="I21" s="172">
        <f t="shared" si="4"/>
        <v>0</v>
      </c>
      <c r="J21" s="172">
        <f t="shared" si="4"/>
        <v>0</v>
      </c>
      <c r="K21" s="172">
        <f t="shared" si="4"/>
        <v>270733</v>
      </c>
      <c r="L21" s="172">
        <f t="shared" si="4"/>
        <v>0</v>
      </c>
      <c r="M21" s="172">
        <f>M7+M14</f>
        <v>0</v>
      </c>
      <c r="N21" s="176">
        <f>N14+N7</f>
        <v>270733</v>
      </c>
    </row>
    <row r="22" spans="1:14">
      <c r="E22" s="141"/>
      <c r="F22" s="141"/>
      <c r="G22" s="141"/>
      <c r="H22" s="141"/>
      <c r="I22" s="141"/>
      <c r="J22" s="141"/>
      <c r="K22" s="141"/>
      <c r="L22" s="141"/>
      <c r="M22" s="141"/>
    </row>
    <row r="24" spans="1:14">
      <c r="C24" s="141"/>
      <c r="D24" s="141"/>
      <c r="E24" s="141"/>
      <c r="F24" s="141"/>
      <c r="G24" s="141"/>
      <c r="H24" s="141"/>
      <c r="I24" s="141"/>
      <c r="J24" s="141"/>
      <c r="K24" s="141"/>
      <c r="L24" s="141"/>
      <c r="M24" s="141"/>
      <c r="N24" s="141"/>
    </row>
    <row r="25" spans="1:14">
      <c r="C25" s="141"/>
      <c r="D25" s="141"/>
      <c r="E25" s="141"/>
      <c r="F25" s="141"/>
      <c r="G25" s="141"/>
      <c r="H25" s="141"/>
      <c r="I25" s="141"/>
      <c r="J25" s="141"/>
      <c r="K25" s="141"/>
      <c r="L25" s="141"/>
      <c r="M25" s="141"/>
      <c r="N25" s="141"/>
    </row>
    <row r="26" spans="1:14">
      <c r="C26" s="141"/>
      <c r="D26" s="141"/>
      <c r="E26" s="141"/>
      <c r="F26" s="141"/>
      <c r="G26" s="141"/>
      <c r="H26" s="141"/>
      <c r="I26" s="141"/>
      <c r="J26" s="141"/>
      <c r="K26" s="141"/>
      <c r="L26" s="141"/>
      <c r="M26" s="141"/>
      <c r="N26" s="141"/>
    </row>
    <row r="27" spans="1:14">
      <c r="C27" s="141"/>
      <c r="D27" s="141"/>
      <c r="E27" s="141"/>
      <c r="F27" s="141"/>
      <c r="G27" s="141"/>
      <c r="H27" s="141"/>
      <c r="I27" s="141"/>
      <c r="J27" s="141"/>
      <c r="K27" s="141"/>
      <c r="L27" s="141"/>
      <c r="M27" s="141"/>
      <c r="N27" s="141"/>
    </row>
    <row r="28" spans="1:14">
      <c r="C28" s="141"/>
      <c r="D28" s="141"/>
      <c r="E28" s="141"/>
      <c r="F28" s="141"/>
      <c r="G28" s="141"/>
      <c r="H28" s="141"/>
      <c r="I28" s="141"/>
      <c r="J28" s="141"/>
      <c r="K28" s="141"/>
      <c r="L28" s="141"/>
      <c r="M28" s="141"/>
      <c r="N28" s="141"/>
    </row>
    <row r="29" spans="1:14">
      <c r="C29" s="141"/>
      <c r="D29" s="141"/>
      <c r="E29" s="141"/>
      <c r="F29" s="141"/>
      <c r="G29" s="141"/>
      <c r="H29" s="141"/>
      <c r="I29" s="141"/>
      <c r="J29" s="141"/>
      <c r="K29" s="141"/>
      <c r="L29" s="141"/>
      <c r="M29" s="141"/>
      <c r="N29" s="141"/>
    </row>
    <row r="30" spans="1:14">
      <c r="C30" s="141"/>
      <c r="D30" s="141"/>
      <c r="E30" s="141"/>
      <c r="F30" s="141"/>
      <c r="G30" s="141"/>
      <c r="H30" s="141"/>
      <c r="I30" s="141"/>
      <c r="J30" s="141"/>
      <c r="K30" s="141"/>
      <c r="L30" s="141"/>
      <c r="M30" s="141"/>
      <c r="N30" s="141"/>
    </row>
    <row r="31" spans="1:14">
      <c r="C31" s="141"/>
      <c r="D31" s="141"/>
      <c r="E31" s="141"/>
      <c r="F31" s="141"/>
      <c r="G31" s="141"/>
      <c r="H31" s="141"/>
      <c r="I31" s="141"/>
      <c r="J31" s="141"/>
      <c r="K31" s="141"/>
      <c r="L31" s="141"/>
      <c r="M31" s="141"/>
      <c r="N31" s="141"/>
    </row>
    <row r="32" spans="1:14">
      <c r="C32" s="141"/>
      <c r="D32" s="141"/>
      <c r="E32" s="141"/>
      <c r="F32" s="141"/>
      <c r="G32" s="141"/>
      <c r="H32" s="141"/>
      <c r="I32" s="141"/>
      <c r="J32" s="141"/>
      <c r="K32" s="141"/>
      <c r="L32" s="141"/>
      <c r="M32" s="141"/>
      <c r="N32" s="141"/>
    </row>
    <row r="33" spans="3:14">
      <c r="C33" s="141"/>
      <c r="D33" s="141"/>
      <c r="E33" s="141"/>
      <c r="F33" s="141"/>
      <c r="G33" s="141"/>
      <c r="H33" s="141"/>
      <c r="I33" s="141"/>
      <c r="J33" s="141"/>
      <c r="K33" s="141"/>
      <c r="L33" s="141"/>
      <c r="M33" s="141"/>
      <c r="N33" s="141"/>
    </row>
    <row r="34" spans="3:14">
      <c r="C34" s="141"/>
      <c r="D34" s="141"/>
      <c r="E34" s="141"/>
      <c r="F34" s="141"/>
      <c r="G34" s="141"/>
      <c r="H34" s="141"/>
      <c r="I34" s="141"/>
      <c r="J34" s="141"/>
      <c r="K34" s="141"/>
      <c r="L34" s="141"/>
      <c r="M34" s="141"/>
      <c r="N34" s="141"/>
    </row>
    <row r="35" spans="3:14">
      <c r="C35" s="141"/>
      <c r="D35" s="141"/>
      <c r="E35" s="141"/>
      <c r="F35" s="141"/>
      <c r="G35" s="141"/>
      <c r="H35" s="141"/>
      <c r="I35" s="141"/>
      <c r="J35" s="141"/>
      <c r="K35" s="141"/>
      <c r="L35" s="141"/>
      <c r="M35" s="141"/>
      <c r="N35" s="141"/>
    </row>
    <row r="36" spans="3:14">
      <c r="C36" s="141"/>
      <c r="D36" s="141"/>
      <c r="E36" s="141"/>
      <c r="F36" s="141"/>
      <c r="G36" s="141"/>
      <c r="H36" s="141"/>
      <c r="I36" s="141"/>
      <c r="J36" s="141"/>
      <c r="K36" s="141"/>
      <c r="L36" s="141"/>
      <c r="M36" s="141"/>
      <c r="N36" s="141"/>
    </row>
    <row r="37" spans="3:14">
      <c r="C37" s="141"/>
      <c r="D37" s="141"/>
      <c r="E37" s="141"/>
      <c r="F37" s="141"/>
      <c r="G37" s="141"/>
      <c r="H37" s="141"/>
      <c r="I37" s="141"/>
      <c r="J37" s="141"/>
      <c r="K37" s="141"/>
      <c r="L37" s="141"/>
      <c r="M37" s="141"/>
      <c r="N37" s="141"/>
    </row>
    <row r="38" spans="3:14">
      <c r="C38" s="141"/>
      <c r="D38" s="141"/>
      <c r="E38" s="141"/>
      <c r="F38" s="141"/>
      <c r="G38" s="141"/>
      <c r="H38" s="141"/>
      <c r="I38" s="141"/>
      <c r="J38" s="141"/>
      <c r="K38" s="141"/>
      <c r="L38" s="141"/>
      <c r="M38" s="141"/>
      <c r="N38" s="141"/>
    </row>
    <row r="39" spans="3:14">
      <c r="C39" s="170"/>
      <c r="D39" s="170"/>
      <c r="E39" s="170"/>
      <c r="F39" s="170"/>
      <c r="G39" s="170"/>
      <c r="H39" s="170"/>
      <c r="I39" s="170"/>
      <c r="J39" s="170"/>
      <c r="K39" s="170"/>
      <c r="L39" s="170"/>
      <c r="M39" s="170"/>
      <c r="N39" s="170"/>
    </row>
    <row r="40" spans="3:14">
      <c r="C40" s="170"/>
      <c r="D40" s="170"/>
      <c r="E40" s="170"/>
      <c r="F40" s="170"/>
      <c r="G40" s="170"/>
      <c r="H40" s="170"/>
      <c r="I40" s="170"/>
      <c r="J40" s="170"/>
      <c r="K40" s="170"/>
      <c r="L40" s="170"/>
      <c r="M40" s="170"/>
      <c r="N40" s="17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F43"/>
  <sheetViews>
    <sheetView zoomScale="85" zoomScaleNormal="85" workbookViewId="0">
      <selection activeCell="H35" sqref="H35"/>
    </sheetView>
  </sheetViews>
  <sheetFormatPr defaultRowHeight="15"/>
  <cols>
    <col min="1" max="1" width="11.42578125" style="46" customWidth="1"/>
    <col min="2" max="2" width="119.140625" style="279" bestFit="1" customWidth="1"/>
    <col min="3" max="3" width="22.85546875" style="46" customWidth="1"/>
    <col min="4" max="4" width="9.140625" style="46"/>
    <col min="5" max="5" width="12.7109375" style="46" bestFit="1" customWidth="1"/>
    <col min="6" max="16384" width="9.140625" style="46"/>
  </cols>
  <sheetData>
    <row r="1" spans="1:6">
      <c r="A1" s="10" t="s">
        <v>190</v>
      </c>
      <c r="B1" s="242" t="str">
        <f>Info!C2</f>
        <v>ფინკა ბანკი საქართველო სს</v>
      </c>
    </row>
    <row r="2" spans="1:6">
      <c r="A2" s="10" t="s">
        <v>191</v>
      </c>
      <c r="B2" s="243">
        <f>'1. key ratios'!B2</f>
        <v>44104</v>
      </c>
    </row>
    <row r="3" spans="1:6">
      <c r="B3" s="46"/>
    </row>
    <row r="4" spans="1:6">
      <c r="A4" s="46" t="s">
        <v>601</v>
      </c>
      <c r="B4" s="46" t="s">
        <v>560</v>
      </c>
    </row>
    <row r="5" spans="1:6">
      <c r="A5" s="482"/>
      <c r="B5" s="482" t="s">
        <v>561</v>
      </c>
      <c r="C5" s="179"/>
    </row>
    <row r="6" spans="1:6">
      <c r="A6" s="483">
        <v>1</v>
      </c>
      <c r="B6" s="484" t="s">
        <v>613</v>
      </c>
      <c r="C6" s="485">
        <v>283708792.98510003</v>
      </c>
      <c r="E6" s="457"/>
      <c r="F6" s="457"/>
    </row>
    <row r="7" spans="1:6">
      <c r="A7" s="483">
        <v>2</v>
      </c>
      <c r="B7" s="484" t="s">
        <v>562</v>
      </c>
      <c r="C7" s="485">
        <v>-1758022.5</v>
      </c>
      <c r="E7" s="457"/>
      <c r="F7" s="457"/>
    </row>
    <row r="8" spans="1:6">
      <c r="A8" s="486">
        <v>3</v>
      </c>
      <c r="B8" s="487" t="s">
        <v>563</v>
      </c>
      <c r="C8" s="488">
        <f>C6+C7</f>
        <v>281950770.48510003</v>
      </c>
      <c r="E8" s="457"/>
      <c r="F8" s="457"/>
    </row>
    <row r="9" spans="1:6">
      <c r="A9" s="481"/>
      <c r="B9" s="481" t="s">
        <v>564</v>
      </c>
      <c r="C9" s="180"/>
      <c r="E9" s="457"/>
      <c r="F9" s="457"/>
    </row>
    <row r="10" spans="1:6">
      <c r="A10" s="483">
        <v>4</v>
      </c>
      <c r="B10" s="489" t="s">
        <v>565</v>
      </c>
      <c r="C10" s="485">
        <v>0</v>
      </c>
      <c r="E10" s="457"/>
      <c r="F10" s="457"/>
    </row>
    <row r="11" spans="1:6">
      <c r="A11" s="483">
        <v>5</v>
      </c>
      <c r="B11" s="490" t="s">
        <v>566</v>
      </c>
      <c r="C11" s="485">
        <v>0</v>
      </c>
      <c r="E11" s="457"/>
      <c r="F11" s="457"/>
    </row>
    <row r="12" spans="1:6">
      <c r="A12" s="483" t="s">
        <v>567</v>
      </c>
      <c r="B12" s="484" t="s">
        <v>568</v>
      </c>
      <c r="C12" s="488">
        <f>'15. CCR'!E21</f>
        <v>270733</v>
      </c>
      <c r="E12" s="457"/>
      <c r="F12" s="457"/>
    </row>
    <row r="13" spans="1:6">
      <c r="A13" s="491">
        <v>6</v>
      </c>
      <c r="B13" s="492" t="s">
        <v>569</v>
      </c>
      <c r="C13" s="485">
        <v>0</v>
      </c>
      <c r="E13" s="457"/>
      <c r="F13" s="457"/>
    </row>
    <row r="14" spans="1:6">
      <c r="A14" s="491">
        <v>7</v>
      </c>
      <c r="B14" s="493" t="s">
        <v>570</v>
      </c>
      <c r="C14" s="485">
        <v>0</v>
      </c>
      <c r="E14" s="457"/>
      <c r="F14" s="457"/>
    </row>
    <row r="15" spans="1:6">
      <c r="A15" s="494">
        <v>8</v>
      </c>
      <c r="B15" s="484" t="s">
        <v>571</v>
      </c>
      <c r="C15" s="485">
        <v>0</v>
      </c>
      <c r="E15" s="457"/>
      <c r="F15" s="457"/>
    </row>
    <row r="16" spans="1:6">
      <c r="A16" s="491">
        <v>9</v>
      </c>
      <c r="B16" s="493" t="s">
        <v>572</v>
      </c>
      <c r="C16" s="485">
        <v>0</v>
      </c>
      <c r="E16" s="457"/>
      <c r="F16" s="457"/>
    </row>
    <row r="17" spans="1:6">
      <c r="A17" s="491">
        <v>10</v>
      </c>
      <c r="B17" s="493" t="s">
        <v>573</v>
      </c>
      <c r="C17" s="485">
        <v>0</v>
      </c>
      <c r="E17" s="457"/>
      <c r="F17" s="457"/>
    </row>
    <row r="18" spans="1:6">
      <c r="A18" s="486">
        <v>11</v>
      </c>
      <c r="B18" s="495" t="s">
        <v>574</v>
      </c>
      <c r="C18" s="488">
        <f>SUM(C10:C17)</f>
        <v>270733</v>
      </c>
      <c r="E18" s="457"/>
      <c r="F18" s="457"/>
    </row>
    <row r="19" spans="1:6">
      <c r="A19" s="481"/>
      <c r="B19" s="481" t="s">
        <v>575</v>
      </c>
      <c r="C19" s="180"/>
      <c r="E19" s="457"/>
      <c r="F19" s="457"/>
    </row>
    <row r="20" spans="1:6">
      <c r="A20" s="491">
        <v>12</v>
      </c>
      <c r="B20" s="489" t="s">
        <v>576</v>
      </c>
      <c r="C20" s="485">
        <v>0</v>
      </c>
      <c r="E20" s="457"/>
      <c r="F20" s="457"/>
    </row>
    <row r="21" spans="1:6">
      <c r="A21" s="491">
        <v>13</v>
      </c>
      <c r="B21" s="489" t="s">
        <v>577</v>
      </c>
      <c r="C21" s="485">
        <v>0</v>
      </c>
      <c r="E21" s="457"/>
      <c r="F21" s="457"/>
    </row>
    <row r="22" spans="1:6">
      <c r="A22" s="491">
        <v>14</v>
      </c>
      <c r="B22" s="489" t="s">
        <v>578</v>
      </c>
      <c r="C22" s="485">
        <v>0</v>
      </c>
      <c r="E22" s="457"/>
      <c r="F22" s="457"/>
    </row>
    <row r="23" spans="1:6">
      <c r="A23" s="491" t="s">
        <v>579</v>
      </c>
      <c r="B23" s="489" t="s">
        <v>580</v>
      </c>
      <c r="C23" s="485">
        <v>0</v>
      </c>
      <c r="E23" s="457"/>
      <c r="F23" s="457"/>
    </row>
    <row r="24" spans="1:6">
      <c r="A24" s="491">
        <v>15</v>
      </c>
      <c r="B24" s="489" t="s">
        <v>581</v>
      </c>
      <c r="C24" s="485">
        <v>0</v>
      </c>
      <c r="E24" s="457"/>
      <c r="F24" s="457"/>
    </row>
    <row r="25" spans="1:6">
      <c r="A25" s="491" t="s">
        <v>582</v>
      </c>
      <c r="B25" s="484" t="s">
        <v>583</v>
      </c>
      <c r="C25" s="485">
        <v>0</v>
      </c>
      <c r="E25" s="457"/>
      <c r="F25" s="457"/>
    </row>
    <row r="26" spans="1:6">
      <c r="A26" s="486">
        <v>16</v>
      </c>
      <c r="B26" s="495" t="s">
        <v>584</v>
      </c>
      <c r="C26" s="488">
        <f>SUM(C20:C25)</f>
        <v>0</v>
      </c>
      <c r="E26" s="457"/>
      <c r="F26" s="457"/>
    </row>
    <row r="27" spans="1:6">
      <c r="A27" s="481"/>
      <c r="B27" s="481" t="s">
        <v>585</v>
      </c>
      <c r="C27" s="180"/>
      <c r="E27" s="457"/>
      <c r="F27" s="457"/>
    </row>
    <row r="28" spans="1:6">
      <c r="A28" s="483">
        <v>17</v>
      </c>
      <c r="B28" s="484" t="s">
        <v>586</v>
      </c>
      <c r="C28" s="485">
        <v>4453296.5549999997</v>
      </c>
      <c r="E28" s="457"/>
      <c r="F28" s="457"/>
    </row>
    <row r="29" spans="1:6">
      <c r="A29" s="483">
        <v>18</v>
      </c>
      <c r="B29" s="484" t="s">
        <v>587</v>
      </c>
      <c r="C29" s="485">
        <v>-2231099.3774999999</v>
      </c>
      <c r="E29" s="457"/>
      <c r="F29" s="457"/>
    </row>
    <row r="30" spans="1:6">
      <c r="A30" s="486">
        <v>19</v>
      </c>
      <c r="B30" s="495" t="s">
        <v>588</v>
      </c>
      <c r="C30" s="488">
        <f>C28+C29</f>
        <v>2222197.1774999998</v>
      </c>
      <c r="E30" s="457"/>
      <c r="F30" s="457"/>
    </row>
    <row r="31" spans="1:6">
      <c r="A31" s="496"/>
      <c r="B31" s="481" t="s">
        <v>589</v>
      </c>
      <c r="C31" s="180"/>
      <c r="E31" s="457"/>
      <c r="F31" s="457"/>
    </row>
    <row r="32" spans="1:6">
      <c r="A32" s="483" t="s">
        <v>590</v>
      </c>
      <c r="B32" s="489" t="s">
        <v>591</v>
      </c>
      <c r="C32" s="485">
        <v>0</v>
      </c>
      <c r="E32" s="457"/>
      <c r="F32" s="457"/>
    </row>
    <row r="33" spans="1:6">
      <c r="A33" s="483" t="s">
        <v>592</v>
      </c>
      <c r="B33" s="490" t="s">
        <v>593</v>
      </c>
      <c r="C33" s="485">
        <v>0</v>
      </c>
      <c r="E33" s="457"/>
      <c r="F33" s="457"/>
    </row>
    <row r="34" spans="1:6">
      <c r="A34" s="481"/>
      <c r="B34" s="481" t="s">
        <v>594</v>
      </c>
      <c r="C34" s="180"/>
      <c r="E34" s="457"/>
      <c r="F34" s="457"/>
    </row>
    <row r="35" spans="1:6">
      <c r="A35" s="486">
        <v>20</v>
      </c>
      <c r="B35" s="495" t="s">
        <v>89</v>
      </c>
      <c r="C35" s="488">
        <f>'1. key ratios'!C9</f>
        <v>39234946.349999994</v>
      </c>
      <c r="E35" s="457"/>
      <c r="F35" s="457"/>
    </row>
    <row r="36" spans="1:6">
      <c r="A36" s="486">
        <v>21</v>
      </c>
      <c r="B36" s="495" t="s">
        <v>595</v>
      </c>
      <c r="C36" s="488">
        <f>C8+C18+C26+C30</f>
        <v>284443700.66260004</v>
      </c>
      <c r="E36" s="457"/>
      <c r="F36" s="457"/>
    </row>
    <row r="37" spans="1:6">
      <c r="A37" s="481"/>
      <c r="B37" s="481" t="s">
        <v>560</v>
      </c>
      <c r="C37" s="180"/>
      <c r="E37" s="457"/>
      <c r="F37" s="457"/>
    </row>
    <row r="38" spans="1:6">
      <c r="A38" s="486">
        <v>22</v>
      </c>
      <c r="B38" s="495" t="s">
        <v>560</v>
      </c>
      <c r="C38" s="497">
        <f>IFERROR(C35/C36,0)</f>
        <v>0.13793571894404333</v>
      </c>
      <c r="E38" s="457"/>
      <c r="F38" s="457"/>
    </row>
    <row r="39" spans="1:6">
      <c r="A39" s="481"/>
      <c r="B39" s="481" t="s">
        <v>596</v>
      </c>
      <c r="C39" s="180"/>
      <c r="E39" s="457"/>
      <c r="F39" s="457"/>
    </row>
    <row r="40" spans="1:6">
      <c r="A40" s="498" t="s">
        <v>597</v>
      </c>
      <c r="B40" s="489" t="s">
        <v>598</v>
      </c>
      <c r="C40" s="499">
        <v>0</v>
      </c>
      <c r="E40" s="457"/>
      <c r="F40" s="457"/>
    </row>
    <row r="41" spans="1:6">
      <c r="A41" s="498" t="s">
        <v>599</v>
      </c>
      <c r="B41" s="490" t="s">
        <v>600</v>
      </c>
      <c r="C41" s="499">
        <v>0</v>
      </c>
      <c r="E41" s="457"/>
      <c r="F41" s="457"/>
    </row>
    <row r="43" spans="1:6">
      <c r="B43" s="279"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C111"/>
  <sheetViews>
    <sheetView zoomScaleNormal="100" workbookViewId="0">
      <selection activeCell="B30" sqref="B30:C30"/>
    </sheetView>
  </sheetViews>
  <sheetFormatPr defaultColWidth="43.5703125" defaultRowHeight="11.25"/>
  <cols>
    <col min="1" max="1" width="5.28515625" style="116" customWidth="1"/>
    <col min="2" max="2" width="66.140625" style="117" customWidth="1"/>
    <col min="3" max="3" width="131.42578125" style="118" customWidth="1"/>
    <col min="4" max="5" width="10.28515625" style="108" customWidth="1"/>
    <col min="6" max="16384" width="43.5703125" style="108"/>
  </cols>
  <sheetData>
    <row r="1" spans="1:3" ht="16.5" thickTop="1" thickBot="1">
      <c r="A1" s="589" t="s">
        <v>328</v>
      </c>
      <c r="B1" s="590"/>
      <c r="C1" s="591"/>
    </row>
    <row r="2" spans="1:3" ht="26.25" customHeight="1">
      <c r="A2" s="109"/>
      <c r="B2" s="592" t="s">
        <v>329</v>
      </c>
      <c r="C2" s="592"/>
    </row>
    <row r="3" spans="1:3" s="114" customFormat="1" ht="11.25" customHeight="1">
      <c r="A3" s="113"/>
      <c r="B3" s="592" t="s">
        <v>422</v>
      </c>
      <c r="C3" s="592"/>
    </row>
    <row r="4" spans="1:3" ht="12" customHeight="1" thickBot="1">
      <c r="A4" s="566" t="s">
        <v>426</v>
      </c>
      <c r="B4" s="567"/>
      <c r="C4" s="568"/>
    </row>
    <row r="5" spans="1:3" ht="12" thickTop="1">
      <c r="A5" s="110"/>
      <c r="B5" s="569" t="s">
        <v>330</v>
      </c>
      <c r="C5" s="570"/>
    </row>
    <row r="6" spans="1:3">
      <c r="A6" s="109"/>
      <c r="B6" s="555" t="s">
        <v>423</v>
      </c>
      <c r="C6" s="556"/>
    </row>
    <row r="7" spans="1:3">
      <c r="A7" s="109"/>
      <c r="B7" s="555" t="s">
        <v>331</v>
      </c>
      <c r="C7" s="556"/>
    </row>
    <row r="8" spans="1:3">
      <c r="A8" s="109"/>
      <c r="B8" s="555" t="s">
        <v>424</v>
      </c>
      <c r="C8" s="556"/>
    </row>
    <row r="9" spans="1:3">
      <c r="A9" s="109"/>
      <c r="B9" s="593" t="s">
        <v>425</v>
      </c>
      <c r="C9" s="594"/>
    </row>
    <row r="10" spans="1:3">
      <c r="A10" s="109"/>
      <c r="B10" s="579" t="s">
        <v>332</v>
      </c>
      <c r="C10" s="580" t="s">
        <v>332</v>
      </c>
    </row>
    <row r="11" spans="1:3">
      <c r="A11" s="109"/>
      <c r="B11" s="579" t="s">
        <v>333</v>
      </c>
      <c r="C11" s="580" t="s">
        <v>333</v>
      </c>
    </row>
    <row r="12" spans="1:3">
      <c r="A12" s="109"/>
      <c r="B12" s="579" t="s">
        <v>334</v>
      </c>
      <c r="C12" s="580" t="s">
        <v>334</v>
      </c>
    </row>
    <row r="13" spans="1:3">
      <c r="A13" s="109"/>
      <c r="B13" s="579" t="s">
        <v>335</v>
      </c>
      <c r="C13" s="580" t="s">
        <v>335</v>
      </c>
    </row>
    <row r="14" spans="1:3">
      <c r="A14" s="109"/>
      <c r="B14" s="579" t="s">
        <v>336</v>
      </c>
      <c r="C14" s="580" t="s">
        <v>336</v>
      </c>
    </row>
    <row r="15" spans="1:3" ht="21.75" customHeight="1">
      <c r="A15" s="109"/>
      <c r="B15" s="579" t="s">
        <v>337</v>
      </c>
      <c r="C15" s="580" t="s">
        <v>337</v>
      </c>
    </row>
    <row r="16" spans="1:3">
      <c r="A16" s="109"/>
      <c r="B16" s="579" t="s">
        <v>338</v>
      </c>
      <c r="C16" s="580" t="s">
        <v>339</v>
      </c>
    </row>
    <row r="17" spans="1:3">
      <c r="A17" s="109"/>
      <c r="B17" s="579" t="s">
        <v>340</v>
      </c>
      <c r="C17" s="580" t="s">
        <v>341</v>
      </c>
    </row>
    <row r="18" spans="1:3">
      <c r="A18" s="109"/>
      <c r="B18" s="579" t="s">
        <v>342</v>
      </c>
      <c r="C18" s="580" t="s">
        <v>343</v>
      </c>
    </row>
    <row r="19" spans="1:3">
      <c r="A19" s="109"/>
      <c r="B19" s="579" t="s">
        <v>344</v>
      </c>
      <c r="C19" s="580" t="s">
        <v>344</v>
      </c>
    </row>
    <row r="20" spans="1:3">
      <c r="A20" s="109"/>
      <c r="B20" s="579" t="s">
        <v>345</v>
      </c>
      <c r="C20" s="580" t="s">
        <v>345</v>
      </c>
    </row>
    <row r="21" spans="1:3">
      <c r="A21" s="109"/>
      <c r="B21" s="579" t="s">
        <v>346</v>
      </c>
      <c r="C21" s="580" t="s">
        <v>346</v>
      </c>
    </row>
    <row r="22" spans="1:3" ht="23.25" customHeight="1">
      <c r="A22" s="109"/>
      <c r="B22" s="579" t="s">
        <v>347</v>
      </c>
      <c r="C22" s="580" t="s">
        <v>348</v>
      </c>
    </row>
    <row r="23" spans="1:3">
      <c r="A23" s="109"/>
      <c r="B23" s="579" t="s">
        <v>349</v>
      </c>
      <c r="C23" s="580" t="s">
        <v>349</v>
      </c>
    </row>
    <row r="24" spans="1:3">
      <c r="A24" s="109"/>
      <c r="B24" s="579" t="s">
        <v>350</v>
      </c>
      <c r="C24" s="580" t="s">
        <v>351</v>
      </c>
    </row>
    <row r="25" spans="1:3" ht="12" thickBot="1">
      <c r="A25" s="111"/>
      <c r="B25" s="585" t="s">
        <v>352</v>
      </c>
      <c r="C25" s="586"/>
    </row>
    <row r="26" spans="1:3" ht="12.75" thickTop="1" thickBot="1">
      <c r="A26" s="566" t="s">
        <v>436</v>
      </c>
      <c r="B26" s="567"/>
      <c r="C26" s="568"/>
    </row>
    <row r="27" spans="1:3" ht="12.75" thickTop="1" thickBot="1">
      <c r="A27" s="112"/>
      <c r="B27" s="587" t="s">
        <v>353</v>
      </c>
      <c r="C27" s="588"/>
    </row>
    <row r="28" spans="1:3" ht="12.75" thickTop="1" thickBot="1">
      <c r="A28" s="566" t="s">
        <v>427</v>
      </c>
      <c r="B28" s="567"/>
      <c r="C28" s="568"/>
    </row>
    <row r="29" spans="1:3" ht="12" thickTop="1">
      <c r="A29" s="110"/>
      <c r="B29" s="583" t="s">
        <v>354</v>
      </c>
      <c r="C29" s="584" t="s">
        <v>355</v>
      </c>
    </row>
    <row r="30" spans="1:3">
      <c r="A30" s="109"/>
      <c r="B30" s="577" t="s">
        <v>356</v>
      </c>
      <c r="C30" s="578" t="s">
        <v>357</v>
      </c>
    </row>
    <row r="31" spans="1:3">
      <c r="A31" s="109"/>
      <c r="B31" s="577" t="s">
        <v>358</v>
      </c>
      <c r="C31" s="578" t="s">
        <v>359</v>
      </c>
    </row>
    <row r="32" spans="1:3">
      <c r="A32" s="109"/>
      <c r="B32" s="577" t="s">
        <v>360</v>
      </c>
      <c r="C32" s="578" t="s">
        <v>361</v>
      </c>
    </row>
    <row r="33" spans="1:3">
      <c r="A33" s="109"/>
      <c r="B33" s="577" t="s">
        <v>362</v>
      </c>
      <c r="C33" s="578" t="s">
        <v>363</v>
      </c>
    </row>
    <row r="34" spans="1:3">
      <c r="A34" s="109"/>
      <c r="B34" s="577" t="s">
        <v>364</v>
      </c>
      <c r="C34" s="578" t="s">
        <v>365</v>
      </c>
    </row>
    <row r="35" spans="1:3" ht="23.25" customHeight="1">
      <c r="A35" s="109"/>
      <c r="B35" s="577" t="s">
        <v>366</v>
      </c>
      <c r="C35" s="578" t="s">
        <v>367</v>
      </c>
    </row>
    <row r="36" spans="1:3" ht="24" customHeight="1">
      <c r="A36" s="109"/>
      <c r="B36" s="577" t="s">
        <v>368</v>
      </c>
      <c r="C36" s="578" t="s">
        <v>369</v>
      </c>
    </row>
    <row r="37" spans="1:3" ht="24.75" customHeight="1">
      <c r="A37" s="109"/>
      <c r="B37" s="577" t="s">
        <v>370</v>
      </c>
      <c r="C37" s="578" t="s">
        <v>371</v>
      </c>
    </row>
    <row r="38" spans="1:3" ht="23.25" customHeight="1">
      <c r="A38" s="109"/>
      <c r="B38" s="577" t="s">
        <v>428</v>
      </c>
      <c r="C38" s="578" t="s">
        <v>372</v>
      </c>
    </row>
    <row r="39" spans="1:3" ht="39.75" customHeight="1">
      <c r="A39" s="109"/>
      <c r="B39" s="579" t="s">
        <v>443</v>
      </c>
      <c r="C39" s="580" t="s">
        <v>373</v>
      </c>
    </row>
    <row r="40" spans="1:3" ht="12" customHeight="1">
      <c r="A40" s="109"/>
      <c r="B40" s="577" t="s">
        <v>374</v>
      </c>
      <c r="C40" s="578" t="s">
        <v>375</v>
      </c>
    </row>
    <row r="41" spans="1:3" ht="27" customHeight="1" thickBot="1">
      <c r="A41" s="111"/>
      <c r="B41" s="581" t="s">
        <v>376</v>
      </c>
      <c r="C41" s="582" t="s">
        <v>377</v>
      </c>
    </row>
    <row r="42" spans="1:3" ht="12.75" thickTop="1" thickBot="1">
      <c r="A42" s="566" t="s">
        <v>429</v>
      </c>
      <c r="B42" s="567"/>
      <c r="C42" s="568"/>
    </row>
    <row r="43" spans="1:3" ht="12" thickTop="1">
      <c r="A43" s="110"/>
      <c r="B43" s="569" t="s">
        <v>466</v>
      </c>
      <c r="C43" s="570" t="s">
        <v>378</v>
      </c>
    </row>
    <row r="44" spans="1:3">
      <c r="A44" s="109"/>
      <c r="B44" s="555" t="s">
        <v>465</v>
      </c>
      <c r="C44" s="556"/>
    </row>
    <row r="45" spans="1:3" ht="23.25" customHeight="1" thickBot="1">
      <c r="A45" s="111"/>
      <c r="B45" s="564" t="s">
        <v>379</v>
      </c>
      <c r="C45" s="565" t="s">
        <v>380</v>
      </c>
    </row>
    <row r="46" spans="1:3" ht="11.25" customHeight="1" thickTop="1" thickBot="1">
      <c r="A46" s="566" t="s">
        <v>430</v>
      </c>
      <c r="B46" s="567"/>
      <c r="C46" s="568"/>
    </row>
    <row r="47" spans="1:3" ht="26.25" customHeight="1" thickTop="1">
      <c r="A47" s="109"/>
      <c r="B47" s="555" t="s">
        <v>431</v>
      </c>
      <c r="C47" s="556"/>
    </row>
    <row r="48" spans="1:3" ht="12" thickBot="1">
      <c r="A48" s="566" t="s">
        <v>432</v>
      </c>
      <c r="B48" s="567"/>
      <c r="C48" s="568"/>
    </row>
    <row r="49" spans="1:3" ht="12" thickTop="1">
      <c r="A49" s="110"/>
      <c r="B49" s="569" t="s">
        <v>381</v>
      </c>
      <c r="C49" s="570" t="s">
        <v>381</v>
      </c>
    </row>
    <row r="50" spans="1:3" ht="11.25" customHeight="1">
      <c r="A50" s="109"/>
      <c r="B50" s="555" t="s">
        <v>382</v>
      </c>
      <c r="C50" s="556" t="s">
        <v>382</v>
      </c>
    </row>
    <row r="51" spans="1:3">
      <c r="A51" s="109"/>
      <c r="B51" s="555" t="s">
        <v>383</v>
      </c>
      <c r="C51" s="556" t="s">
        <v>383</v>
      </c>
    </row>
    <row r="52" spans="1:3" ht="11.25" customHeight="1">
      <c r="A52" s="109"/>
      <c r="B52" s="555" t="s">
        <v>493</v>
      </c>
      <c r="C52" s="556" t="s">
        <v>384</v>
      </c>
    </row>
    <row r="53" spans="1:3" ht="33.6" customHeight="1">
      <c r="A53" s="109"/>
      <c r="B53" s="555" t="s">
        <v>385</v>
      </c>
      <c r="C53" s="556" t="s">
        <v>385</v>
      </c>
    </row>
    <row r="54" spans="1:3" ht="11.25" customHeight="1">
      <c r="A54" s="109"/>
      <c r="B54" s="555" t="s">
        <v>486</v>
      </c>
      <c r="C54" s="556" t="s">
        <v>386</v>
      </c>
    </row>
    <row r="55" spans="1:3" ht="11.25" customHeight="1" thickBot="1">
      <c r="A55" s="566" t="s">
        <v>433</v>
      </c>
      <c r="B55" s="567"/>
      <c r="C55" s="568"/>
    </row>
    <row r="56" spans="1:3" ht="12" thickTop="1">
      <c r="A56" s="110"/>
      <c r="B56" s="569" t="s">
        <v>381</v>
      </c>
      <c r="C56" s="570" t="s">
        <v>381</v>
      </c>
    </row>
    <row r="57" spans="1:3">
      <c r="A57" s="109"/>
      <c r="B57" s="555" t="s">
        <v>387</v>
      </c>
      <c r="C57" s="556" t="s">
        <v>387</v>
      </c>
    </row>
    <row r="58" spans="1:3">
      <c r="A58" s="109"/>
      <c r="B58" s="555" t="s">
        <v>439</v>
      </c>
      <c r="C58" s="556" t="s">
        <v>388</v>
      </c>
    </row>
    <row r="59" spans="1:3">
      <c r="A59" s="109"/>
      <c r="B59" s="555" t="s">
        <v>389</v>
      </c>
      <c r="C59" s="556" t="s">
        <v>389</v>
      </c>
    </row>
    <row r="60" spans="1:3">
      <c r="A60" s="109"/>
      <c r="B60" s="555" t="s">
        <v>390</v>
      </c>
      <c r="C60" s="556" t="s">
        <v>390</v>
      </c>
    </row>
    <row r="61" spans="1:3">
      <c r="A61" s="109"/>
      <c r="B61" s="555" t="s">
        <v>391</v>
      </c>
      <c r="C61" s="556" t="s">
        <v>391</v>
      </c>
    </row>
    <row r="62" spans="1:3">
      <c r="A62" s="109"/>
      <c r="B62" s="555" t="s">
        <v>440</v>
      </c>
      <c r="C62" s="556" t="s">
        <v>392</v>
      </c>
    </row>
    <row r="63" spans="1:3">
      <c r="A63" s="109"/>
      <c r="B63" s="555" t="s">
        <v>393</v>
      </c>
      <c r="C63" s="556" t="s">
        <v>393</v>
      </c>
    </row>
    <row r="64" spans="1:3" ht="12" thickBot="1">
      <c r="A64" s="111"/>
      <c r="B64" s="564" t="s">
        <v>394</v>
      </c>
      <c r="C64" s="565" t="s">
        <v>394</v>
      </c>
    </row>
    <row r="65" spans="1:3" ht="11.25" customHeight="1" thickTop="1">
      <c r="A65" s="557" t="s">
        <v>434</v>
      </c>
      <c r="B65" s="558"/>
      <c r="C65" s="559"/>
    </row>
    <row r="66" spans="1:3" ht="12" thickBot="1">
      <c r="A66" s="111"/>
      <c r="B66" s="564" t="s">
        <v>395</v>
      </c>
      <c r="C66" s="565" t="s">
        <v>395</v>
      </c>
    </row>
    <row r="67" spans="1:3" ht="11.25" customHeight="1" thickTop="1" thickBot="1">
      <c r="A67" s="566" t="s">
        <v>435</v>
      </c>
      <c r="B67" s="567"/>
      <c r="C67" s="568"/>
    </row>
    <row r="68" spans="1:3" ht="12" thickTop="1">
      <c r="A68" s="110"/>
      <c r="B68" s="569" t="s">
        <v>396</v>
      </c>
      <c r="C68" s="570" t="s">
        <v>396</v>
      </c>
    </row>
    <row r="69" spans="1:3">
      <c r="A69" s="109"/>
      <c r="B69" s="555" t="s">
        <v>397</v>
      </c>
      <c r="C69" s="556" t="s">
        <v>397</v>
      </c>
    </row>
    <row r="70" spans="1:3">
      <c r="A70" s="109"/>
      <c r="B70" s="555" t="s">
        <v>398</v>
      </c>
      <c r="C70" s="556" t="s">
        <v>398</v>
      </c>
    </row>
    <row r="71" spans="1:3" ht="38.25" customHeight="1">
      <c r="A71" s="109"/>
      <c r="B71" s="562" t="s">
        <v>442</v>
      </c>
      <c r="C71" s="563" t="s">
        <v>399</v>
      </c>
    </row>
    <row r="72" spans="1:3" ht="33.75" customHeight="1">
      <c r="A72" s="109"/>
      <c r="B72" s="562" t="s">
        <v>445</v>
      </c>
      <c r="C72" s="563" t="s">
        <v>400</v>
      </c>
    </row>
    <row r="73" spans="1:3" ht="15.75" customHeight="1">
      <c r="A73" s="109"/>
      <c r="B73" s="562" t="s">
        <v>441</v>
      </c>
      <c r="C73" s="563" t="s">
        <v>401</v>
      </c>
    </row>
    <row r="74" spans="1:3">
      <c r="A74" s="109"/>
      <c r="B74" s="555" t="s">
        <v>402</v>
      </c>
      <c r="C74" s="556" t="s">
        <v>402</v>
      </c>
    </row>
    <row r="75" spans="1:3" ht="12" thickBot="1">
      <c r="A75" s="111"/>
      <c r="B75" s="564" t="s">
        <v>403</v>
      </c>
      <c r="C75" s="565" t="s">
        <v>403</v>
      </c>
    </row>
    <row r="76" spans="1:3" ht="12" thickTop="1">
      <c r="A76" s="557" t="s">
        <v>469</v>
      </c>
      <c r="B76" s="558"/>
      <c r="C76" s="559"/>
    </row>
    <row r="77" spans="1:3">
      <c r="A77" s="109"/>
      <c r="B77" s="555" t="s">
        <v>395</v>
      </c>
      <c r="C77" s="556"/>
    </row>
    <row r="78" spans="1:3">
      <c r="A78" s="109"/>
      <c r="B78" s="555" t="s">
        <v>467</v>
      </c>
      <c r="C78" s="556"/>
    </row>
    <row r="79" spans="1:3">
      <c r="A79" s="109"/>
      <c r="B79" s="555" t="s">
        <v>468</v>
      </c>
      <c r="C79" s="556"/>
    </row>
    <row r="80" spans="1:3">
      <c r="A80" s="557" t="s">
        <v>470</v>
      </c>
      <c r="B80" s="558"/>
      <c r="C80" s="559"/>
    </row>
    <row r="81" spans="1:3">
      <c r="A81" s="109"/>
      <c r="B81" s="555" t="s">
        <v>395</v>
      </c>
      <c r="C81" s="556"/>
    </row>
    <row r="82" spans="1:3">
      <c r="A82" s="109"/>
      <c r="B82" s="555" t="s">
        <v>471</v>
      </c>
      <c r="C82" s="556"/>
    </row>
    <row r="83" spans="1:3" ht="76.5" customHeight="1">
      <c r="A83" s="109"/>
      <c r="B83" s="555" t="s">
        <v>485</v>
      </c>
      <c r="C83" s="556"/>
    </row>
    <row r="84" spans="1:3" ht="53.25" customHeight="1">
      <c r="A84" s="109"/>
      <c r="B84" s="555" t="s">
        <v>484</v>
      </c>
      <c r="C84" s="556"/>
    </row>
    <row r="85" spans="1:3">
      <c r="A85" s="109"/>
      <c r="B85" s="555" t="s">
        <v>472</v>
      </c>
      <c r="C85" s="556"/>
    </row>
    <row r="86" spans="1:3">
      <c r="A86" s="109"/>
      <c r="B86" s="555" t="s">
        <v>473</v>
      </c>
      <c r="C86" s="556"/>
    </row>
    <row r="87" spans="1:3">
      <c r="A87" s="109"/>
      <c r="B87" s="555" t="s">
        <v>474</v>
      </c>
      <c r="C87" s="556"/>
    </row>
    <row r="88" spans="1:3">
      <c r="A88" s="557" t="s">
        <v>475</v>
      </c>
      <c r="B88" s="558"/>
      <c r="C88" s="559"/>
    </row>
    <row r="89" spans="1:3">
      <c r="A89" s="109"/>
      <c r="B89" s="555" t="s">
        <v>395</v>
      </c>
      <c r="C89" s="556"/>
    </row>
    <row r="90" spans="1:3">
      <c r="A90" s="109"/>
      <c r="B90" s="555" t="s">
        <v>477</v>
      </c>
      <c r="C90" s="556"/>
    </row>
    <row r="91" spans="1:3" ht="12" customHeight="1">
      <c r="A91" s="109"/>
      <c r="B91" s="555" t="s">
        <v>478</v>
      </c>
      <c r="C91" s="556"/>
    </row>
    <row r="92" spans="1:3">
      <c r="A92" s="109"/>
      <c r="B92" s="555" t="s">
        <v>479</v>
      </c>
      <c r="C92" s="556"/>
    </row>
    <row r="93" spans="1:3" ht="24.75" customHeight="1">
      <c r="A93" s="109"/>
      <c r="B93" s="560" t="s">
        <v>521</v>
      </c>
      <c r="C93" s="561"/>
    </row>
    <row r="94" spans="1:3" ht="24" customHeight="1">
      <c r="A94" s="109"/>
      <c r="B94" s="560" t="s">
        <v>522</v>
      </c>
      <c r="C94" s="561"/>
    </row>
    <row r="95" spans="1:3" ht="13.5" customHeight="1">
      <c r="A95" s="109"/>
      <c r="B95" s="577" t="s">
        <v>480</v>
      </c>
      <c r="C95" s="578"/>
    </row>
    <row r="96" spans="1:3" ht="11.25" customHeight="1" thickBot="1">
      <c r="A96" s="571" t="s">
        <v>517</v>
      </c>
      <c r="B96" s="572"/>
      <c r="C96" s="573"/>
    </row>
    <row r="97" spans="1:3" ht="12.75" thickTop="1" thickBot="1">
      <c r="A97" s="576" t="s">
        <v>404</v>
      </c>
      <c r="B97" s="576"/>
      <c r="C97" s="576"/>
    </row>
    <row r="98" spans="1:3">
      <c r="A98" s="147">
        <v>2</v>
      </c>
      <c r="B98" s="144" t="s">
        <v>497</v>
      </c>
      <c r="C98" s="144" t="s">
        <v>518</v>
      </c>
    </row>
    <row r="99" spans="1:3">
      <c r="A99" s="115">
        <v>3</v>
      </c>
      <c r="B99" s="145" t="s">
        <v>498</v>
      </c>
      <c r="C99" s="146" t="s">
        <v>519</v>
      </c>
    </row>
    <row r="100" spans="1:3">
      <c r="A100" s="115">
        <v>4</v>
      </c>
      <c r="B100" s="145" t="s">
        <v>499</v>
      </c>
      <c r="C100" s="146" t="s">
        <v>523</v>
      </c>
    </row>
    <row r="101" spans="1:3" ht="11.25" customHeight="1">
      <c r="A101" s="115">
        <v>5</v>
      </c>
      <c r="B101" s="145" t="s">
        <v>500</v>
      </c>
      <c r="C101" s="146" t="s">
        <v>520</v>
      </c>
    </row>
    <row r="102" spans="1:3" ht="12" customHeight="1">
      <c r="A102" s="115">
        <v>6</v>
      </c>
      <c r="B102" s="145" t="s">
        <v>515</v>
      </c>
      <c r="C102" s="146" t="s">
        <v>501</v>
      </c>
    </row>
    <row r="103" spans="1:3" ht="12" customHeight="1">
      <c r="A103" s="115">
        <v>7</v>
      </c>
      <c r="B103" s="145" t="s">
        <v>502</v>
      </c>
      <c r="C103" s="146" t="s">
        <v>516</v>
      </c>
    </row>
    <row r="104" spans="1:3">
      <c r="A104" s="115">
        <v>8</v>
      </c>
      <c r="B104" s="145" t="s">
        <v>507</v>
      </c>
      <c r="C104" s="146" t="s">
        <v>527</v>
      </c>
    </row>
    <row r="105" spans="1:3" ht="11.25" customHeight="1">
      <c r="A105" s="557" t="s">
        <v>481</v>
      </c>
      <c r="B105" s="558"/>
      <c r="C105" s="559"/>
    </row>
    <row r="106" spans="1:3" ht="27.6" customHeight="1">
      <c r="A106" s="109"/>
      <c r="B106" s="574" t="s">
        <v>395</v>
      </c>
      <c r="C106" s="575"/>
    </row>
    <row r="107" spans="1:3">
      <c r="A107" s="108"/>
      <c r="B107" s="108"/>
      <c r="C107" s="108"/>
    </row>
    <row r="108" spans="1:3">
      <c r="A108" s="108"/>
      <c r="B108" s="108"/>
      <c r="C108" s="108"/>
    </row>
    <row r="109" spans="1:3">
      <c r="A109" s="108"/>
      <c r="B109" s="108"/>
      <c r="C109" s="108"/>
    </row>
    <row r="110" spans="1:3">
      <c r="A110" s="108"/>
      <c r="B110" s="108"/>
      <c r="C110" s="108"/>
    </row>
    <row r="111" spans="1:3">
      <c r="A111" s="108"/>
      <c r="B111" s="108"/>
      <c r="C111" s="108"/>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XFD41"/>
  <sheetViews>
    <sheetView zoomScale="85" zoomScaleNormal="85" workbookViewId="0">
      <pane xSplit="1" ySplit="5" topLeftCell="B6" activePane="bottomRight" state="frozen"/>
      <selection pane="topRight"/>
      <selection pane="bottomLeft"/>
      <selection pane="bottomRight" activeCell="B31" sqref="B31"/>
    </sheetView>
  </sheetViews>
  <sheetFormatPr defaultRowHeight="15.75"/>
  <cols>
    <col min="1" max="1" width="9.5703125" style="12" bestFit="1" customWidth="1"/>
    <col min="2" max="2" width="86" style="12" customWidth="1"/>
    <col min="3" max="3" width="12.7109375" style="12" customWidth="1"/>
    <col min="4" max="7" width="12.7109375" style="46" customWidth="1"/>
    <col min="8" max="8" width="6.7109375" style="178" customWidth="1"/>
    <col min="9" max="16384" width="9.140625" style="178"/>
  </cols>
  <sheetData>
    <row r="1" spans="1:17 16384:16384">
      <c r="A1" s="10" t="s">
        <v>190</v>
      </c>
      <c r="B1" s="242" t="str">
        <f>Info!C2</f>
        <v>ფინკა ბანკი საქართველო სს</v>
      </c>
    </row>
    <row r="2" spans="1:17 16384:16384">
      <c r="A2" s="10" t="s">
        <v>191</v>
      </c>
      <c r="B2" s="243">
        <v>44104</v>
      </c>
      <c r="C2" s="262"/>
      <c r="D2" s="263"/>
      <c r="E2" s="263"/>
      <c r="F2" s="263"/>
      <c r="G2" s="263"/>
      <c r="H2" s="284"/>
    </row>
    <row r="3" spans="1:17 16384:16384">
      <c r="A3" s="10"/>
      <c r="C3" s="500"/>
      <c r="D3" s="501"/>
      <c r="E3" s="501"/>
      <c r="F3" s="501"/>
      <c r="G3" s="501"/>
      <c r="H3" s="284"/>
    </row>
    <row r="4" spans="1:17 16384:16384" ht="16.5" thickBot="1">
      <c r="A4" s="47" t="s">
        <v>407</v>
      </c>
      <c r="B4" s="101" t="s">
        <v>225</v>
      </c>
      <c r="C4" s="285"/>
      <c r="D4" s="286"/>
      <c r="E4" s="286"/>
      <c r="F4" s="286"/>
      <c r="G4" s="286"/>
      <c r="H4" s="284"/>
    </row>
    <row r="5" spans="1:17 16384:16384" ht="15">
      <c r="A5" s="142" t="s">
        <v>26</v>
      </c>
      <c r="B5" s="287"/>
      <c r="C5" s="503">
        <v>44104</v>
      </c>
      <c r="D5" s="503">
        <v>44012</v>
      </c>
      <c r="E5" s="503">
        <v>43921</v>
      </c>
      <c r="F5" s="503">
        <v>43830</v>
      </c>
      <c r="G5" s="503">
        <v>43738</v>
      </c>
    </row>
    <row r="6" spans="1:17 16384:16384">
      <c r="A6" s="73"/>
      <c r="B6" s="288" t="s">
        <v>187</v>
      </c>
      <c r="C6" s="289"/>
      <c r="D6" s="289"/>
      <c r="E6" s="289"/>
      <c r="F6" s="289"/>
      <c r="G6" s="290"/>
    </row>
    <row r="7" spans="1:17 16384:16384">
      <c r="A7" s="73"/>
      <c r="B7" s="291" t="s">
        <v>192</v>
      </c>
      <c r="C7" s="289"/>
      <c r="D7" s="289"/>
      <c r="E7" s="289"/>
      <c r="F7" s="289"/>
      <c r="G7" s="290"/>
    </row>
    <row r="8" spans="1:17 16384:16384" ht="15">
      <c r="A8" s="74">
        <v>1</v>
      </c>
      <c r="B8" s="292" t="s">
        <v>23</v>
      </c>
      <c r="C8" s="293">
        <v>39234946.349999994</v>
      </c>
      <c r="D8" s="293">
        <v>39771499.130000003</v>
      </c>
      <c r="E8" s="293">
        <v>41912068.289999992</v>
      </c>
      <c r="F8" s="293">
        <v>42496757.809999995</v>
      </c>
      <c r="G8" s="294">
        <v>41407442.050000012</v>
      </c>
      <c r="M8" s="295"/>
      <c r="N8" s="295"/>
      <c r="O8" s="295"/>
      <c r="P8" s="295"/>
      <c r="Q8" s="295"/>
      <c r="XFD8" s="295"/>
    </row>
    <row r="9" spans="1:17 16384:16384" ht="15">
      <c r="A9" s="74">
        <v>2</v>
      </c>
      <c r="B9" s="292" t="s">
        <v>89</v>
      </c>
      <c r="C9" s="293">
        <v>39234946.349999994</v>
      </c>
      <c r="D9" s="293">
        <v>39771499.130000003</v>
      </c>
      <c r="E9" s="293">
        <v>41912068.289999992</v>
      </c>
      <c r="F9" s="293">
        <v>42496757.809999995</v>
      </c>
      <c r="G9" s="294">
        <v>41407442.050000012</v>
      </c>
      <c r="M9" s="295"/>
      <c r="N9" s="295"/>
      <c r="O9" s="295"/>
      <c r="P9" s="295"/>
    </row>
    <row r="10" spans="1:17 16384:16384" ht="15">
      <c r="A10" s="74">
        <v>3</v>
      </c>
      <c r="B10" s="292" t="s">
        <v>88</v>
      </c>
      <c r="C10" s="293">
        <v>55126051.934597582</v>
      </c>
      <c r="D10" s="293">
        <v>54741353.911205232</v>
      </c>
      <c r="E10" s="293">
        <v>59451182.737042487</v>
      </c>
      <c r="F10" s="293">
        <v>58118886.040409997</v>
      </c>
      <c r="G10" s="294">
        <v>58264411.262381256</v>
      </c>
      <c r="M10" s="295"/>
      <c r="N10" s="295"/>
      <c r="O10" s="295"/>
      <c r="P10" s="295"/>
    </row>
    <row r="11" spans="1:17 16384:16384">
      <c r="A11" s="73"/>
      <c r="B11" s="288" t="s">
        <v>188</v>
      </c>
      <c r="C11" s="221"/>
      <c r="D11" s="221"/>
      <c r="E11" s="221"/>
      <c r="F11" s="221"/>
      <c r="G11" s="290"/>
      <c r="M11" s="295"/>
      <c r="N11" s="295"/>
      <c r="O11" s="295"/>
      <c r="P11" s="295"/>
    </row>
    <row r="12" spans="1:17 16384:16384" ht="15" customHeight="1">
      <c r="A12" s="74">
        <v>4</v>
      </c>
      <c r="B12" s="292" t="s">
        <v>421</v>
      </c>
      <c r="C12" s="293">
        <v>283533128.46356261</v>
      </c>
      <c r="D12" s="293">
        <v>284455296.59818751</v>
      </c>
      <c r="E12" s="293">
        <v>285133808.39833742</v>
      </c>
      <c r="F12" s="293">
        <v>282281377.86083746</v>
      </c>
      <c r="G12" s="294">
        <v>272007253.40152901</v>
      </c>
      <c r="M12" s="295"/>
      <c r="N12" s="295"/>
      <c r="O12" s="295"/>
      <c r="P12" s="295"/>
    </row>
    <row r="13" spans="1:17 16384:16384">
      <c r="A13" s="73"/>
      <c r="B13" s="288" t="s">
        <v>90</v>
      </c>
      <c r="C13" s="221"/>
      <c r="D13" s="221"/>
      <c r="E13" s="221"/>
      <c r="F13" s="221"/>
      <c r="G13" s="290"/>
      <c r="M13" s="295"/>
      <c r="N13" s="295"/>
      <c r="O13" s="295"/>
      <c r="P13" s="295"/>
    </row>
    <row r="14" spans="1:17 16384:16384" s="296" customFormat="1" ht="15">
      <c r="A14" s="74"/>
      <c r="B14" s="291" t="s">
        <v>608</v>
      </c>
      <c r="C14" s="293"/>
      <c r="D14" s="293"/>
      <c r="E14" s="293"/>
      <c r="F14" s="293"/>
      <c r="G14" s="294"/>
      <c r="M14" s="295"/>
      <c r="N14" s="295"/>
      <c r="O14" s="295"/>
      <c r="P14" s="295"/>
    </row>
    <row r="15" spans="1:17 16384:16384" ht="15">
      <c r="A15" s="72">
        <v>5</v>
      </c>
      <c r="B15" s="297"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&gt;=5.29%</v>
      </c>
      <c r="C15" s="298">
        <v>0.1383787022088396</v>
      </c>
      <c r="D15" s="298">
        <v>0.13981634234141174</v>
      </c>
      <c r="E15" s="298">
        <v>0.14699087605720898</v>
      </c>
      <c r="F15" s="298">
        <v>0.15054750735611958</v>
      </c>
      <c r="G15" s="299">
        <v>0.15222918334782631</v>
      </c>
      <c r="I15" s="296"/>
      <c r="M15" s="295"/>
      <c r="N15" s="295"/>
      <c r="O15" s="295"/>
      <c r="P15" s="295"/>
    </row>
    <row r="16" spans="1:17 16384:16384" ht="15" customHeight="1">
      <c r="A16" s="72">
        <v>6</v>
      </c>
      <c r="B16" s="297" t="str">
        <f>"პირველადი კაპიტალის კოეფიციენტი &gt;="&amp;ROUND('9.1. Capital Requirements'!$C$20*100, 2 )&amp;"%"</f>
        <v>პირველადი კაპიტალის კოეფიციენტი &gt;=7.05%</v>
      </c>
      <c r="C16" s="298">
        <v>0.1383787022088396</v>
      </c>
      <c r="D16" s="298">
        <v>0.13981634234141174</v>
      </c>
      <c r="E16" s="298">
        <v>0.14699087605720898</v>
      </c>
      <c r="F16" s="298">
        <v>0.15054750735611958</v>
      </c>
      <c r="G16" s="299">
        <v>0.15222918334782631</v>
      </c>
      <c r="I16" s="296"/>
      <c r="M16" s="295"/>
      <c r="N16" s="295"/>
      <c r="O16" s="295"/>
      <c r="P16" s="295"/>
    </row>
    <row r="17" spans="1:16" ht="15">
      <c r="A17" s="72">
        <v>7</v>
      </c>
      <c r="B17" s="297" t="str">
        <f>"საზედამხედველო კაპიტალის კოეფიციენტი &gt;="&amp;ROUND('9.1. Capital Requirements'!$C$21*100,2)&amp;"%"</f>
        <v>საზედამხედველო კაპიტალის კოეფიციენტი &gt;=13.14%</v>
      </c>
      <c r="C17" s="298">
        <v>0.19442543533914394</v>
      </c>
      <c r="D17" s="298">
        <v>0.19244273024921427</v>
      </c>
      <c r="E17" s="298">
        <v>0.2085027484849781</v>
      </c>
      <c r="F17" s="298">
        <v>0.20588990489150213</v>
      </c>
      <c r="G17" s="299">
        <v>0.21420168224842542</v>
      </c>
      <c r="I17" s="296"/>
      <c r="M17" s="295"/>
      <c r="N17" s="295"/>
      <c r="O17" s="295"/>
      <c r="P17" s="295"/>
    </row>
    <row r="18" spans="1:16">
      <c r="A18" s="73"/>
      <c r="B18" s="288" t="s">
        <v>6</v>
      </c>
      <c r="C18" s="221"/>
      <c r="D18" s="221"/>
      <c r="E18" s="221"/>
      <c r="F18" s="221"/>
      <c r="G18" s="290"/>
      <c r="I18" s="296"/>
      <c r="M18" s="295"/>
      <c r="N18" s="295"/>
      <c r="O18" s="295"/>
      <c r="P18" s="295"/>
    </row>
    <row r="19" spans="1:16" ht="15" customHeight="1">
      <c r="A19" s="75">
        <v>8</v>
      </c>
      <c r="B19" s="19" t="s">
        <v>7</v>
      </c>
      <c r="C19" s="300">
        <v>0.16912708966456755</v>
      </c>
      <c r="D19" s="300">
        <v>0.16861293883972972</v>
      </c>
      <c r="E19" s="300">
        <v>0.17813887087459196</v>
      </c>
      <c r="F19" s="300">
        <v>0.18411372166587872</v>
      </c>
      <c r="G19" s="301">
        <v>0.18442292223811088</v>
      </c>
      <c r="I19" s="296"/>
      <c r="M19" s="295"/>
      <c r="N19" s="295"/>
      <c r="O19" s="295"/>
      <c r="P19" s="295"/>
    </row>
    <row r="20" spans="1:16" ht="15">
      <c r="A20" s="75">
        <v>9</v>
      </c>
      <c r="B20" s="19" t="s">
        <v>8</v>
      </c>
      <c r="C20" s="300">
        <v>7.6798591947526432E-2</v>
      </c>
      <c r="D20" s="300">
        <v>7.3844119009131765E-2</v>
      </c>
      <c r="E20" s="300">
        <v>7.2702820005419291E-2</v>
      </c>
      <c r="F20" s="300">
        <v>7.9134649076437358E-2</v>
      </c>
      <c r="G20" s="301">
        <v>8.1151627343663421E-2</v>
      </c>
      <c r="I20" s="296"/>
      <c r="M20" s="295"/>
      <c r="N20" s="295"/>
      <c r="O20" s="295"/>
      <c r="P20" s="295"/>
    </row>
    <row r="21" spans="1:16" ht="15">
      <c r="A21" s="75">
        <v>10</v>
      </c>
      <c r="B21" s="19" t="s">
        <v>9</v>
      </c>
      <c r="C21" s="300">
        <v>2.2508387399949693E-2</v>
      </c>
      <c r="D21" s="300">
        <v>2.4846519835006502E-2</v>
      </c>
      <c r="E21" s="300">
        <v>2.7695660823366868E-2</v>
      </c>
      <c r="F21" s="300">
        <v>3.3692658729775178E-2</v>
      </c>
      <c r="G21" s="301">
        <v>3.1286672954114997E-2</v>
      </c>
      <c r="M21" s="295"/>
      <c r="N21" s="295"/>
      <c r="O21" s="295"/>
      <c r="P21" s="295"/>
    </row>
    <row r="22" spans="1:16" ht="15">
      <c r="A22" s="75">
        <v>11</v>
      </c>
      <c r="B22" s="19" t="s">
        <v>226</v>
      </c>
      <c r="C22" s="300">
        <v>9.2328497717041116E-2</v>
      </c>
      <c r="D22" s="300">
        <v>9.4768819830597928E-2</v>
      </c>
      <c r="E22" s="300">
        <v>0.10543605086917264</v>
      </c>
      <c r="F22" s="300">
        <v>0.10497907258944138</v>
      </c>
      <c r="G22" s="301">
        <v>0.10327129489444746</v>
      </c>
      <c r="M22" s="295"/>
      <c r="N22" s="295"/>
      <c r="O22" s="295"/>
      <c r="P22" s="295"/>
    </row>
    <row r="23" spans="1:16" ht="15">
      <c r="A23" s="75">
        <v>12</v>
      </c>
      <c r="B23" s="19" t="s">
        <v>10</v>
      </c>
      <c r="C23" s="300">
        <v>-1.9355749793320172E-2</v>
      </c>
      <c r="D23" s="300">
        <v>-2.3917452012706779E-2</v>
      </c>
      <c r="E23" s="300">
        <v>-1.1679170907471979E-2</v>
      </c>
      <c r="F23" s="300">
        <v>1.1433067706026154E-2</v>
      </c>
      <c r="G23" s="301">
        <v>8.118102311386783E-3</v>
      </c>
      <c r="M23" s="295"/>
      <c r="N23" s="295"/>
      <c r="O23" s="295"/>
      <c r="P23" s="295"/>
    </row>
    <row r="24" spans="1:16" ht="15">
      <c r="A24" s="75">
        <v>13</v>
      </c>
      <c r="B24" s="19" t="s">
        <v>11</v>
      </c>
      <c r="C24" s="300">
        <v>-0.12646167950069476</v>
      </c>
      <c r="D24" s="300">
        <v>-0.15383098226886319</v>
      </c>
      <c r="E24" s="300">
        <v>-7.3733467801490343E-2</v>
      </c>
      <c r="F24" s="300">
        <v>8.2305459870793157E-2</v>
      </c>
      <c r="G24" s="301">
        <v>6.0668124361631819E-2</v>
      </c>
      <c r="M24" s="295"/>
      <c r="N24" s="295"/>
      <c r="O24" s="295"/>
      <c r="P24" s="295"/>
    </row>
    <row r="25" spans="1:16">
      <c r="A25" s="73"/>
      <c r="B25" s="288" t="s">
        <v>12</v>
      </c>
      <c r="C25" s="221"/>
      <c r="D25" s="221"/>
      <c r="E25" s="221"/>
      <c r="F25" s="221"/>
      <c r="G25" s="290"/>
      <c r="M25" s="295"/>
      <c r="N25" s="295"/>
      <c r="O25" s="295"/>
      <c r="P25" s="295"/>
    </row>
    <row r="26" spans="1:16" ht="15">
      <c r="A26" s="75">
        <v>14</v>
      </c>
      <c r="B26" s="19" t="s">
        <v>13</v>
      </c>
      <c r="C26" s="300">
        <v>7.1607023519196872E-2</v>
      </c>
      <c r="D26" s="300">
        <v>7.7692565041043854E-2</v>
      </c>
      <c r="E26" s="300">
        <v>5.8086562660572487E-2</v>
      </c>
      <c r="F26" s="300">
        <v>5.8647135395752399E-2</v>
      </c>
      <c r="G26" s="301">
        <v>6.1717566983663354E-2</v>
      </c>
      <c r="M26" s="295"/>
      <c r="N26" s="295"/>
      <c r="O26" s="295"/>
      <c r="P26" s="295"/>
    </row>
    <row r="27" spans="1:16" ht="15" customHeight="1">
      <c r="A27" s="75">
        <v>15</v>
      </c>
      <c r="B27" s="19" t="s">
        <v>14</v>
      </c>
      <c r="C27" s="300">
        <v>6.5514640929716594E-2</v>
      </c>
      <c r="D27" s="300">
        <v>6.7375397670461024E-2</v>
      </c>
      <c r="E27" s="300">
        <v>5.9139562520125151E-2</v>
      </c>
      <c r="F27" s="300">
        <v>4.9179742446217166E-2</v>
      </c>
      <c r="G27" s="301">
        <v>5.072028256706243E-2</v>
      </c>
      <c r="M27" s="295"/>
      <c r="N27" s="295"/>
      <c r="O27" s="295"/>
      <c r="P27" s="295"/>
    </row>
    <row r="28" spans="1:16" ht="15">
      <c r="A28" s="75">
        <v>16</v>
      </c>
      <c r="B28" s="19" t="s">
        <v>15</v>
      </c>
      <c r="C28" s="300">
        <v>3.2196597025811256E-2</v>
      </c>
      <c r="D28" s="300">
        <v>3.7627265874009601E-2</v>
      </c>
      <c r="E28" s="300">
        <v>4.1652784618339656E-2</v>
      </c>
      <c r="F28" s="300">
        <v>4.4814203736427909E-2</v>
      </c>
      <c r="G28" s="301">
        <v>5.9745790930134761E-2</v>
      </c>
      <c r="M28" s="295"/>
      <c r="N28" s="295"/>
      <c r="O28" s="295"/>
      <c r="P28" s="295"/>
    </row>
    <row r="29" spans="1:16" ht="15" customHeight="1">
      <c r="A29" s="75">
        <v>17</v>
      </c>
      <c r="B29" s="19" t="s">
        <v>16</v>
      </c>
      <c r="C29" s="300">
        <v>0.15675607411609338</v>
      </c>
      <c r="D29" s="300">
        <v>0.17210751434223634</v>
      </c>
      <c r="E29" s="300">
        <v>0.1145283350683237</v>
      </c>
      <c r="F29" s="300">
        <v>0.13080017878608496</v>
      </c>
      <c r="G29" s="301">
        <v>0.16885628005983469</v>
      </c>
      <c r="M29" s="295"/>
      <c r="N29" s="295"/>
      <c r="O29" s="295"/>
      <c r="P29" s="295"/>
    </row>
    <row r="30" spans="1:16" ht="15">
      <c r="A30" s="75">
        <v>18</v>
      </c>
      <c r="B30" s="19" t="s">
        <v>17</v>
      </c>
      <c r="C30" s="300">
        <v>-8.349769474227417E-2</v>
      </c>
      <c r="D30" s="300">
        <v>-7.1678732660567943E-2</v>
      </c>
      <c r="E30" s="300">
        <v>-2.6823764143069896E-2</v>
      </c>
      <c r="F30" s="300">
        <v>-8.5160911759155841E-2</v>
      </c>
      <c r="G30" s="301">
        <v>-9.740861364196679E-2</v>
      </c>
      <c r="M30" s="295"/>
      <c r="N30" s="295"/>
      <c r="O30" s="295"/>
      <c r="P30" s="295"/>
    </row>
    <row r="31" spans="1:16" ht="15" customHeight="1">
      <c r="A31" s="73"/>
      <c r="B31" s="288" t="s">
        <v>18</v>
      </c>
      <c r="C31" s="221"/>
      <c r="D31" s="221"/>
      <c r="E31" s="221"/>
      <c r="F31" s="221"/>
      <c r="G31" s="290"/>
      <c r="M31" s="295"/>
      <c r="N31" s="295"/>
      <c r="O31" s="295"/>
      <c r="P31" s="295"/>
    </row>
    <row r="32" spans="1:16" ht="15" customHeight="1">
      <c r="A32" s="75">
        <v>19</v>
      </c>
      <c r="B32" s="19" t="s">
        <v>19</v>
      </c>
      <c r="C32" s="302">
        <v>0.24182866033653366</v>
      </c>
      <c r="D32" s="302">
        <v>0.2119189350229051</v>
      </c>
      <c r="E32" s="302">
        <v>0.24839925856766318</v>
      </c>
      <c r="F32" s="302">
        <v>0.17213193774872512</v>
      </c>
      <c r="G32" s="303">
        <v>0.20006352505318564</v>
      </c>
      <c r="M32" s="295"/>
      <c r="N32" s="295"/>
      <c r="O32" s="295"/>
      <c r="P32" s="295"/>
    </row>
    <row r="33" spans="1:16" ht="15" customHeight="1">
      <c r="A33" s="75">
        <v>20</v>
      </c>
      <c r="B33" s="19" t="s">
        <v>20</v>
      </c>
      <c r="C33" s="302">
        <v>0.24195834812794975</v>
      </c>
      <c r="D33" s="302">
        <v>0.25082458880538083</v>
      </c>
      <c r="E33" s="302">
        <v>0.23758250484924023</v>
      </c>
      <c r="F33" s="302">
        <v>0.24442245282138877</v>
      </c>
      <c r="G33" s="303">
        <v>0.28821582116592076</v>
      </c>
      <c r="M33" s="295"/>
      <c r="N33" s="295"/>
      <c r="O33" s="295"/>
      <c r="P33" s="295"/>
    </row>
    <row r="34" spans="1:16" ht="15" customHeight="1">
      <c r="A34" s="75">
        <v>21</v>
      </c>
      <c r="B34" s="124" t="s">
        <v>21</v>
      </c>
      <c r="C34" s="302">
        <v>0.11119558429637898</v>
      </c>
      <c r="D34" s="302">
        <v>9.8207917843141812E-2</v>
      </c>
      <c r="E34" s="302">
        <v>9.5883470866166665E-2</v>
      </c>
      <c r="F34" s="302">
        <v>0.14585236461691828</v>
      </c>
      <c r="G34" s="303">
        <v>0.12701871576935428</v>
      </c>
      <c r="M34" s="295"/>
      <c r="N34" s="295"/>
      <c r="O34" s="295"/>
      <c r="P34" s="295"/>
    </row>
    <row r="35" spans="1:16" ht="15" customHeight="1">
      <c r="A35" s="304"/>
      <c r="B35" s="288" t="s">
        <v>529</v>
      </c>
      <c r="C35" s="221"/>
      <c r="D35" s="221"/>
      <c r="E35" s="221"/>
      <c r="F35" s="221"/>
      <c r="G35" s="290"/>
      <c r="M35" s="295"/>
      <c r="N35" s="295"/>
      <c r="O35" s="295"/>
      <c r="P35" s="295"/>
    </row>
    <row r="36" spans="1:16" ht="15" customHeight="1">
      <c r="A36" s="75">
        <v>22</v>
      </c>
      <c r="B36" s="305" t="s">
        <v>513</v>
      </c>
      <c r="C36" s="306">
        <v>65315019.463964202</v>
      </c>
      <c r="D36" s="306">
        <v>62391539.957249798</v>
      </c>
      <c r="E36" s="306">
        <v>55096097.556377299</v>
      </c>
      <c r="F36" s="306">
        <v>52541381.959320799</v>
      </c>
      <c r="G36" s="307">
        <v>54240593.700145297</v>
      </c>
      <c r="M36" s="295"/>
      <c r="N36" s="295"/>
      <c r="O36" s="295"/>
      <c r="P36" s="295"/>
    </row>
    <row r="37" spans="1:16" ht="15">
      <c r="A37" s="75">
        <v>23</v>
      </c>
      <c r="B37" s="19" t="s">
        <v>514</v>
      </c>
      <c r="C37" s="306">
        <v>19546215.741830334</v>
      </c>
      <c r="D37" s="306">
        <v>32440744.565469168</v>
      </c>
      <c r="E37" s="306">
        <v>17044776.04580123</v>
      </c>
      <c r="F37" s="306">
        <v>22683828.689903811</v>
      </c>
      <c r="G37" s="307">
        <v>17445681.11020131</v>
      </c>
      <c r="M37" s="295"/>
      <c r="N37" s="295"/>
      <c r="O37" s="295"/>
      <c r="P37" s="295"/>
    </row>
    <row r="38" spans="1:16" thickBot="1">
      <c r="A38" s="76">
        <v>24</v>
      </c>
      <c r="B38" s="125" t="s">
        <v>512</v>
      </c>
      <c r="C38" s="308">
        <v>3.3415685330938651</v>
      </c>
      <c r="D38" s="308">
        <v>1.923246238425153</v>
      </c>
      <c r="E38" s="308">
        <v>3.2324330579837417</v>
      </c>
      <c r="F38" s="308">
        <v>2.3162484022243599</v>
      </c>
      <c r="G38" s="309">
        <v>3.1091129866192655</v>
      </c>
      <c r="M38" s="295"/>
      <c r="N38" s="295"/>
      <c r="O38" s="295"/>
      <c r="P38" s="295"/>
    </row>
    <row r="39" spans="1:16">
      <c r="A39" s="13"/>
    </row>
    <row r="40" spans="1:16" ht="45">
      <c r="B40" s="279" t="s">
        <v>607</v>
      </c>
    </row>
    <row r="41" spans="1:16" ht="75">
      <c r="B41" s="310" t="s">
        <v>528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R43"/>
  <sheetViews>
    <sheetView zoomScale="85" zoomScaleNormal="85" workbookViewId="0">
      <pane xSplit="1" ySplit="5" topLeftCell="B6" activePane="bottomRight" state="frozen"/>
      <selection pane="topRight"/>
      <selection pane="bottomLeft"/>
      <selection pane="bottomRight" activeCell="J7" sqref="J7"/>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18" ht="15.75">
      <c r="A1" s="10" t="s">
        <v>190</v>
      </c>
      <c r="B1" s="242" t="str">
        <f>Info!C2</f>
        <v>ფინკა ბანკი საქართველო სს</v>
      </c>
    </row>
    <row r="2" spans="1:18" ht="15.75">
      <c r="A2" s="10" t="s">
        <v>191</v>
      </c>
      <c r="B2" s="243">
        <f>'1. key ratios'!B2</f>
        <v>44104</v>
      </c>
    </row>
    <row r="3" spans="1:18" ht="15.75">
      <c r="A3" s="10"/>
      <c r="C3" s="143"/>
    </row>
    <row r="4" spans="1:18" ht="16.5" thickBot="1">
      <c r="A4" s="20" t="s">
        <v>408</v>
      </c>
      <c r="B4" s="48" t="s">
        <v>246</v>
      </c>
      <c r="C4" s="20"/>
      <c r="D4" s="21"/>
      <c r="E4" s="21"/>
      <c r="F4" s="22"/>
      <c r="G4" s="22"/>
      <c r="H4" s="23" t="s">
        <v>94</v>
      </c>
    </row>
    <row r="5" spans="1:18" ht="15.75">
      <c r="A5" s="24"/>
      <c r="B5" s="25"/>
      <c r="C5" s="506" t="s">
        <v>196</v>
      </c>
      <c r="D5" s="507"/>
      <c r="E5" s="508"/>
      <c r="F5" s="506" t="s">
        <v>197</v>
      </c>
      <c r="G5" s="507"/>
      <c r="H5" s="509"/>
    </row>
    <row r="6" spans="1:18" ht="15.75">
      <c r="A6" s="26" t="s">
        <v>26</v>
      </c>
      <c r="B6" s="27" t="s">
        <v>154</v>
      </c>
      <c r="C6" s="28" t="s">
        <v>27</v>
      </c>
      <c r="D6" s="28" t="s">
        <v>95</v>
      </c>
      <c r="E6" s="28" t="s">
        <v>68</v>
      </c>
      <c r="F6" s="28" t="s">
        <v>27</v>
      </c>
      <c r="G6" s="28" t="s">
        <v>95</v>
      </c>
      <c r="H6" s="29" t="s">
        <v>68</v>
      </c>
    </row>
    <row r="7" spans="1:18" ht="15.75">
      <c r="A7" s="26">
        <v>1</v>
      </c>
      <c r="B7" s="30" t="s">
        <v>155</v>
      </c>
      <c r="C7" s="126">
        <v>6943730.25</v>
      </c>
      <c r="D7" s="126">
        <v>5798004.8300000001</v>
      </c>
      <c r="E7" s="127">
        <f>C7+D7</f>
        <v>12741735.08</v>
      </c>
      <c r="F7" s="126">
        <v>6568559.7599999998</v>
      </c>
      <c r="G7" s="126">
        <v>5353441.0999999996</v>
      </c>
      <c r="H7" s="129">
        <f>F7+G7</f>
        <v>11922000.859999999</v>
      </c>
      <c r="J7" s="168"/>
      <c r="K7" s="168"/>
      <c r="L7" s="168"/>
      <c r="M7" s="168"/>
      <c r="N7" s="168"/>
      <c r="O7" s="168"/>
      <c r="P7" s="168"/>
      <c r="Q7" s="167"/>
      <c r="R7" s="167"/>
    </row>
    <row r="8" spans="1:18" ht="15.75">
      <c r="A8" s="26">
        <v>2</v>
      </c>
      <c r="B8" s="30" t="s">
        <v>156</v>
      </c>
      <c r="C8" s="126">
        <v>7234832.8600000003</v>
      </c>
      <c r="D8" s="126">
        <v>10133548.34</v>
      </c>
      <c r="E8" s="127">
        <f t="shared" ref="E8:E20" si="0">C8+D8</f>
        <v>17368381.199999999</v>
      </c>
      <c r="F8" s="126">
        <v>8789965.0099999998</v>
      </c>
      <c r="G8" s="126">
        <v>14910170.190000001</v>
      </c>
      <c r="H8" s="129">
        <f t="shared" ref="H8:H40" si="1">F8+G8</f>
        <v>23700135.200000003</v>
      </c>
      <c r="J8" s="168"/>
      <c r="K8" s="168"/>
      <c r="L8" s="168"/>
      <c r="M8" s="168"/>
      <c r="N8" s="168"/>
      <c r="O8" s="168"/>
      <c r="P8" s="168"/>
      <c r="Q8" s="167"/>
      <c r="R8" s="167"/>
    </row>
    <row r="9" spans="1:18" ht="15.75">
      <c r="A9" s="26">
        <v>3</v>
      </c>
      <c r="B9" s="30" t="s">
        <v>157</v>
      </c>
      <c r="C9" s="126">
        <v>528057.92000000004</v>
      </c>
      <c r="D9" s="126">
        <v>22389859.399999999</v>
      </c>
      <c r="E9" s="127">
        <f t="shared" si="0"/>
        <v>22917917.32</v>
      </c>
      <c r="F9" s="126">
        <v>309492.98</v>
      </c>
      <c r="G9" s="126">
        <v>17368669.23</v>
      </c>
      <c r="H9" s="129">
        <f t="shared" si="1"/>
        <v>17678162.210000001</v>
      </c>
      <c r="J9" s="168"/>
      <c r="K9" s="168"/>
      <c r="L9" s="168"/>
      <c r="M9" s="168"/>
      <c r="N9" s="168"/>
      <c r="O9" s="168"/>
      <c r="P9" s="168"/>
      <c r="Q9" s="167"/>
      <c r="R9" s="167"/>
    </row>
    <row r="10" spans="1:18" ht="15.75">
      <c r="A10" s="26">
        <v>4</v>
      </c>
      <c r="B10" s="30" t="s">
        <v>186</v>
      </c>
      <c r="C10" s="126">
        <v>0</v>
      </c>
      <c r="D10" s="126">
        <v>0</v>
      </c>
      <c r="E10" s="127">
        <f t="shared" si="0"/>
        <v>0</v>
      </c>
      <c r="F10" s="126">
        <v>0</v>
      </c>
      <c r="G10" s="126">
        <v>0</v>
      </c>
      <c r="H10" s="129">
        <f t="shared" si="1"/>
        <v>0</v>
      </c>
      <c r="J10" s="168"/>
      <c r="K10" s="168"/>
      <c r="L10" s="168"/>
      <c r="M10" s="168"/>
      <c r="N10" s="168"/>
      <c r="O10" s="168"/>
      <c r="P10" s="168"/>
      <c r="Q10" s="167"/>
      <c r="R10" s="167"/>
    </row>
    <row r="11" spans="1:18" ht="15.75">
      <c r="A11" s="26">
        <v>5</v>
      </c>
      <c r="B11" s="30" t="s">
        <v>158</v>
      </c>
      <c r="C11" s="126">
        <v>28698247.34</v>
      </c>
      <c r="D11" s="126">
        <v>0</v>
      </c>
      <c r="E11" s="127">
        <f t="shared" si="0"/>
        <v>28698247.34</v>
      </c>
      <c r="F11" s="126">
        <v>18873376.059999999</v>
      </c>
      <c r="G11" s="126">
        <v>0</v>
      </c>
      <c r="H11" s="129">
        <f t="shared" si="1"/>
        <v>18873376.059999999</v>
      </c>
      <c r="J11" s="168"/>
      <c r="K11" s="168"/>
      <c r="L11" s="168"/>
      <c r="M11" s="168"/>
      <c r="N11" s="168"/>
      <c r="O11" s="168"/>
      <c r="P11" s="168"/>
      <c r="Q11" s="167"/>
      <c r="R11" s="167"/>
    </row>
    <row r="12" spans="1:18" ht="15.75">
      <c r="A12" s="26">
        <v>6.1</v>
      </c>
      <c r="B12" s="31" t="s">
        <v>159</v>
      </c>
      <c r="C12" s="126">
        <v>183034212.44999915</v>
      </c>
      <c r="D12" s="126">
        <v>6089127.9799999995</v>
      </c>
      <c r="E12" s="127">
        <f t="shared" si="0"/>
        <v>189123340.42999914</v>
      </c>
      <c r="F12" s="126">
        <v>191427058.91000012</v>
      </c>
      <c r="G12" s="126">
        <v>12163690.339999998</v>
      </c>
      <c r="H12" s="129">
        <f t="shared" si="1"/>
        <v>203590749.25000012</v>
      </c>
      <c r="J12" s="168"/>
      <c r="K12" s="168"/>
      <c r="L12" s="168"/>
      <c r="M12" s="168"/>
      <c r="N12" s="168"/>
      <c r="O12" s="168"/>
      <c r="P12" s="168"/>
      <c r="Q12" s="167"/>
      <c r="R12" s="167"/>
    </row>
    <row r="13" spans="1:18" ht="15.75">
      <c r="A13" s="26">
        <v>6.2</v>
      </c>
      <c r="B13" s="31" t="s">
        <v>160</v>
      </c>
      <c r="C13" s="126">
        <v>-11241777.915299946</v>
      </c>
      <c r="D13" s="126">
        <v>-1148569.8243999998</v>
      </c>
      <c r="E13" s="127">
        <f t="shared" si="0"/>
        <v>-12390347.739699947</v>
      </c>
      <c r="F13" s="126">
        <v>-8654028.7999999579</v>
      </c>
      <c r="G13" s="126">
        <v>-1672151.5300000005</v>
      </c>
      <c r="H13" s="129">
        <f t="shared" si="1"/>
        <v>-10326180.329999959</v>
      </c>
      <c r="J13" s="168"/>
      <c r="K13" s="168"/>
      <c r="L13" s="168"/>
      <c r="M13" s="168"/>
      <c r="N13" s="168"/>
      <c r="O13" s="168"/>
      <c r="P13" s="168"/>
      <c r="Q13" s="167"/>
      <c r="R13" s="167"/>
    </row>
    <row r="14" spans="1:18" ht="15.75">
      <c r="A14" s="26">
        <v>6</v>
      </c>
      <c r="B14" s="30" t="s">
        <v>161</v>
      </c>
      <c r="C14" s="127">
        <f>C12+C13</f>
        <v>171792434.5346992</v>
      </c>
      <c r="D14" s="127">
        <f>D12+D13</f>
        <v>4940558.1556000002</v>
      </c>
      <c r="E14" s="127">
        <f t="shared" si="0"/>
        <v>176732992.69029921</v>
      </c>
      <c r="F14" s="127">
        <f>F12+F13</f>
        <v>182773030.11000016</v>
      </c>
      <c r="G14" s="127">
        <f>G12+G13</f>
        <v>10491538.809999997</v>
      </c>
      <c r="H14" s="129">
        <f t="shared" si="1"/>
        <v>193264568.92000017</v>
      </c>
      <c r="J14" s="168"/>
      <c r="K14" s="168"/>
      <c r="L14" s="168"/>
      <c r="M14" s="168"/>
      <c r="N14" s="168"/>
      <c r="O14" s="168"/>
      <c r="P14" s="168"/>
      <c r="Q14" s="167"/>
      <c r="R14" s="167"/>
    </row>
    <row r="15" spans="1:18" ht="15.75">
      <c r="A15" s="26">
        <v>7</v>
      </c>
      <c r="B15" s="30" t="s">
        <v>162</v>
      </c>
      <c r="C15" s="126">
        <v>7845299.8800000008</v>
      </c>
      <c r="D15" s="126">
        <v>136532.37</v>
      </c>
      <c r="E15" s="127">
        <f t="shared" si="0"/>
        <v>7981832.2500000009</v>
      </c>
      <c r="F15" s="126">
        <v>4308334.0199999996</v>
      </c>
      <c r="G15" s="126">
        <v>74725.62999999999</v>
      </c>
      <c r="H15" s="129">
        <f t="shared" si="1"/>
        <v>4383059.6499999994</v>
      </c>
      <c r="J15" s="168"/>
      <c r="K15" s="168"/>
      <c r="L15" s="168"/>
      <c r="M15" s="168"/>
      <c r="N15" s="168"/>
      <c r="O15" s="168"/>
      <c r="P15" s="168"/>
      <c r="Q15" s="167"/>
      <c r="R15" s="167"/>
    </row>
    <row r="16" spans="1:18" ht="15.75">
      <c r="A16" s="26">
        <v>8</v>
      </c>
      <c r="B16" s="30" t="s">
        <v>163</v>
      </c>
      <c r="C16" s="126">
        <v>227211.5</v>
      </c>
      <c r="D16" s="126">
        <v>0</v>
      </c>
      <c r="E16" s="127">
        <f t="shared" si="0"/>
        <v>227211.5</v>
      </c>
      <c r="F16" s="126">
        <v>225639</v>
      </c>
      <c r="G16" s="126">
        <v>0</v>
      </c>
      <c r="H16" s="129">
        <f t="shared" si="1"/>
        <v>225639</v>
      </c>
      <c r="J16" s="168"/>
      <c r="K16" s="168"/>
      <c r="L16" s="168"/>
      <c r="M16" s="168"/>
      <c r="N16" s="168"/>
      <c r="O16" s="168"/>
      <c r="P16" s="168"/>
      <c r="Q16" s="167"/>
      <c r="R16" s="167"/>
    </row>
    <row r="17" spans="1:18" ht="15.75">
      <c r="A17" s="26">
        <v>9</v>
      </c>
      <c r="B17" s="30" t="s">
        <v>164</v>
      </c>
      <c r="C17" s="126">
        <v>0</v>
      </c>
      <c r="D17" s="126">
        <v>0</v>
      </c>
      <c r="E17" s="127">
        <f t="shared" si="0"/>
        <v>0</v>
      </c>
      <c r="F17" s="126">
        <v>0</v>
      </c>
      <c r="G17" s="126">
        <v>0</v>
      </c>
      <c r="H17" s="129">
        <f t="shared" si="1"/>
        <v>0</v>
      </c>
      <c r="J17" s="168"/>
      <c r="K17" s="168"/>
      <c r="L17" s="168"/>
      <c r="M17" s="168"/>
      <c r="N17" s="168"/>
      <c r="O17" s="168"/>
      <c r="P17" s="168"/>
      <c r="Q17" s="167"/>
      <c r="R17" s="167"/>
    </row>
    <row r="18" spans="1:18" ht="15.75">
      <c r="A18" s="26">
        <v>10</v>
      </c>
      <c r="B18" s="30" t="s">
        <v>165</v>
      </c>
      <c r="C18" s="126">
        <v>10321221.170000007</v>
      </c>
      <c r="D18" s="126">
        <v>0</v>
      </c>
      <c r="E18" s="127">
        <f t="shared" si="0"/>
        <v>10321221.170000007</v>
      </c>
      <c r="F18" s="126">
        <v>13347302.849999992</v>
      </c>
      <c r="G18" s="126">
        <v>0</v>
      </c>
      <c r="H18" s="129">
        <f t="shared" si="1"/>
        <v>13347302.849999992</v>
      </c>
      <c r="J18" s="168"/>
      <c r="K18" s="168"/>
      <c r="L18" s="168"/>
      <c r="M18" s="168"/>
      <c r="N18" s="168"/>
      <c r="O18" s="168"/>
      <c r="P18" s="168"/>
      <c r="Q18" s="167"/>
      <c r="R18" s="167"/>
    </row>
    <row r="19" spans="1:18" ht="15.75">
      <c r="A19" s="26">
        <v>11</v>
      </c>
      <c r="B19" s="30" t="s">
        <v>166</v>
      </c>
      <c r="C19" s="126">
        <v>2905914.48</v>
      </c>
      <c r="D19" s="126">
        <v>565446.44999999995</v>
      </c>
      <c r="E19" s="127">
        <f t="shared" si="0"/>
        <v>3471360.9299999997</v>
      </c>
      <c r="F19" s="126">
        <v>4710563.2699999996</v>
      </c>
      <c r="G19" s="126">
        <v>541135.28</v>
      </c>
      <c r="H19" s="129">
        <f t="shared" si="1"/>
        <v>5251698.55</v>
      </c>
      <c r="J19" s="168"/>
      <c r="K19" s="168"/>
      <c r="L19" s="168"/>
      <c r="M19" s="168"/>
      <c r="N19" s="168"/>
      <c r="O19" s="168"/>
      <c r="P19" s="168"/>
      <c r="Q19" s="167"/>
      <c r="R19" s="167"/>
    </row>
    <row r="20" spans="1:18" ht="15.75">
      <c r="A20" s="26">
        <v>12</v>
      </c>
      <c r="B20" s="32" t="s">
        <v>167</v>
      </c>
      <c r="C20" s="127">
        <f>SUM(C7:C11)+SUM(C14:C19)</f>
        <v>236496949.93469921</v>
      </c>
      <c r="D20" s="127">
        <f>SUM(D7:D11)+SUM(D14:D19)</f>
        <v>43963949.545599997</v>
      </c>
      <c r="E20" s="127">
        <f t="shared" si="0"/>
        <v>280460899.48029923</v>
      </c>
      <c r="F20" s="127">
        <f>SUM(F7:F11)+SUM(F14:F19)</f>
        <v>239906263.06000018</v>
      </c>
      <c r="G20" s="127">
        <f>SUM(G7:G11)+SUM(G14:G19)</f>
        <v>48739680.239999995</v>
      </c>
      <c r="H20" s="129">
        <f t="shared" si="1"/>
        <v>288645943.30000019</v>
      </c>
      <c r="J20" s="168"/>
      <c r="K20" s="168"/>
      <c r="L20" s="168"/>
      <c r="M20" s="168"/>
      <c r="N20" s="168"/>
      <c r="O20" s="168"/>
      <c r="P20" s="168"/>
      <c r="Q20" s="167"/>
      <c r="R20" s="167"/>
    </row>
    <row r="21" spans="1:18" ht="15.75">
      <c r="A21" s="26"/>
      <c r="B21" s="27" t="s">
        <v>184</v>
      </c>
      <c r="C21" s="130"/>
      <c r="D21" s="130"/>
      <c r="E21" s="130"/>
      <c r="F21" s="131"/>
      <c r="G21" s="132"/>
      <c r="H21" s="133"/>
      <c r="J21" s="168"/>
      <c r="K21" s="168"/>
      <c r="L21" s="168"/>
      <c r="M21" s="168"/>
      <c r="N21" s="168"/>
      <c r="O21" s="168"/>
      <c r="P21" s="168"/>
      <c r="Q21" s="167"/>
      <c r="R21" s="167"/>
    </row>
    <row r="22" spans="1:18" ht="15.75">
      <c r="A22" s="26">
        <v>13</v>
      </c>
      <c r="B22" s="30" t="s">
        <v>168</v>
      </c>
      <c r="C22" s="126">
        <v>0</v>
      </c>
      <c r="D22" s="126">
        <v>0</v>
      </c>
      <c r="E22" s="127">
        <f>C22+D22</f>
        <v>0</v>
      </c>
      <c r="F22" s="126">
        <v>0</v>
      </c>
      <c r="G22" s="126">
        <v>0</v>
      </c>
      <c r="H22" s="129">
        <f t="shared" si="1"/>
        <v>0</v>
      </c>
      <c r="J22" s="168"/>
      <c r="K22" s="168"/>
      <c r="L22" s="168"/>
      <c r="M22" s="168"/>
      <c r="N22" s="168"/>
      <c r="O22" s="168"/>
      <c r="P22" s="168"/>
      <c r="Q22" s="167"/>
      <c r="R22" s="167"/>
    </row>
    <row r="23" spans="1:18" ht="15.75">
      <c r="A23" s="26">
        <v>14</v>
      </c>
      <c r="B23" s="30" t="s">
        <v>169</v>
      </c>
      <c r="C23" s="126">
        <v>6621117.4500000495</v>
      </c>
      <c r="D23" s="126">
        <v>1992209.1</v>
      </c>
      <c r="E23" s="127">
        <f t="shared" ref="E23:E40" si="2">C23+D23</f>
        <v>8613326.5500000492</v>
      </c>
      <c r="F23" s="126">
        <v>7441501.6000000387</v>
      </c>
      <c r="G23" s="126">
        <v>2486905.9900000021</v>
      </c>
      <c r="H23" s="129">
        <f t="shared" si="1"/>
        <v>9928407.5900000408</v>
      </c>
      <c r="J23" s="168"/>
      <c r="K23" s="168"/>
      <c r="L23" s="168"/>
      <c r="M23" s="168"/>
      <c r="N23" s="168"/>
      <c r="O23" s="168"/>
      <c r="P23" s="168"/>
      <c r="Q23" s="167"/>
      <c r="R23" s="167"/>
    </row>
    <row r="24" spans="1:18" ht="15.75">
      <c r="A24" s="26">
        <v>15</v>
      </c>
      <c r="B24" s="30" t="s">
        <v>170</v>
      </c>
      <c r="C24" s="126">
        <v>10745904.659999883</v>
      </c>
      <c r="D24" s="126">
        <v>11826782.379999952</v>
      </c>
      <c r="E24" s="127">
        <f t="shared" si="2"/>
        <v>22572687.039999835</v>
      </c>
      <c r="F24" s="126">
        <v>17000213.159999814</v>
      </c>
      <c r="G24" s="126">
        <v>9734816.2800000217</v>
      </c>
      <c r="H24" s="129">
        <f t="shared" si="1"/>
        <v>26735029.439999834</v>
      </c>
      <c r="J24" s="168"/>
      <c r="K24" s="168"/>
      <c r="L24" s="168"/>
      <c r="M24" s="168"/>
      <c r="N24" s="168"/>
      <c r="O24" s="168"/>
      <c r="P24" s="168"/>
      <c r="Q24" s="167"/>
      <c r="R24" s="167"/>
    </row>
    <row r="25" spans="1:18" ht="15.75">
      <c r="A25" s="26">
        <v>16</v>
      </c>
      <c r="B25" s="30" t="s">
        <v>171</v>
      </c>
      <c r="C25" s="126">
        <v>122451113.8500002</v>
      </c>
      <c r="D25" s="126">
        <v>19349951.879999995</v>
      </c>
      <c r="E25" s="127">
        <f t="shared" si="2"/>
        <v>141801065.7300002</v>
      </c>
      <c r="F25" s="126">
        <v>92351814.849999428</v>
      </c>
      <c r="G25" s="126">
        <v>29506473.239999987</v>
      </c>
      <c r="H25" s="129">
        <f t="shared" si="1"/>
        <v>121858288.08999941</v>
      </c>
      <c r="J25" s="168"/>
      <c r="K25" s="168"/>
      <c r="L25" s="168"/>
      <c r="M25" s="168"/>
      <c r="N25" s="168"/>
      <c r="O25" s="168"/>
      <c r="P25" s="168"/>
      <c r="Q25" s="167"/>
      <c r="R25" s="167"/>
    </row>
    <row r="26" spans="1:18" ht="15.75">
      <c r="A26" s="26">
        <v>17</v>
      </c>
      <c r="B26" s="30" t="s">
        <v>172</v>
      </c>
      <c r="C26" s="126">
        <v>0</v>
      </c>
      <c r="D26" s="126">
        <v>0</v>
      </c>
      <c r="E26" s="127">
        <f t="shared" si="2"/>
        <v>0</v>
      </c>
      <c r="F26" s="126"/>
      <c r="G26" s="126"/>
      <c r="H26" s="129">
        <f t="shared" si="1"/>
        <v>0</v>
      </c>
      <c r="J26" s="168"/>
      <c r="K26" s="168"/>
      <c r="L26" s="168"/>
      <c r="M26" s="168"/>
      <c r="N26" s="168"/>
      <c r="O26" s="168"/>
      <c r="P26" s="168"/>
      <c r="Q26" s="167"/>
      <c r="R26" s="167"/>
    </row>
    <row r="27" spans="1:18" ht="15.75">
      <c r="A27" s="26">
        <v>18</v>
      </c>
      <c r="B27" s="30" t="s">
        <v>173</v>
      </c>
      <c r="C27" s="126">
        <v>31140950</v>
      </c>
      <c r="D27" s="126">
        <v>2794630</v>
      </c>
      <c r="E27" s="127">
        <f t="shared" si="2"/>
        <v>33935580</v>
      </c>
      <c r="F27" s="126">
        <v>46624170</v>
      </c>
      <c r="G27" s="126">
        <v>7092480</v>
      </c>
      <c r="H27" s="129">
        <f t="shared" si="1"/>
        <v>53716650</v>
      </c>
      <c r="J27" s="168"/>
      <c r="K27" s="168"/>
      <c r="L27" s="168"/>
      <c r="M27" s="168"/>
      <c r="N27" s="168"/>
      <c r="O27" s="168"/>
      <c r="P27" s="168"/>
      <c r="Q27" s="167"/>
      <c r="R27" s="167"/>
    </row>
    <row r="28" spans="1:18" ht="15.75">
      <c r="A28" s="26">
        <v>19</v>
      </c>
      <c r="B28" s="30" t="s">
        <v>174</v>
      </c>
      <c r="C28" s="126">
        <v>4331184.18</v>
      </c>
      <c r="D28" s="126">
        <v>859444.11</v>
      </c>
      <c r="E28" s="127">
        <f t="shared" si="2"/>
        <v>5190628.29</v>
      </c>
      <c r="F28" s="126">
        <v>4992476.72</v>
      </c>
      <c r="G28" s="126">
        <v>1159089.97</v>
      </c>
      <c r="H28" s="129">
        <f t="shared" si="1"/>
        <v>6151566.6899999995</v>
      </c>
      <c r="J28" s="168"/>
      <c r="K28" s="168"/>
      <c r="L28" s="168"/>
      <c r="M28" s="168"/>
      <c r="N28" s="168"/>
      <c r="O28" s="168"/>
      <c r="P28" s="168"/>
      <c r="Q28" s="167"/>
      <c r="R28" s="167"/>
    </row>
    <row r="29" spans="1:18" ht="15.75">
      <c r="A29" s="26">
        <v>20</v>
      </c>
      <c r="B29" s="30" t="s">
        <v>96</v>
      </c>
      <c r="C29" s="126">
        <v>6236395.0800000001</v>
      </c>
      <c r="D29" s="126">
        <v>4679247.3</v>
      </c>
      <c r="E29" s="127">
        <f t="shared" si="2"/>
        <v>10915642.379999999</v>
      </c>
      <c r="F29" s="126">
        <v>6527752.2400000002</v>
      </c>
      <c r="G29" s="126">
        <v>6080142.7000000002</v>
      </c>
      <c r="H29" s="129">
        <f t="shared" si="1"/>
        <v>12607894.940000001</v>
      </c>
      <c r="J29" s="168"/>
      <c r="K29" s="168"/>
      <c r="L29" s="168"/>
      <c r="M29" s="168"/>
      <c r="N29" s="168"/>
      <c r="O29" s="168"/>
      <c r="P29" s="168"/>
      <c r="Q29" s="167"/>
      <c r="R29" s="167"/>
    </row>
    <row r="30" spans="1:18" ht="15.75">
      <c r="A30" s="26">
        <v>21</v>
      </c>
      <c r="B30" s="30" t="s">
        <v>175</v>
      </c>
      <c r="C30" s="126">
        <v>0</v>
      </c>
      <c r="D30" s="126">
        <v>16439000</v>
      </c>
      <c r="E30" s="127">
        <f t="shared" si="2"/>
        <v>16439000</v>
      </c>
      <c r="F30" s="126">
        <v>0</v>
      </c>
      <c r="G30" s="126">
        <v>14776000</v>
      </c>
      <c r="H30" s="129">
        <f t="shared" si="1"/>
        <v>14776000</v>
      </c>
      <c r="J30" s="168"/>
      <c r="K30" s="168"/>
      <c r="L30" s="168"/>
      <c r="M30" s="168"/>
      <c r="N30" s="168"/>
      <c r="O30" s="168"/>
      <c r="P30" s="168"/>
      <c r="Q30" s="167"/>
      <c r="R30" s="167"/>
    </row>
    <row r="31" spans="1:18" ht="15.75">
      <c r="A31" s="26">
        <v>22</v>
      </c>
      <c r="B31" s="32" t="s">
        <v>176</v>
      </c>
      <c r="C31" s="127">
        <f>SUM(C22:C30)</f>
        <v>181526665.22000015</v>
      </c>
      <c r="D31" s="127">
        <f>SUM(D22:D30)</f>
        <v>57941264.769999944</v>
      </c>
      <c r="E31" s="127">
        <f>C31+D31</f>
        <v>239467929.9900001</v>
      </c>
      <c r="F31" s="127">
        <f>SUM(F22:F30)</f>
        <v>174937928.56999931</v>
      </c>
      <c r="G31" s="127">
        <f>SUM(G22:G30)</f>
        <v>70835908.180000007</v>
      </c>
      <c r="H31" s="129">
        <f t="shared" si="1"/>
        <v>245773836.74999931</v>
      </c>
      <c r="J31" s="168"/>
      <c r="K31" s="168"/>
      <c r="L31" s="168"/>
      <c r="M31" s="168"/>
      <c r="N31" s="168"/>
      <c r="O31" s="168"/>
      <c r="P31" s="168"/>
      <c r="Q31" s="167"/>
      <c r="R31" s="167"/>
    </row>
    <row r="32" spans="1:18" ht="15.75">
      <c r="A32" s="26"/>
      <c r="B32" s="27" t="s">
        <v>185</v>
      </c>
      <c r="C32" s="130"/>
      <c r="D32" s="130"/>
      <c r="E32" s="126"/>
      <c r="F32" s="131"/>
      <c r="G32" s="132"/>
      <c r="H32" s="133"/>
      <c r="J32" s="168"/>
      <c r="K32" s="168"/>
      <c r="L32" s="168"/>
      <c r="M32" s="168"/>
      <c r="N32" s="168"/>
      <c r="O32" s="168"/>
      <c r="P32" s="168"/>
      <c r="Q32" s="167"/>
      <c r="R32" s="167"/>
    </row>
    <row r="33" spans="1:18" ht="15.75">
      <c r="A33" s="26">
        <v>23</v>
      </c>
      <c r="B33" s="30" t="s">
        <v>177</v>
      </c>
      <c r="C33" s="126">
        <v>25643199.989999998</v>
      </c>
      <c r="D33" s="126">
        <v>0</v>
      </c>
      <c r="E33" s="127">
        <f t="shared" si="2"/>
        <v>25643199.989999998</v>
      </c>
      <c r="F33" s="126">
        <v>25643199.989999998</v>
      </c>
      <c r="G33" s="126">
        <v>0</v>
      </c>
      <c r="H33" s="129">
        <f t="shared" si="1"/>
        <v>25643199.989999998</v>
      </c>
      <c r="J33" s="168"/>
      <c r="K33" s="168"/>
      <c r="L33" s="168"/>
      <c r="M33" s="168"/>
      <c r="N33" s="168"/>
      <c r="O33" s="168"/>
      <c r="P33" s="168"/>
      <c r="Q33" s="167"/>
      <c r="R33" s="167"/>
    </row>
    <row r="34" spans="1:18" ht="15.75">
      <c r="A34" s="26">
        <v>24</v>
      </c>
      <c r="B34" s="30" t="s">
        <v>178</v>
      </c>
      <c r="C34" s="126">
        <v>0</v>
      </c>
      <c r="D34" s="126">
        <v>0</v>
      </c>
      <c r="E34" s="127">
        <f t="shared" si="2"/>
        <v>0</v>
      </c>
      <c r="F34" s="126">
        <v>0</v>
      </c>
      <c r="G34" s="126">
        <v>0</v>
      </c>
      <c r="H34" s="129">
        <f t="shared" si="1"/>
        <v>0</v>
      </c>
      <c r="J34" s="168"/>
      <c r="K34" s="168"/>
      <c r="L34" s="168"/>
      <c r="M34" s="168"/>
      <c r="N34" s="168"/>
      <c r="O34" s="168"/>
      <c r="P34" s="168"/>
      <c r="Q34" s="167"/>
      <c r="R34" s="167"/>
    </row>
    <row r="35" spans="1:18" ht="15.75">
      <c r="A35" s="26">
        <v>25</v>
      </c>
      <c r="B35" s="31" t="s">
        <v>179</v>
      </c>
      <c r="C35" s="126">
        <v>0</v>
      </c>
      <c r="D35" s="126">
        <v>0</v>
      </c>
      <c r="E35" s="127">
        <f t="shared" si="2"/>
        <v>0</v>
      </c>
      <c r="F35" s="126">
        <v>0</v>
      </c>
      <c r="G35" s="126">
        <v>0</v>
      </c>
      <c r="H35" s="129">
        <f t="shared" si="1"/>
        <v>0</v>
      </c>
      <c r="J35" s="168"/>
      <c r="K35" s="168"/>
      <c r="L35" s="168"/>
      <c r="M35" s="168"/>
      <c r="N35" s="168"/>
      <c r="O35" s="168"/>
      <c r="P35" s="168"/>
      <c r="Q35" s="167"/>
      <c r="R35" s="167"/>
    </row>
    <row r="36" spans="1:18" ht="15.75">
      <c r="A36" s="26">
        <v>26</v>
      </c>
      <c r="B36" s="30" t="s">
        <v>180</v>
      </c>
      <c r="C36" s="126">
        <v>0</v>
      </c>
      <c r="D36" s="126">
        <v>0</v>
      </c>
      <c r="E36" s="127">
        <f t="shared" si="2"/>
        <v>0</v>
      </c>
      <c r="F36" s="126">
        <v>0</v>
      </c>
      <c r="G36" s="126">
        <v>0</v>
      </c>
      <c r="H36" s="129">
        <f t="shared" si="1"/>
        <v>0</v>
      </c>
      <c r="J36" s="168"/>
      <c r="K36" s="168"/>
      <c r="L36" s="168"/>
      <c r="M36" s="168"/>
      <c r="N36" s="168"/>
      <c r="O36" s="168"/>
      <c r="P36" s="168"/>
      <c r="Q36" s="167"/>
      <c r="R36" s="167"/>
    </row>
    <row r="37" spans="1:18" ht="15.75">
      <c r="A37" s="26">
        <v>27</v>
      </c>
      <c r="B37" s="30" t="s">
        <v>181</v>
      </c>
      <c r="C37" s="126">
        <v>0</v>
      </c>
      <c r="D37" s="126">
        <v>0</v>
      </c>
      <c r="E37" s="127">
        <f t="shared" si="2"/>
        <v>0</v>
      </c>
      <c r="F37" s="126">
        <v>0</v>
      </c>
      <c r="G37" s="126">
        <v>0</v>
      </c>
      <c r="H37" s="129">
        <f t="shared" si="1"/>
        <v>0</v>
      </c>
      <c r="J37" s="168"/>
      <c r="K37" s="168"/>
      <c r="L37" s="168"/>
      <c r="M37" s="168"/>
      <c r="N37" s="168"/>
      <c r="O37" s="168"/>
      <c r="P37" s="168"/>
      <c r="Q37" s="167"/>
      <c r="R37" s="167"/>
    </row>
    <row r="38" spans="1:18" ht="15.75">
      <c r="A38" s="26">
        <v>28</v>
      </c>
      <c r="B38" s="30" t="s">
        <v>182</v>
      </c>
      <c r="C38" s="126">
        <v>15349768.961200001</v>
      </c>
      <c r="D38" s="126">
        <v>0</v>
      </c>
      <c r="E38" s="127">
        <f t="shared" si="2"/>
        <v>15349768.961200001</v>
      </c>
      <c r="F38" s="126">
        <v>17228906.109200004</v>
      </c>
      <c r="G38" s="126">
        <v>0</v>
      </c>
      <c r="H38" s="129">
        <f t="shared" si="1"/>
        <v>17228906.109200004</v>
      </c>
      <c r="J38" s="168"/>
      <c r="K38" s="168"/>
      <c r="L38" s="168"/>
      <c r="M38" s="168"/>
      <c r="N38" s="168"/>
      <c r="O38" s="168"/>
      <c r="P38" s="168"/>
      <c r="Q38" s="167"/>
      <c r="R38" s="167"/>
    </row>
    <row r="39" spans="1:18" ht="15.75">
      <c r="A39" s="26">
        <v>29</v>
      </c>
      <c r="B39" s="30" t="s">
        <v>198</v>
      </c>
      <c r="C39" s="126">
        <v>0</v>
      </c>
      <c r="D39" s="126">
        <v>0</v>
      </c>
      <c r="E39" s="127">
        <f t="shared" si="2"/>
        <v>0</v>
      </c>
      <c r="F39" s="126">
        <v>0</v>
      </c>
      <c r="G39" s="126">
        <v>0</v>
      </c>
      <c r="H39" s="129">
        <f t="shared" si="1"/>
        <v>0</v>
      </c>
      <c r="J39" s="168"/>
      <c r="K39" s="168"/>
      <c r="L39" s="168"/>
      <c r="M39" s="168"/>
      <c r="N39" s="168"/>
      <c r="O39" s="168"/>
      <c r="P39" s="168"/>
      <c r="Q39" s="167"/>
      <c r="R39" s="167"/>
    </row>
    <row r="40" spans="1:18" ht="15.75">
      <c r="A40" s="26">
        <v>30</v>
      </c>
      <c r="B40" s="32" t="s">
        <v>183</v>
      </c>
      <c r="C40" s="126">
        <v>40992968.951200001</v>
      </c>
      <c r="D40" s="126">
        <v>0</v>
      </c>
      <c r="E40" s="127">
        <f t="shared" si="2"/>
        <v>40992968.951200001</v>
      </c>
      <c r="F40" s="126">
        <v>42872106.099200003</v>
      </c>
      <c r="G40" s="126">
        <v>0</v>
      </c>
      <c r="H40" s="129">
        <f t="shared" si="1"/>
        <v>42872106.099200003</v>
      </c>
      <c r="J40" s="168"/>
      <c r="K40" s="168"/>
      <c r="L40" s="168"/>
      <c r="M40" s="168"/>
      <c r="N40" s="168"/>
      <c r="O40" s="168"/>
      <c r="P40" s="168"/>
      <c r="Q40" s="167"/>
      <c r="R40" s="167"/>
    </row>
    <row r="41" spans="1:18" ht="16.5" thickBot="1">
      <c r="A41" s="33">
        <v>31</v>
      </c>
      <c r="B41" s="34" t="s">
        <v>199</v>
      </c>
      <c r="C41" s="134">
        <f>C31+C40</f>
        <v>222519634.17120016</v>
      </c>
      <c r="D41" s="134">
        <f>D31+D40</f>
        <v>57941264.769999944</v>
      </c>
      <c r="E41" s="134">
        <f>C41+D41</f>
        <v>280460898.94120008</v>
      </c>
      <c r="F41" s="134">
        <f>F31+F40</f>
        <v>217810034.66919932</v>
      </c>
      <c r="G41" s="134">
        <f>G31+G40</f>
        <v>70835908.180000007</v>
      </c>
      <c r="H41" s="135">
        <f>F41+G41</f>
        <v>288645942.8491993</v>
      </c>
      <c r="J41" s="168"/>
      <c r="K41" s="168"/>
      <c r="L41" s="168"/>
      <c r="M41" s="168"/>
      <c r="N41" s="168"/>
      <c r="O41" s="168"/>
      <c r="P41" s="168"/>
      <c r="Q41" s="167"/>
      <c r="R41" s="167"/>
    </row>
    <row r="43" spans="1:18">
      <c r="B43" s="35"/>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R67"/>
  <sheetViews>
    <sheetView zoomScale="85" zoomScaleNormal="85" workbookViewId="0">
      <pane xSplit="1" ySplit="6" topLeftCell="B7" activePane="bottomRight" state="frozen"/>
      <selection pane="topRight"/>
      <selection pane="bottomLeft"/>
      <selection pane="bottomRight" activeCell="J9" sqref="J9"/>
    </sheetView>
  </sheetViews>
  <sheetFormatPr defaultColWidth="9.140625" defaultRowHeight="15.75"/>
  <cols>
    <col min="1" max="1" width="9.5703125" style="46" bestFit="1" customWidth="1"/>
    <col min="2" max="2" width="89.140625" style="46" customWidth="1"/>
    <col min="3" max="8" width="12.7109375" style="46" customWidth="1"/>
    <col min="9" max="9" width="8.85546875" style="178" customWidth="1"/>
    <col min="10" max="16384" width="9.140625" style="261"/>
  </cols>
  <sheetData>
    <row r="1" spans="1:18">
      <c r="A1" s="10" t="s">
        <v>190</v>
      </c>
      <c r="B1" s="242" t="str">
        <f>Info!C2</f>
        <v>ფინკა ბანკი საქართველო სს</v>
      </c>
      <c r="C1" s="12"/>
    </row>
    <row r="2" spans="1:18">
      <c r="A2" s="10" t="s">
        <v>191</v>
      </c>
      <c r="B2" s="243">
        <f>'1. key ratios'!B2</f>
        <v>44104</v>
      </c>
      <c r="C2" s="262"/>
      <c r="D2" s="263"/>
      <c r="E2" s="263"/>
      <c r="F2" s="263"/>
      <c r="G2" s="263"/>
      <c r="H2" s="263"/>
    </row>
    <row r="3" spans="1:18">
      <c r="A3" s="10"/>
      <c r="B3" s="12"/>
      <c r="C3" s="263"/>
      <c r="D3" s="263"/>
      <c r="E3" s="263"/>
      <c r="F3" s="263"/>
      <c r="G3" s="263"/>
      <c r="H3" s="263"/>
    </row>
    <row r="4" spans="1:18" ht="16.5" thickBot="1">
      <c r="A4" s="36" t="s">
        <v>409</v>
      </c>
      <c r="B4" s="18" t="s">
        <v>224</v>
      </c>
      <c r="C4" s="22"/>
      <c r="D4" s="22"/>
      <c r="E4" s="22"/>
      <c r="F4" s="36"/>
      <c r="G4" s="36"/>
      <c r="H4" s="37" t="s">
        <v>94</v>
      </c>
    </row>
    <row r="5" spans="1:18">
      <c r="A5" s="311"/>
      <c r="B5" s="312"/>
      <c r="C5" s="506" t="s">
        <v>196</v>
      </c>
      <c r="D5" s="507"/>
      <c r="E5" s="508"/>
      <c r="F5" s="506" t="s">
        <v>197</v>
      </c>
      <c r="G5" s="507"/>
      <c r="H5" s="509"/>
    </row>
    <row r="6" spans="1:18" ht="15">
      <c r="A6" s="313" t="s">
        <v>26</v>
      </c>
      <c r="B6" s="314"/>
      <c r="C6" s="315" t="s">
        <v>27</v>
      </c>
      <c r="D6" s="315" t="s">
        <v>97</v>
      </c>
      <c r="E6" s="315" t="s">
        <v>68</v>
      </c>
      <c r="F6" s="315" t="s">
        <v>27</v>
      </c>
      <c r="G6" s="315" t="s">
        <v>97</v>
      </c>
      <c r="H6" s="316" t="s">
        <v>68</v>
      </c>
    </row>
    <row r="7" spans="1:18">
      <c r="A7" s="317"/>
      <c r="B7" s="318" t="s">
        <v>93</v>
      </c>
      <c r="C7" s="319"/>
      <c r="D7" s="319"/>
      <c r="E7" s="319"/>
      <c r="F7" s="319"/>
      <c r="G7" s="319"/>
      <c r="H7" s="320"/>
    </row>
    <row r="8" spans="1:18">
      <c r="A8" s="317">
        <v>1</v>
      </c>
      <c r="B8" s="321" t="s">
        <v>98</v>
      </c>
      <c r="C8" s="244">
        <v>783216.09</v>
      </c>
      <c r="D8" s="244">
        <v>68739.53</v>
      </c>
      <c r="E8" s="245">
        <f>C8+D8</f>
        <v>851955.62</v>
      </c>
      <c r="F8" s="246">
        <v>828174.6</v>
      </c>
      <c r="G8" s="246">
        <v>166853.53</v>
      </c>
      <c r="H8" s="247">
        <f>F8+G8</f>
        <v>995028.13</v>
      </c>
      <c r="J8" s="322"/>
      <c r="K8" s="322"/>
      <c r="L8" s="322"/>
      <c r="M8" s="322"/>
      <c r="N8" s="322"/>
      <c r="O8" s="322"/>
      <c r="P8" s="322"/>
      <c r="Q8" s="502"/>
      <c r="R8" s="502"/>
    </row>
    <row r="9" spans="1:18">
      <c r="A9" s="317">
        <v>2</v>
      </c>
      <c r="B9" s="321" t="s">
        <v>99</v>
      </c>
      <c r="C9" s="248">
        <f>SUM(C10:C18)</f>
        <v>31252409.949999999</v>
      </c>
      <c r="D9" s="248">
        <f>SUM(D10:D18)</f>
        <v>626295.86119999993</v>
      </c>
      <c r="E9" s="245">
        <f t="shared" ref="E9:E67" si="0">C9+D9</f>
        <v>31878705.8112</v>
      </c>
      <c r="F9" s="248">
        <f>SUM(F10:F18)</f>
        <v>35734239.010000005</v>
      </c>
      <c r="G9" s="248">
        <f>SUM(G10:G18)</f>
        <v>1477560.1392000001</v>
      </c>
      <c r="H9" s="247">
        <f t="shared" ref="H9:H67" si="1">F9+G9</f>
        <v>37211799.149200007</v>
      </c>
      <c r="J9" s="322"/>
      <c r="K9" s="322"/>
      <c r="L9" s="322"/>
      <c r="M9" s="322"/>
      <c r="N9" s="322"/>
      <c r="O9" s="322"/>
      <c r="P9" s="322"/>
      <c r="Q9" s="502"/>
      <c r="R9" s="502"/>
    </row>
    <row r="10" spans="1:18">
      <c r="A10" s="317">
        <v>2.1</v>
      </c>
      <c r="B10" s="323" t="s">
        <v>100</v>
      </c>
      <c r="C10" s="246">
        <v>0</v>
      </c>
      <c r="D10" s="246">
        <v>0</v>
      </c>
      <c r="E10" s="245">
        <f t="shared" si="0"/>
        <v>0</v>
      </c>
      <c r="F10" s="246">
        <v>0</v>
      </c>
      <c r="G10" s="246">
        <v>0</v>
      </c>
      <c r="H10" s="247">
        <f t="shared" si="1"/>
        <v>0</v>
      </c>
      <c r="J10" s="322"/>
      <c r="K10" s="322"/>
      <c r="L10" s="322"/>
      <c r="M10" s="322"/>
      <c r="N10" s="322"/>
      <c r="O10" s="322"/>
      <c r="P10" s="322"/>
      <c r="Q10" s="502"/>
      <c r="R10" s="502"/>
    </row>
    <row r="11" spans="1:18">
      <c r="A11" s="317">
        <v>2.2000000000000002</v>
      </c>
      <c r="B11" s="323" t="s">
        <v>101</v>
      </c>
      <c r="C11" s="246">
        <v>640604.86999999988</v>
      </c>
      <c r="D11" s="246">
        <v>120728.5637</v>
      </c>
      <c r="E11" s="245">
        <f t="shared" si="0"/>
        <v>761333.43369999994</v>
      </c>
      <c r="F11" s="246">
        <v>786413.95000000007</v>
      </c>
      <c r="G11" s="246">
        <v>330383.91220000002</v>
      </c>
      <c r="H11" s="247">
        <f t="shared" si="1"/>
        <v>1116797.8622000001</v>
      </c>
      <c r="J11" s="322"/>
      <c r="K11" s="322"/>
      <c r="L11" s="322"/>
      <c r="M11" s="322"/>
      <c r="N11" s="322"/>
      <c r="O11" s="322"/>
      <c r="P11" s="322"/>
      <c r="Q11" s="502"/>
      <c r="R11" s="502"/>
    </row>
    <row r="12" spans="1:18">
      <c r="A12" s="317">
        <v>2.2999999999999998</v>
      </c>
      <c r="B12" s="323" t="s">
        <v>102</v>
      </c>
      <c r="C12" s="246">
        <v>0</v>
      </c>
      <c r="D12" s="246">
        <v>0</v>
      </c>
      <c r="E12" s="245">
        <f t="shared" si="0"/>
        <v>0</v>
      </c>
      <c r="F12" s="246">
        <v>0</v>
      </c>
      <c r="G12" s="246">
        <v>0</v>
      </c>
      <c r="H12" s="247">
        <f t="shared" si="1"/>
        <v>0</v>
      </c>
      <c r="J12" s="322"/>
      <c r="K12" s="322"/>
      <c r="L12" s="322"/>
      <c r="M12" s="322"/>
      <c r="N12" s="322"/>
      <c r="O12" s="322"/>
      <c r="P12" s="322"/>
      <c r="Q12" s="502"/>
      <c r="R12" s="502"/>
    </row>
    <row r="13" spans="1:18">
      <c r="A13" s="317">
        <v>2.4</v>
      </c>
      <c r="B13" s="323" t="s">
        <v>103</v>
      </c>
      <c r="C13" s="246">
        <v>45484.930000000008</v>
      </c>
      <c r="D13" s="246">
        <v>12603.5111</v>
      </c>
      <c r="E13" s="245">
        <f t="shared" si="0"/>
        <v>58088.441100000011</v>
      </c>
      <c r="F13" s="246">
        <v>38783.780000000006</v>
      </c>
      <c r="G13" s="246">
        <v>19979.461199999998</v>
      </c>
      <c r="H13" s="247">
        <f t="shared" si="1"/>
        <v>58763.241200000004</v>
      </c>
      <c r="J13" s="322"/>
      <c r="K13" s="322"/>
      <c r="L13" s="322"/>
      <c r="M13" s="322"/>
      <c r="N13" s="322"/>
      <c r="O13" s="322"/>
      <c r="P13" s="322"/>
      <c r="Q13" s="502"/>
      <c r="R13" s="502"/>
    </row>
    <row r="14" spans="1:18">
      <c r="A14" s="317">
        <v>2.5</v>
      </c>
      <c r="B14" s="323" t="s">
        <v>104</v>
      </c>
      <c r="C14" s="246">
        <v>32643.699999999997</v>
      </c>
      <c r="D14" s="246">
        <v>2786.7685000000001</v>
      </c>
      <c r="E14" s="245">
        <f t="shared" si="0"/>
        <v>35430.468499999995</v>
      </c>
      <c r="F14" s="246">
        <v>21083.62</v>
      </c>
      <c r="G14" s="246">
        <v>4158.519400000001</v>
      </c>
      <c r="H14" s="247">
        <f t="shared" si="1"/>
        <v>25242.1394</v>
      </c>
      <c r="J14" s="322"/>
      <c r="K14" s="322"/>
      <c r="L14" s="322"/>
      <c r="M14" s="322"/>
      <c r="N14" s="322"/>
      <c r="O14" s="322"/>
      <c r="P14" s="322"/>
      <c r="Q14" s="502"/>
      <c r="R14" s="502"/>
    </row>
    <row r="15" spans="1:18">
      <c r="A15" s="317">
        <v>2.6</v>
      </c>
      <c r="B15" s="323" t="s">
        <v>105</v>
      </c>
      <c r="C15" s="246">
        <v>57290.359999999993</v>
      </c>
      <c r="D15" s="246">
        <v>17195.697199999995</v>
      </c>
      <c r="E15" s="245">
        <f t="shared" si="0"/>
        <v>74486.057199999981</v>
      </c>
      <c r="F15" s="246">
        <v>73935.92</v>
      </c>
      <c r="G15" s="246">
        <v>37771.103299999995</v>
      </c>
      <c r="H15" s="247">
        <f t="shared" si="1"/>
        <v>111707.0233</v>
      </c>
      <c r="J15" s="322"/>
      <c r="K15" s="322"/>
      <c r="L15" s="322"/>
      <c r="M15" s="322"/>
      <c r="N15" s="322"/>
      <c r="O15" s="322"/>
      <c r="P15" s="322"/>
      <c r="Q15" s="502"/>
      <c r="R15" s="502"/>
    </row>
    <row r="16" spans="1:18">
      <c r="A16" s="317">
        <v>2.7</v>
      </c>
      <c r="B16" s="323" t="s">
        <v>106</v>
      </c>
      <c r="C16" s="246">
        <v>13894.800000000003</v>
      </c>
      <c r="D16" s="246">
        <v>1813.7221000000002</v>
      </c>
      <c r="E16" s="245">
        <f t="shared" si="0"/>
        <v>15708.522100000004</v>
      </c>
      <c r="F16" s="246">
        <v>9607.7199999999975</v>
      </c>
      <c r="G16" s="246">
        <v>6181.3761999999997</v>
      </c>
      <c r="H16" s="247">
        <f t="shared" si="1"/>
        <v>15789.096199999996</v>
      </c>
      <c r="J16" s="322"/>
      <c r="K16" s="322"/>
      <c r="L16" s="322"/>
      <c r="M16" s="322"/>
      <c r="N16" s="322"/>
      <c r="O16" s="322"/>
      <c r="P16" s="322"/>
      <c r="Q16" s="502"/>
      <c r="R16" s="502"/>
    </row>
    <row r="17" spans="1:18">
      <c r="A17" s="317">
        <v>2.8</v>
      </c>
      <c r="B17" s="323" t="s">
        <v>107</v>
      </c>
      <c r="C17" s="246">
        <v>30441327.16</v>
      </c>
      <c r="D17" s="246">
        <v>466752.18</v>
      </c>
      <c r="E17" s="245">
        <f t="shared" si="0"/>
        <v>30908079.34</v>
      </c>
      <c r="F17" s="246">
        <v>34787317.130000003</v>
      </c>
      <c r="G17" s="246">
        <v>1072790.24</v>
      </c>
      <c r="H17" s="247">
        <f t="shared" si="1"/>
        <v>35860107.370000005</v>
      </c>
      <c r="J17" s="322"/>
      <c r="K17" s="322"/>
      <c r="L17" s="322"/>
      <c r="M17" s="322"/>
      <c r="N17" s="322"/>
      <c r="O17" s="322"/>
      <c r="P17" s="322"/>
      <c r="Q17" s="502"/>
      <c r="R17" s="502"/>
    </row>
    <row r="18" spans="1:18">
      <c r="A18" s="317">
        <v>2.9</v>
      </c>
      <c r="B18" s="323" t="s">
        <v>108</v>
      </c>
      <c r="C18" s="246">
        <v>21164.13</v>
      </c>
      <c r="D18" s="246">
        <v>4415.4186</v>
      </c>
      <c r="E18" s="245">
        <f t="shared" si="0"/>
        <v>25579.548600000002</v>
      </c>
      <c r="F18" s="246">
        <v>17096.89</v>
      </c>
      <c r="G18" s="246">
        <v>6295.5268999999998</v>
      </c>
      <c r="H18" s="247">
        <f t="shared" si="1"/>
        <v>23392.4169</v>
      </c>
      <c r="J18" s="322"/>
      <c r="K18" s="322"/>
      <c r="L18" s="322"/>
      <c r="M18" s="322"/>
      <c r="N18" s="322"/>
      <c r="O18" s="322"/>
      <c r="P18" s="322"/>
      <c r="Q18" s="502"/>
      <c r="R18" s="502"/>
    </row>
    <row r="19" spans="1:18">
      <c r="A19" s="317">
        <v>3</v>
      </c>
      <c r="B19" s="321" t="s">
        <v>109</v>
      </c>
      <c r="C19" s="246">
        <v>1226416.0900000001</v>
      </c>
      <c r="D19" s="246">
        <v>53351.270000000004</v>
      </c>
      <c r="E19" s="245">
        <f t="shared" si="0"/>
        <v>1279767.3600000001</v>
      </c>
      <c r="F19" s="246">
        <v>2425772.79</v>
      </c>
      <c r="G19" s="246">
        <v>230493.66</v>
      </c>
      <c r="H19" s="247">
        <f t="shared" si="1"/>
        <v>2656266.4500000002</v>
      </c>
      <c r="J19" s="322"/>
      <c r="K19" s="322"/>
      <c r="L19" s="322"/>
      <c r="M19" s="322"/>
      <c r="N19" s="322"/>
      <c r="O19" s="322"/>
      <c r="P19" s="322"/>
      <c r="Q19" s="502"/>
      <c r="R19" s="502"/>
    </row>
    <row r="20" spans="1:18">
      <c r="A20" s="317">
        <v>4</v>
      </c>
      <c r="B20" s="321" t="s">
        <v>110</v>
      </c>
      <c r="C20" s="246">
        <v>1477112.17</v>
      </c>
      <c r="D20" s="246">
        <v>0</v>
      </c>
      <c r="E20" s="245">
        <f t="shared" si="0"/>
        <v>1477112.17</v>
      </c>
      <c r="F20" s="246">
        <v>998915.58</v>
      </c>
      <c r="G20" s="246">
        <v>0</v>
      </c>
      <c r="H20" s="247">
        <f t="shared" si="1"/>
        <v>998915.58</v>
      </c>
      <c r="J20" s="322"/>
      <c r="K20" s="322"/>
      <c r="L20" s="322"/>
      <c r="M20" s="322"/>
      <c r="N20" s="322"/>
      <c r="O20" s="322"/>
      <c r="P20" s="322"/>
      <c r="Q20" s="502"/>
      <c r="R20" s="502"/>
    </row>
    <row r="21" spans="1:18">
      <c r="A21" s="317">
        <v>5</v>
      </c>
      <c r="B21" s="321" t="s">
        <v>111</v>
      </c>
      <c r="C21" s="246">
        <v>0</v>
      </c>
      <c r="D21" s="246">
        <v>0</v>
      </c>
      <c r="E21" s="245">
        <f t="shared" si="0"/>
        <v>0</v>
      </c>
      <c r="F21" s="246">
        <v>0</v>
      </c>
      <c r="G21" s="246">
        <v>0</v>
      </c>
      <c r="H21" s="247">
        <f>F21+G21</f>
        <v>0</v>
      </c>
      <c r="J21" s="322"/>
      <c r="K21" s="322"/>
      <c r="L21" s="322"/>
      <c r="M21" s="322"/>
      <c r="N21" s="322"/>
      <c r="O21" s="322"/>
      <c r="P21" s="322"/>
      <c r="Q21" s="502"/>
      <c r="R21" s="502"/>
    </row>
    <row r="22" spans="1:18">
      <c r="A22" s="317">
        <v>6</v>
      </c>
      <c r="B22" s="324" t="s">
        <v>112</v>
      </c>
      <c r="C22" s="248">
        <f>C8+C9+C19+C20+C21</f>
        <v>34739154.299999997</v>
      </c>
      <c r="D22" s="248">
        <f>D8+D9+D19+D20+D21</f>
        <v>748386.66119999997</v>
      </c>
      <c r="E22" s="245">
        <f>C22+D22</f>
        <v>35487540.961199999</v>
      </c>
      <c r="F22" s="248">
        <f>F8+F9+F19+F20+F21</f>
        <v>39987101.980000004</v>
      </c>
      <c r="G22" s="248">
        <f>G8+G9+G19+G20+G21</f>
        <v>1874907.3292</v>
      </c>
      <c r="H22" s="247">
        <f>F22+G22</f>
        <v>41862009.309200004</v>
      </c>
      <c r="J22" s="322"/>
      <c r="K22" s="322"/>
      <c r="L22" s="322"/>
      <c r="M22" s="322"/>
      <c r="N22" s="322"/>
      <c r="O22" s="322"/>
      <c r="P22" s="322"/>
      <c r="Q22" s="502"/>
      <c r="R22" s="502"/>
    </row>
    <row r="23" spans="1:18">
      <c r="A23" s="317"/>
      <c r="B23" s="318" t="s">
        <v>91</v>
      </c>
      <c r="C23" s="246"/>
      <c r="D23" s="246"/>
      <c r="E23" s="244"/>
      <c r="F23" s="246"/>
      <c r="G23" s="246"/>
      <c r="H23" s="249"/>
      <c r="J23" s="322"/>
      <c r="K23" s="322"/>
      <c r="L23" s="322"/>
      <c r="M23" s="322"/>
      <c r="N23" s="322"/>
      <c r="O23" s="322"/>
      <c r="P23" s="322"/>
      <c r="Q23" s="502"/>
      <c r="R23" s="502"/>
    </row>
    <row r="24" spans="1:18">
      <c r="A24" s="317">
        <v>7</v>
      </c>
      <c r="B24" s="321" t="s">
        <v>113</v>
      </c>
      <c r="C24" s="246">
        <v>685848.46999991266</v>
      </c>
      <c r="D24" s="246">
        <v>106085.80180000003</v>
      </c>
      <c r="E24" s="245">
        <f t="shared" si="0"/>
        <v>791934.27179991268</v>
      </c>
      <c r="F24" s="246">
        <v>939157.06999987795</v>
      </c>
      <c r="G24" s="246">
        <v>77022.629799999864</v>
      </c>
      <c r="H24" s="247">
        <f t="shared" si="1"/>
        <v>1016179.6997998778</v>
      </c>
      <c r="J24" s="322"/>
      <c r="K24" s="322"/>
      <c r="L24" s="322"/>
      <c r="M24" s="322"/>
      <c r="N24" s="322"/>
      <c r="O24" s="322"/>
      <c r="P24" s="322"/>
      <c r="Q24" s="502"/>
      <c r="R24" s="502"/>
    </row>
    <row r="25" spans="1:18">
      <c r="A25" s="317">
        <v>8</v>
      </c>
      <c r="B25" s="321" t="s">
        <v>114</v>
      </c>
      <c r="C25" s="246">
        <v>10881118.380000087</v>
      </c>
      <c r="D25" s="246">
        <v>510801.28819999995</v>
      </c>
      <c r="E25" s="245">
        <f t="shared" si="0"/>
        <v>11391919.668200087</v>
      </c>
      <c r="F25" s="246">
        <v>8313419.8100001207</v>
      </c>
      <c r="G25" s="246">
        <v>895797.18020000018</v>
      </c>
      <c r="H25" s="247">
        <f t="shared" si="1"/>
        <v>9209216.990200121</v>
      </c>
      <c r="J25" s="322"/>
      <c r="K25" s="322"/>
      <c r="L25" s="322"/>
      <c r="M25" s="322"/>
      <c r="N25" s="322"/>
      <c r="O25" s="322"/>
      <c r="P25" s="322"/>
      <c r="Q25" s="502"/>
      <c r="R25" s="502"/>
    </row>
    <row r="26" spans="1:18">
      <c r="A26" s="317">
        <v>9</v>
      </c>
      <c r="B26" s="321" t="s">
        <v>115</v>
      </c>
      <c r="C26" s="246">
        <v>8234.24</v>
      </c>
      <c r="D26" s="246">
        <v>0</v>
      </c>
      <c r="E26" s="245">
        <f t="shared" si="0"/>
        <v>8234.24</v>
      </c>
      <c r="F26" s="246">
        <v>226305.06</v>
      </c>
      <c r="G26" s="246">
        <v>443.83</v>
      </c>
      <c r="H26" s="247">
        <f t="shared" si="1"/>
        <v>226748.88999999998</v>
      </c>
      <c r="J26" s="322"/>
      <c r="K26" s="322"/>
      <c r="L26" s="322"/>
      <c r="M26" s="322"/>
      <c r="N26" s="322"/>
      <c r="O26" s="322"/>
      <c r="P26" s="322"/>
      <c r="Q26" s="502"/>
      <c r="R26" s="502"/>
    </row>
    <row r="27" spans="1:18">
      <c r="A27" s="317">
        <v>10</v>
      </c>
      <c r="B27" s="321" t="s">
        <v>116</v>
      </c>
      <c r="C27" s="246">
        <v>0</v>
      </c>
      <c r="D27" s="246">
        <v>0</v>
      </c>
      <c r="E27" s="245">
        <f t="shared" si="0"/>
        <v>0</v>
      </c>
      <c r="F27" s="246">
        <v>0</v>
      </c>
      <c r="G27" s="246">
        <v>0</v>
      </c>
      <c r="H27" s="247">
        <f t="shared" si="1"/>
        <v>0</v>
      </c>
      <c r="J27" s="322"/>
      <c r="K27" s="322"/>
      <c r="L27" s="322"/>
      <c r="M27" s="322"/>
      <c r="N27" s="322"/>
      <c r="O27" s="322"/>
      <c r="P27" s="322"/>
      <c r="Q27" s="502"/>
      <c r="R27" s="502"/>
    </row>
    <row r="28" spans="1:18">
      <c r="A28" s="317">
        <v>11</v>
      </c>
      <c r="B28" s="321" t="s">
        <v>117</v>
      </c>
      <c r="C28" s="246">
        <v>2294091.11</v>
      </c>
      <c r="D28" s="246">
        <v>1132528.25</v>
      </c>
      <c r="E28" s="245">
        <f t="shared" si="0"/>
        <v>3426619.36</v>
      </c>
      <c r="F28" s="246">
        <v>5979068.3399999999</v>
      </c>
      <c r="G28" s="246">
        <v>1348398.04</v>
      </c>
      <c r="H28" s="247">
        <f t="shared" si="1"/>
        <v>7327466.3799999999</v>
      </c>
      <c r="J28" s="322"/>
      <c r="K28" s="322"/>
      <c r="L28" s="322"/>
      <c r="M28" s="322"/>
      <c r="N28" s="322"/>
      <c r="O28" s="322"/>
      <c r="P28" s="322"/>
      <c r="Q28" s="502"/>
      <c r="R28" s="502"/>
    </row>
    <row r="29" spans="1:18">
      <c r="A29" s="317">
        <v>12</v>
      </c>
      <c r="B29" s="321" t="s">
        <v>118</v>
      </c>
      <c r="C29" s="246">
        <v>318868.21000000002</v>
      </c>
      <c r="D29" s="246">
        <v>176892.86</v>
      </c>
      <c r="E29" s="245">
        <f t="shared" si="0"/>
        <v>495761.07</v>
      </c>
      <c r="F29" s="246">
        <v>296857.73</v>
      </c>
      <c r="G29" s="246">
        <v>344072.28</v>
      </c>
      <c r="H29" s="247">
        <f t="shared" si="1"/>
        <v>640930.01</v>
      </c>
      <c r="J29" s="322"/>
      <c r="K29" s="322"/>
      <c r="L29" s="322"/>
      <c r="M29" s="322"/>
      <c r="N29" s="322"/>
      <c r="O29" s="322"/>
      <c r="P29" s="322"/>
      <c r="Q29" s="502"/>
      <c r="R29" s="502"/>
    </row>
    <row r="30" spans="1:18">
      <c r="A30" s="317">
        <v>13</v>
      </c>
      <c r="B30" s="325" t="s">
        <v>119</v>
      </c>
      <c r="C30" s="248">
        <f>SUM(C24:C29)</f>
        <v>14188160.41</v>
      </c>
      <c r="D30" s="248">
        <f>SUM(D24:D29)</f>
        <v>1926308.1999999997</v>
      </c>
      <c r="E30" s="245">
        <f t="shared" si="0"/>
        <v>16114468.609999999</v>
      </c>
      <c r="F30" s="248">
        <f>SUM(F24:F29)</f>
        <v>15754808.01</v>
      </c>
      <c r="G30" s="248">
        <f>SUM(G24:G29)</f>
        <v>2665733.96</v>
      </c>
      <c r="H30" s="247">
        <f t="shared" si="1"/>
        <v>18420541.969999999</v>
      </c>
      <c r="J30" s="322"/>
      <c r="K30" s="322"/>
      <c r="L30" s="322"/>
      <c r="M30" s="322"/>
      <c r="N30" s="322"/>
      <c r="O30" s="322"/>
      <c r="P30" s="322"/>
      <c r="Q30" s="502"/>
      <c r="R30" s="502"/>
    </row>
    <row r="31" spans="1:18">
      <c r="A31" s="317">
        <v>14</v>
      </c>
      <c r="B31" s="325" t="s">
        <v>120</v>
      </c>
      <c r="C31" s="248">
        <f>C22-C30</f>
        <v>20550993.889999997</v>
      </c>
      <c r="D31" s="248">
        <f>D22-D30</f>
        <v>-1177921.5387999997</v>
      </c>
      <c r="E31" s="245">
        <f t="shared" si="0"/>
        <v>19373072.351199996</v>
      </c>
      <c r="F31" s="248">
        <f>F22-F30</f>
        <v>24232293.970000006</v>
      </c>
      <c r="G31" s="248">
        <f>G22-G30</f>
        <v>-790826.63079999993</v>
      </c>
      <c r="H31" s="247">
        <f t="shared" si="1"/>
        <v>23441467.339200005</v>
      </c>
      <c r="J31" s="322"/>
      <c r="K31" s="322"/>
      <c r="L31" s="322"/>
      <c r="M31" s="322"/>
      <c r="N31" s="322"/>
      <c r="O31" s="322"/>
      <c r="P31" s="322"/>
      <c r="Q31" s="502"/>
      <c r="R31" s="502"/>
    </row>
    <row r="32" spans="1:18">
      <c r="A32" s="317"/>
      <c r="B32" s="318"/>
      <c r="C32" s="250"/>
      <c r="D32" s="250"/>
      <c r="E32" s="250"/>
      <c r="F32" s="250"/>
      <c r="G32" s="250"/>
      <c r="H32" s="251"/>
      <c r="J32" s="322"/>
      <c r="K32" s="322"/>
      <c r="L32" s="322"/>
      <c r="M32" s="322"/>
      <c r="N32" s="322"/>
      <c r="O32" s="322"/>
      <c r="P32" s="322"/>
      <c r="Q32" s="502"/>
      <c r="R32" s="502"/>
    </row>
    <row r="33" spans="1:18">
      <c r="A33" s="317"/>
      <c r="B33" s="318" t="s">
        <v>121</v>
      </c>
      <c r="C33" s="246"/>
      <c r="D33" s="246"/>
      <c r="E33" s="244"/>
      <c r="F33" s="246"/>
      <c r="G33" s="246"/>
      <c r="H33" s="249"/>
      <c r="J33" s="322"/>
      <c r="K33" s="322"/>
      <c r="L33" s="322"/>
      <c r="M33" s="322"/>
      <c r="N33" s="322"/>
      <c r="O33" s="322"/>
      <c r="P33" s="322"/>
      <c r="Q33" s="502"/>
      <c r="R33" s="502"/>
    </row>
    <row r="34" spans="1:18">
      <c r="A34" s="317">
        <v>15</v>
      </c>
      <c r="B34" s="326" t="s">
        <v>92</v>
      </c>
      <c r="C34" s="252">
        <f>C35-C36</f>
        <v>2577720.7999999998</v>
      </c>
      <c r="D34" s="252">
        <f>D35-D36</f>
        <v>-1835449.6099999999</v>
      </c>
      <c r="E34" s="245">
        <f>C34+D34</f>
        <v>742271.19</v>
      </c>
      <c r="F34" s="252">
        <f>F35-F36</f>
        <v>3252463.6400000006</v>
      </c>
      <c r="G34" s="252">
        <f>G35-G36</f>
        <v>-1741226.1199999999</v>
      </c>
      <c r="H34" s="247">
        <f t="shared" si="1"/>
        <v>1511237.5200000007</v>
      </c>
      <c r="J34" s="322"/>
      <c r="K34" s="322"/>
      <c r="L34" s="322"/>
      <c r="M34" s="322"/>
      <c r="N34" s="322"/>
      <c r="O34" s="322"/>
      <c r="P34" s="322"/>
      <c r="Q34" s="502"/>
      <c r="R34" s="502"/>
    </row>
    <row r="35" spans="1:18">
      <c r="A35" s="317">
        <v>15.1</v>
      </c>
      <c r="B35" s="323" t="s">
        <v>122</v>
      </c>
      <c r="C35" s="246">
        <v>4460682.34</v>
      </c>
      <c r="D35" s="246">
        <v>212817.33</v>
      </c>
      <c r="E35" s="245">
        <f t="shared" si="0"/>
        <v>4673499.67</v>
      </c>
      <c r="F35" s="246">
        <v>5391394.9300000006</v>
      </c>
      <c r="G35" s="246">
        <v>173532.69999999998</v>
      </c>
      <c r="H35" s="247">
        <f t="shared" si="1"/>
        <v>5564927.6300000008</v>
      </c>
      <c r="J35" s="322"/>
      <c r="K35" s="322"/>
      <c r="L35" s="322"/>
      <c r="M35" s="322"/>
      <c r="N35" s="322"/>
      <c r="O35" s="322"/>
      <c r="P35" s="322"/>
      <c r="Q35" s="502"/>
      <c r="R35" s="502"/>
    </row>
    <row r="36" spans="1:18">
      <c r="A36" s="317">
        <v>15.2</v>
      </c>
      <c r="B36" s="323" t="s">
        <v>123</v>
      </c>
      <c r="C36" s="246">
        <v>1882961.5400000003</v>
      </c>
      <c r="D36" s="246">
        <v>2048266.94</v>
      </c>
      <c r="E36" s="245">
        <f t="shared" si="0"/>
        <v>3931228.4800000004</v>
      </c>
      <c r="F36" s="246">
        <v>2138931.29</v>
      </c>
      <c r="G36" s="246">
        <v>1914758.8199999998</v>
      </c>
      <c r="H36" s="247">
        <f t="shared" si="1"/>
        <v>4053690.11</v>
      </c>
      <c r="J36" s="322"/>
      <c r="K36" s="322"/>
      <c r="L36" s="322"/>
      <c r="M36" s="322"/>
      <c r="N36" s="322"/>
      <c r="O36" s="322"/>
      <c r="P36" s="322"/>
      <c r="Q36" s="502"/>
      <c r="R36" s="502"/>
    </row>
    <row r="37" spans="1:18">
      <c r="A37" s="317">
        <v>16</v>
      </c>
      <c r="B37" s="321" t="s">
        <v>124</v>
      </c>
      <c r="C37" s="246">
        <v>0</v>
      </c>
      <c r="D37" s="246">
        <v>0</v>
      </c>
      <c r="E37" s="245">
        <f t="shared" si="0"/>
        <v>0</v>
      </c>
      <c r="F37" s="246">
        <v>0</v>
      </c>
      <c r="G37" s="246">
        <v>0</v>
      </c>
      <c r="H37" s="247">
        <f t="shared" si="1"/>
        <v>0</v>
      </c>
      <c r="J37" s="322"/>
      <c r="K37" s="322"/>
      <c r="L37" s="322"/>
      <c r="M37" s="322"/>
      <c r="N37" s="322"/>
      <c r="O37" s="322"/>
      <c r="P37" s="322"/>
      <c r="Q37" s="502"/>
      <c r="R37" s="502"/>
    </row>
    <row r="38" spans="1:18">
      <c r="A38" s="317">
        <v>17</v>
      </c>
      <c r="B38" s="321" t="s">
        <v>125</v>
      </c>
      <c r="C38" s="246">
        <v>0</v>
      </c>
      <c r="D38" s="246">
        <v>0</v>
      </c>
      <c r="E38" s="245">
        <f t="shared" si="0"/>
        <v>0</v>
      </c>
      <c r="F38" s="246">
        <v>0</v>
      </c>
      <c r="G38" s="246">
        <v>0</v>
      </c>
      <c r="H38" s="247">
        <f t="shared" si="1"/>
        <v>0</v>
      </c>
      <c r="J38" s="322"/>
      <c r="K38" s="322"/>
      <c r="L38" s="322"/>
      <c r="M38" s="322"/>
      <c r="N38" s="322"/>
      <c r="O38" s="322"/>
      <c r="P38" s="322"/>
      <c r="Q38" s="502"/>
      <c r="R38" s="502"/>
    </row>
    <row r="39" spans="1:18">
      <c r="A39" s="317">
        <v>18</v>
      </c>
      <c r="B39" s="321" t="s">
        <v>126</v>
      </c>
      <c r="C39" s="246">
        <v>0</v>
      </c>
      <c r="D39" s="246">
        <v>0</v>
      </c>
      <c r="E39" s="245">
        <f t="shared" si="0"/>
        <v>0</v>
      </c>
      <c r="F39" s="246">
        <v>0</v>
      </c>
      <c r="G39" s="246">
        <v>0</v>
      </c>
      <c r="H39" s="247">
        <f t="shared" si="1"/>
        <v>0</v>
      </c>
      <c r="J39" s="322"/>
      <c r="K39" s="322"/>
      <c r="L39" s="322"/>
      <c r="M39" s="322"/>
      <c r="N39" s="322"/>
      <c r="O39" s="322"/>
      <c r="P39" s="322"/>
      <c r="Q39" s="502"/>
      <c r="R39" s="502"/>
    </row>
    <row r="40" spans="1:18">
      <c r="A40" s="317">
        <v>19</v>
      </c>
      <c r="B40" s="321" t="s">
        <v>127</v>
      </c>
      <c r="C40" s="246">
        <v>1754369.9100000001</v>
      </c>
      <c r="D40" s="246">
        <v>0</v>
      </c>
      <c r="E40" s="245">
        <f t="shared" si="0"/>
        <v>1754369.9100000001</v>
      </c>
      <c r="F40" s="246">
        <v>-569391.66999999993</v>
      </c>
      <c r="G40" s="246">
        <v>0</v>
      </c>
      <c r="H40" s="247">
        <f t="shared" si="1"/>
        <v>-569391.66999999993</v>
      </c>
      <c r="J40" s="322"/>
      <c r="K40" s="322"/>
      <c r="L40" s="322"/>
      <c r="M40" s="322"/>
      <c r="N40" s="322"/>
      <c r="O40" s="322"/>
      <c r="P40" s="322"/>
      <c r="Q40" s="502"/>
      <c r="R40" s="502"/>
    </row>
    <row r="41" spans="1:18">
      <c r="A41" s="317">
        <v>20</v>
      </c>
      <c r="B41" s="321" t="s">
        <v>128</v>
      </c>
      <c r="C41" s="246">
        <v>-2693896.1800000006</v>
      </c>
      <c r="D41" s="246">
        <v>0</v>
      </c>
      <c r="E41" s="245">
        <f t="shared" si="0"/>
        <v>-2693896.1800000006</v>
      </c>
      <c r="F41" s="246">
        <v>452267.25999999978</v>
      </c>
      <c r="G41" s="246">
        <v>0</v>
      </c>
      <c r="H41" s="247">
        <f t="shared" si="1"/>
        <v>452267.25999999978</v>
      </c>
      <c r="J41" s="322"/>
      <c r="K41" s="322"/>
      <c r="L41" s="322"/>
      <c r="M41" s="322"/>
      <c r="N41" s="322"/>
      <c r="O41" s="322"/>
      <c r="P41" s="322"/>
      <c r="Q41" s="502"/>
      <c r="R41" s="502"/>
    </row>
    <row r="42" spans="1:18">
      <c r="A42" s="317">
        <v>21</v>
      </c>
      <c r="B42" s="321" t="s">
        <v>129</v>
      </c>
      <c r="C42" s="246">
        <v>221.5100000000001</v>
      </c>
      <c r="D42" s="246">
        <v>0</v>
      </c>
      <c r="E42" s="245">
        <f t="shared" si="0"/>
        <v>221.5100000000001</v>
      </c>
      <c r="F42" s="246">
        <v>61433.61</v>
      </c>
      <c r="G42" s="246">
        <v>0</v>
      </c>
      <c r="H42" s="247">
        <f t="shared" si="1"/>
        <v>61433.61</v>
      </c>
      <c r="J42" s="322"/>
      <c r="K42" s="322"/>
      <c r="L42" s="322"/>
      <c r="M42" s="322"/>
      <c r="N42" s="322"/>
      <c r="O42" s="322"/>
      <c r="P42" s="322"/>
      <c r="Q42" s="502"/>
      <c r="R42" s="502"/>
    </row>
    <row r="43" spans="1:18">
      <c r="A43" s="317">
        <v>22</v>
      </c>
      <c r="B43" s="321" t="s">
        <v>130</v>
      </c>
      <c r="C43" s="246">
        <v>0</v>
      </c>
      <c r="D43" s="246">
        <v>0</v>
      </c>
      <c r="E43" s="245">
        <f t="shared" si="0"/>
        <v>0</v>
      </c>
      <c r="F43" s="246">
        <v>0</v>
      </c>
      <c r="G43" s="246">
        <v>0</v>
      </c>
      <c r="H43" s="247">
        <f t="shared" si="1"/>
        <v>0</v>
      </c>
      <c r="J43" s="322"/>
      <c r="K43" s="322"/>
      <c r="L43" s="322"/>
      <c r="M43" s="322"/>
      <c r="N43" s="322"/>
      <c r="O43" s="322"/>
      <c r="P43" s="322"/>
      <c r="Q43" s="502"/>
      <c r="R43" s="502"/>
    </row>
    <row r="44" spans="1:18">
      <c r="A44" s="317">
        <v>23</v>
      </c>
      <c r="B44" s="321" t="s">
        <v>131</v>
      </c>
      <c r="C44" s="246">
        <v>284461.45</v>
      </c>
      <c r="D44" s="246">
        <v>117095.65</v>
      </c>
      <c r="E44" s="245">
        <f t="shared" si="0"/>
        <v>401557.1</v>
      </c>
      <c r="F44" s="246">
        <v>419924.43</v>
      </c>
      <c r="G44" s="246">
        <v>128660.95999999999</v>
      </c>
      <c r="H44" s="247">
        <f t="shared" si="1"/>
        <v>548585.39</v>
      </c>
      <c r="J44" s="322"/>
      <c r="K44" s="322"/>
      <c r="L44" s="322"/>
      <c r="M44" s="322"/>
      <c r="N44" s="322"/>
      <c r="O44" s="322"/>
      <c r="P44" s="322"/>
      <c r="Q44" s="502"/>
      <c r="R44" s="502"/>
    </row>
    <row r="45" spans="1:18">
      <c r="A45" s="317">
        <v>24</v>
      </c>
      <c r="B45" s="325" t="s">
        <v>132</v>
      </c>
      <c r="C45" s="248">
        <f>C34+C37+C38+C39+C40+C41+C42+C43+C44</f>
        <v>1922877.4899999993</v>
      </c>
      <c r="D45" s="248">
        <f>D34+D37+D38+D39+D40+D41+D42+D43+D44</f>
        <v>-1718353.96</v>
      </c>
      <c r="E45" s="245">
        <f t="shared" si="0"/>
        <v>204523.52999999933</v>
      </c>
      <c r="F45" s="248">
        <f>F34+F37+F38+F39+F40+F41+F42+F43+F44</f>
        <v>3616697.2700000005</v>
      </c>
      <c r="G45" s="248">
        <f>G34+G37+G38+G39+G40+G41+G42+G43+G44</f>
        <v>-1612565.16</v>
      </c>
      <c r="H45" s="247">
        <f t="shared" si="1"/>
        <v>2004132.1100000006</v>
      </c>
      <c r="J45" s="322"/>
      <c r="K45" s="322"/>
      <c r="L45" s="322"/>
      <c r="M45" s="322"/>
      <c r="N45" s="322"/>
      <c r="O45" s="322"/>
      <c r="P45" s="322"/>
      <c r="Q45" s="502"/>
      <c r="R45" s="502"/>
    </row>
    <row r="46" spans="1:18">
      <c r="A46" s="317"/>
      <c r="B46" s="318" t="s">
        <v>133</v>
      </c>
      <c r="C46" s="246"/>
      <c r="D46" s="246"/>
      <c r="E46" s="246"/>
      <c r="F46" s="246"/>
      <c r="G46" s="246"/>
      <c r="H46" s="253"/>
      <c r="J46" s="322"/>
      <c r="K46" s="322"/>
      <c r="L46" s="322"/>
      <c r="M46" s="322"/>
      <c r="N46" s="322"/>
      <c r="O46" s="322"/>
      <c r="P46" s="322"/>
      <c r="Q46" s="502"/>
      <c r="R46" s="502"/>
    </row>
    <row r="47" spans="1:18">
      <c r="A47" s="317">
        <v>25</v>
      </c>
      <c r="B47" s="321" t="s">
        <v>134</v>
      </c>
      <c r="C47" s="246">
        <v>81821.19</v>
      </c>
      <c r="D47" s="246">
        <v>53352.07</v>
      </c>
      <c r="E47" s="245">
        <f t="shared" si="0"/>
        <v>135173.26</v>
      </c>
      <c r="F47" s="246">
        <v>89595.34</v>
      </c>
      <c r="G47" s="246">
        <v>47962.36</v>
      </c>
      <c r="H47" s="247">
        <f t="shared" si="1"/>
        <v>137557.70000000001</v>
      </c>
      <c r="J47" s="322"/>
      <c r="K47" s="322"/>
      <c r="L47" s="322"/>
      <c r="M47" s="322"/>
      <c r="N47" s="322"/>
      <c r="O47" s="322"/>
      <c r="P47" s="322"/>
      <c r="Q47" s="502"/>
      <c r="R47" s="502"/>
    </row>
    <row r="48" spans="1:18">
      <c r="A48" s="317">
        <v>26</v>
      </c>
      <c r="B48" s="321" t="s">
        <v>135</v>
      </c>
      <c r="C48" s="246">
        <v>451725.18999999994</v>
      </c>
      <c r="D48" s="246">
        <v>99345.3</v>
      </c>
      <c r="E48" s="245">
        <f t="shared" si="0"/>
        <v>551070.49</v>
      </c>
      <c r="F48" s="246">
        <v>1017977.4700000001</v>
      </c>
      <c r="G48" s="246">
        <v>124102.16</v>
      </c>
      <c r="H48" s="247">
        <f t="shared" si="1"/>
        <v>1142079.6300000001</v>
      </c>
      <c r="J48" s="322"/>
      <c r="K48" s="322"/>
      <c r="L48" s="322"/>
      <c r="M48" s="322"/>
      <c r="N48" s="322"/>
      <c r="O48" s="322"/>
      <c r="P48" s="322"/>
      <c r="Q48" s="502"/>
      <c r="R48" s="502"/>
    </row>
    <row r="49" spans="1:18">
      <c r="A49" s="317">
        <v>27</v>
      </c>
      <c r="B49" s="321" t="s">
        <v>136</v>
      </c>
      <c r="C49" s="246">
        <v>11336281.49</v>
      </c>
      <c r="D49" s="246">
        <v>0</v>
      </c>
      <c r="E49" s="245">
        <f t="shared" si="0"/>
        <v>11336281.49</v>
      </c>
      <c r="F49" s="246">
        <v>10902978.83</v>
      </c>
      <c r="G49" s="246">
        <v>0</v>
      </c>
      <c r="H49" s="247">
        <f t="shared" si="1"/>
        <v>10902978.83</v>
      </c>
      <c r="J49" s="322"/>
      <c r="K49" s="322"/>
      <c r="L49" s="322"/>
      <c r="M49" s="322"/>
      <c r="N49" s="322"/>
      <c r="O49" s="322"/>
      <c r="P49" s="322"/>
      <c r="Q49" s="502"/>
      <c r="R49" s="502"/>
    </row>
    <row r="50" spans="1:18">
      <c r="A50" s="317">
        <v>28</v>
      </c>
      <c r="B50" s="321" t="s">
        <v>273</v>
      </c>
      <c r="C50" s="246">
        <v>32582.629999999997</v>
      </c>
      <c r="D50" s="246">
        <v>0</v>
      </c>
      <c r="E50" s="245">
        <f t="shared" si="0"/>
        <v>32582.629999999997</v>
      </c>
      <c r="F50" s="246">
        <v>45453.05</v>
      </c>
      <c r="G50" s="246">
        <v>0</v>
      </c>
      <c r="H50" s="247">
        <f t="shared" si="1"/>
        <v>45453.05</v>
      </c>
      <c r="J50" s="322"/>
      <c r="K50" s="322"/>
      <c r="L50" s="322"/>
      <c r="M50" s="322"/>
      <c r="N50" s="322"/>
      <c r="O50" s="322"/>
      <c r="P50" s="322"/>
      <c r="Q50" s="502"/>
      <c r="R50" s="502"/>
    </row>
    <row r="51" spans="1:18">
      <c r="A51" s="317">
        <v>29</v>
      </c>
      <c r="B51" s="321" t="s">
        <v>137</v>
      </c>
      <c r="C51" s="246">
        <v>3074237.4299999997</v>
      </c>
      <c r="D51" s="246">
        <v>0</v>
      </c>
      <c r="E51" s="245">
        <f t="shared" si="0"/>
        <v>3074237.4299999997</v>
      </c>
      <c r="F51" s="246">
        <v>3621049.14</v>
      </c>
      <c r="G51" s="246">
        <v>0</v>
      </c>
      <c r="H51" s="247">
        <f t="shared" si="1"/>
        <v>3621049.14</v>
      </c>
      <c r="J51" s="322"/>
      <c r="K51" s="322"/>
      <c r="L51" s="322"/>
      <c r="M51" s="322"/>
      <c r="N51" s="322"/>
      <c r="O51" s="322"/>
      <c r="P51" s="322"/>
      <c r="Q51" s="502"/>
      <c r="R51" s="502"/>
    </row>
    <row r="52" spans="1:18">
      <c r="A52" s="317">
        <v>30</v>
      </c>
      <c r="B52" s="321" t="s">
        <v>138</v>
      </c>
      <c r="C52" s="246">
        <v>2235675.35</v>
      </c>
      <c r="D52" s="246">
        <v>183367.71</v>
      </c>
      <c r="E52" s="245">
        <f t="shared" si="0"/>
        <v>2419043.06</v>
      </c>
      <c r="F52" s="246">
        <v>1823566.5199999998</v>
      </c>
      <c r="G52" s="246">
        <v>157477.23000000001</v>
      </c>
      <c r="H52" s="247">
        <f t="shared" si="1"/>
        <v>1981043.7499999998</v>
      </c>
      <c r="J52" s="322"/>
      <c r="K52" s="322"/>
      <c r="L52" s="322"/>
      <c r="M52" s="322"/>
      <c r="N52" s="322"/>
      <c r="O52" s="322"/>
      <c r="P52" s="322"/>
      <c r="Q52" s="502"/>
      <c r="R52" s="502"/>
    </row>
    <row r="53" spans="1:18">
      <c r="A53" s="317">
        <v>31</v>
      </c>
      <c r="B53" s="325" t="s">
        <v>139</v>
      </c>
      <c r="C53" s="248">
        <f>C47+C48+C49+C50+C51+C52</f>
        <v>17212323.280000001</v>
      </c>
      <c r="D53" s="248">
        <f>D47+D48+D49+D50+D51+D52</f>
        <v>336065.07999999996</v>
      </c>
      <c r="E53" s="245">
        <f t="shared" si="0"/>
        <v>17548388.359999999</v>
      </c>
      <c r="F53" s="248">
        <f>F47+F48+F49+F50+F51+F52</f>
        <v>17500620.350000001</v>
      </c>
      <c r="G53" s="248">
        <f>G47+G48+G49+G50+G51+G52</f>
        <v>329541.75</v>
      </c>
      <c r="H53" s="247">
        <f t="shared" si="1"/>
        <v>17830162.100000001</v>
      </c>
      <c r="J53" s="322"/>
      <c r="K53" s="322"/>
      <c r="L53" s="322"/>
      <c r="M53" s="322"/>
      <c r="N53" s="322"/>
      <c r="O53" s="322"/>
      <c r="P53" s="322"/>
      <c r="Q53" s="502"/>
      <c r="R53" s="502"/>
    </row>
    <row r="54" spans="1:18">
      <c r="A54" s="317">
        <v>32</v>
      </c>
      <c r="B54" s="325" t="s">
        <v>140</v>
      </c>
      <c r="C54" s="248">
        <f>C45-C53</f>
        <v>-15289445.790000003</v>
      </c>
      <c r="D54" s="248">
        <f>D45-D53</f>
        <v>-2054419.04</v>
      </c>
      <c r="E54" s="245">
        <f t="shared" si="0"/>
        <v>-17343864.830000002</v>
      </c>
      <c r="F54" s="248">
        <f>F45-F53</f>
        <v>-13883923.080000002</v>
      </c>
      <c r="G54" s="248">
        <f>G45-G53</f>
        <v>-1942106.91</v>
      </c>
      <c r="H54" s="247">
        <f t="shared" si="1"/>
        <v>-15826029.990000002</v>
      </c>
      <c r="J54" s="322"/>
      <c r="K54" s="322"/>
      <c r="L54" s="322"/>
      <c r="M54" s="322"/>
      <c r="N54" s="322"/>
      <c r="O54" s="322"/>
      <c r="P54" s="322"/>
      <c r="Q54" s="502"/>
      <c r="R54" s="502"/>
    </row>
    <row r="55" spans="1:18">
      <c r="A55" s="317"/>
      <c r="B55" s="318"/>
      <c r="C55" s="250"/>
      <c r="D55" s="250"/>
      <c r="E55" s="250"/>
      <c r="F55" s="250"/>
      <c r="G55" s="250"/>
      <c r="H55" s="251"/>
      <c r="J55" s="322"/>
      <c r="K55" s="322"/>
      <c r="L55" s="322"/>
      <c r="M55" s="322"/>
      <c r="N55" s="322"/>
      <c r="O55" s="322"/>
      <c r="P55" s="322"/>
      <c r="Q55" s="502"/>
      <c r="R55" s="502"/>
    </row>
    <row r="56" spans="1:18">
      <c r="A56" s="317">
        <v>33</v>
      </c>
      <c r="B56" s="325" t="s">
        <v>141</v>
      </c>
      <c r="C56" s="248">
        <f>C31+C54</f>
        <v>5261548.099999994</v>
      </c>
      <c r="D56" s="248">
        <f>D31+D54</f>
        <v>-3232340.5787999998</v>
      </c>
      <c r="E56" s="245">
        <f t="shared" si="0"/>
        <v>2029207.5211999943</v>
      </c>
      <c r="F56" s="248">
        <f>F31+F54</f>
        <v>10348370.890000004</v>
      </c>
      <c r="G56" s="248">
        <f>G31+G54</f>
        <v>-2732933.5407999996</v>
      </c>
      <c r="H56" s="247">
        <f t="shared" si="1"/>
        <v>7615437.3492000047</v>
      </c>
      <c r="J56" s="322"/>
      <c r="K56" s="322"/>
      <c r="L56" s="322"/>
      <c r="M56" s="322"/>
      <c r="N56" s="322"/>
      <c r="O56" s="322"/>
      <c r="P56" s="322"/>
      <c r="Q56" s="502"/>
      <c r="R56" s="502"/>
    </row>
    <row r="57" spans="1:18">
      <c r="A57" s="317"/>
      <c r="B57" s="318"/>
      <c r="C57" s="250"/>
      <c r="D57" s="250"/>
      <c r="E57" s="250"/>
      <c r="F57" s="250"/>
      <c r="G57" s="250"/>
      <c r="H57" s="251"/>
      <c r="J57" s="322"/>
      <c r="K57" s="322"/>
      <c r="L57" s="322"/>
      <c r="M57" s="322"/>
      <c r="N57" s="322"/>
      <c r="O57" s="322"/>
      <c r="P57" s="322"/>
      <c r="Q57" s="502"/>
      <c r="R57" s="502"/>
    </row>
    <row r="58" spans="1:18">
      <c r="A58" s="317">
        <v>34</v>
      </c>
      <c r="B58" s="321" t="s">
        <v>142</v>
      </c>
      <c r="C58" s="246">
        <v>6104407.0700000003</v>
      </c>
      <c r="D58" s="246">
        <v>0</v>
      </c>
      <c r="E58" s="245">
        <f t="shared" si="0"/>
        <v>6104407.0700000003</v>
      </c>
      <c r="F58" s="246">
        <v>5697698.7599999998</v>
      </c>
      <c r="G58" s="246">
        <v>0</v>
      </c>
      <c r="H58" s="247">
        <f t="shared" si="1"/>
        <v>5697698.7599999998</v>
      </c>
      <c r="J58" s="322"/>
      <c r="K58" s="322"/>
      <c r="L58" s="322"/>
      <c r="M58" s="322"/>
      <c r="N58" s="322"/>
      <c r="O58" s="322"/>
      <c r="P58" s="322"/>
      <c r="Q58" s="502"/>
      <c r="R58" s="502"/>
    </row>
    <row r="59" spans="1:18" s="328" customFormat="1">
      <c r="A59" s="317">
        <v>35</v>
      </c>
      <c r="B59" s="326" t="s">
        <v>143</v>
      </c>
      <c r="C59" s="246">
        <v>0</v>
      </c>
      <c r="D59" s="246">
        <v>0</v>
      </c>
      <c r="E59" s="254">
        <f t="shared" si="0"/>
        <v>0</v>
      </c>
      <c r="F59" s="246">
        <v>0</v>
      </c>
      <c r="G59" s="246">
        <v>0</v>
      </c>
      <c r="H59" s="255">
        <f t="shared" si="1"/>
        <v>0</v>
      </c>
      <c r="I59" s="327"/>
      <c r="J59" s="322"/>
      <c r="K59" s="322"/>
      <c r="L59" s="322"/>
      <c r="M59" s="322"/>
      <c r="N59" s="322"/>
      <c r="O59" s="322"/>
      <c r="P59" s="322"/>
      <c r="Q59" s="502"/>
      <c r="R59" s="502"/>
    </row>
    <row r="60" spans="1:18">
      <c r="A60" s="317">
        <v>36</v>
      </c>
      <c r="B60" s="321" t="s">
        <v>144</v>
      </c>
      <c r="C60" s="246">
        <v>83661.5</v>
      </c>
      <c r="D60" s="246">
        <v>0</v>
      </c>
      <c r="E60" s="245">
        <f t="shared" si="0"/>
        <v>83661.5</v>
      </c>
      <c r="F60" s="246">
        <v>67414</v>
      </c>
      <c r="G60" s="246">
        <v>0</v>
      </c>
      <c r="H60" s="247">
        <f t="shared" si="1"/>
        <v>67414</v>
      </c>
      <c r="J60" s="322"/>
      <c r="K60" s="322"/>
      <c r="L60" s="322"/>
      <c r="M60" s="322"/>
      <c r="N60" s="322"/>
      <c r="O60" s="322"/>
      <c r="P60" s="322"/>
      <c r="Q60" s="502"/>
      <c r="R60" s="502"/>
    </row>
    <row r="61" spans="1:18">
      <c r="A61" s="317">
        <v>37</v>
      </c>
      <c r="B61" s="325" t="s">
        <v>145</v>
      </c>
      <c r="C61" s="248">
        <f>C58+C59+C60</f>
        <v>6188068.5700000003</v>
      </c>
      <c r="D61" s="248">
        <f>D58+D59+D60</f>
        <v>0</v>
      </c>
      <c r="E61" s="245">
        <f t="shared" si="0"/>
        <v>6188068.5700000003</v>
      </c>
      <c r="F61" s="248">
        <f>F58+F59+F60</f>
        <v>5765112.7599999998</v>
      </c>
      <c r="G61" s="248">
        <f>G58+G59+G60</f>
        <v>0</v>
      </c>
      <c r="H61" s="247">
        <f t="shared" si="1"/>
        <v>5765112.7599999998</v>
      </c>
      <c r="J61" s="322"/>
      <c r="K61" s="322"/>
      <c r="L61" s="322"/>
      <c r="M61" s="322"/>
      <c r="N61" s="322"/>
      <c r="O61" s="322"/>
      <c r="P61" s="322"/>
      <c r="Q61" s="502"/>
      <c r="R61" s="502"/>
    </row>
    <row r="62" spans="1:18">
      <c r="A62" s="317"/>
      <c r="B62" s="329"/>
      <c r="C62" s="246"/>
      <c r="D62" s="246"/>
      <c r="E62" s="246"/>
      <c r="F62" s="246"/>
      <c r="G62" s="246"/>
      <c r="H62" s="253"/>
      <c r="J62" s="322"/>
      <c r="K62" s="322"/>
      <c r="L62" s="322"/>
      <c r="M62" s="322"/>
      <c r="N62" s="322"/>
      <c r="O62" s="322"/>
      <c r="P62" s="322"/>
      <c r="Q62" s="502"/>
      <c r="R62" s="502"/>
    </row>
    <row r="63" spans="1:18">
      <c r="A63" s="317">
        <v>38</v>
      </c>
      <c r="B63" s="288" t="s">
        <v>274</v>
      </c>
      <c r="C63" s="248">
        <f>C56-C61</f>
        <v>-926520.47000000626</v>
      </c>
      <c r="D63" s="248">
        <f>D56-D61</f>
        <v>-3232340.5787999998</v>
      </c>
      <c r="E63" s="245">
        <f t="shared" si="0"/>
        <v>-4158861.048800006</v>
      </c>
      <c r="F63" s="248">
        <f>F56-F61</f>
        <v>4583258.1300000045</v>
      </c>
      <c r="G63" s="248">
        <f>G56-G61</f>
        <v>-2732933.5407999996</v>
      </c>
      <c r="H63" s="247">
        <f t="shared" si="1"/>
        <v>1850324.5892000049</v>
      </c>
      <c r="J63" s="322"/>
      <c r="K63" s="322"/>
      <c r="L63" s="322"/>
      <c r="M63" s="322"/>
      <c r="N63" s="322"/>
      <c r="O63" s="322"/>
      <c r="P63" s="322"/>
      <c r="Q63" s="502"/>
      <c r="R63" s="502"/>
    </row>
    <row r="64" spans="1:18">
      <c r="A64" s="313">
        <v>39</v>
      </c>
      <c r="B64" s="321" t="s">
        <v>146</v>
      </c>
      <c r="C64" s="246">
        <v>22675.09</v>
      </c>
      <c r="D64" s="246">
        <v>0</v>
      </c>
      <c r="E64" s="245">
        <f t="shared" si="0"/>
        <v>22675.09</v>
      </c>
      <c r="F64" s="246">
        <v>0</v>
      </c>
      <c r="G64" s="246">
        <v>0</v>
      </c>
      <c r="H64" s="247">
        <f t="shared" si="1"/>
        <v>0</v>
      </c>
      <c r="J64" s="322"/>
      <c r="K64" s="322"/>
      <c r="L64" s="322"/>
      <c r="M64" s="322"/>
      <c r="N64" s="322"/>
      <c r="O64" s="322"/>
      <c r="P64" s="322"/>
      <c r="Q64" s="502"/>
      <c r="R64" s="502"/>
    </row>
    <row r="65" spans="1:18">
      <c r="A65" s="317">
        <v>40</v>
      </c>
      <c r="B65" s="325" t="s">
        <v>147</v>
      </c>
      <c r="C65" s="248">
        <f>C63-C64</f>
        <v>-949195.56000000623</v>
      </c>
      <c r="D65" s="248">
        <f>D63-D64</f>
        <v>-3232340.5787999998</v>
      </c>
      <c r="E65" s="245">
        <f t="shared" si="0"/>
        <v>-4181536.1388000059</v>
      </c>
      <c r="F65" s="248">
        <f>F63-F64</f>
        <v>4583258.1300000045</v>
      </c>
      <c r="G65" s="248">
        <f>G63-G64</f>
        <v>-2732933.5407999996</v>
      </c>
      <c r="H65" s="247">
        <f t="shared" si="1"/>
        <v>1850324.5892000049</v>
      </c>
      <c r="J65" s="322"/>
      <c r="K65" s="322"/>
      <c r="L65" s="322"/>
      <c r="M65" s="322"/>
      <c r="N65" s="322"/>
      <c r="O65" s="322"/>
      <c r="P65" s="322"/>
      <c r="Q65" s="502"/>
      <c r="R65" s="502"/>
    </row>
    <row r="66" spans="1:18">
      <c r="A66" s="313">
        <v>41</v>
      </c>
      <c r="B66" s="321" t="s">
        <v>148</v>
      </c>
      <c r="C66" s="246">
        <v>120164.50999999998</v>
      </c>
      <c r="D66" s="246">
        <v>0</v>
      </c>
      <c r="E66" s="245">
        <f t="shared" si="0"/>
        <v>120164.50999999998</v>
      </c>
      <c r="F66" s="246">
        <v>-7603.1399999999994</v>
      </c>
      <c r="G66" s="246">
        <v>0</v>
      </c>
      <c r="H66" s="247">
        <f t="shared" si="1"/>
        <v>-7603.1399999999994</v>
      </c>
      <c r="J66" s="322"/>
      <c r="K66" s="322"/>
      <c r="L66" s="322"/>
      <c r="M66" s="322"/>
      <c r="N66" s="322"/>
      <c r="O66" s="322"/>
      <c r="P66" s="322"/>
      <c r="Q66" s="502"/>
      <c r="R66" s="502"/>
    </row>
    <row r="67" spans="1:18" ht="16.5" thickBot="1">
      <c r="A67" s="330">
        <v>42</v>
      </c>
      <c r="B67" s="331" t="s">
        <v>149</v>
      </c>
      <c r="C67" s="256">
        <f>C65+C66</f>
        <v>-829031.05000000622</v>
      </c>
      <c r="D67" s="256">
        <f>D65+D66</f>
        <v>-3232340.5787999998</v>
      </c>
      <c r="E67" s="257">
        <f t="shared" si="0"/>
        <v>-4061371.6288000061</v>
      </c>
      <c r="F67" s="256">
        <f>F65+F66</f>
        <v>4575654.9900000049</v>
      </c>
      <c r="G67" s="256">
        <f>G65+G66</f>
        <v>-2732933.5407999996</v>
      </c>
      <c r="H67" s="258">
        <f t="shared" si="1"/>
        <v>1842721.4492000053</v>
      </c>
      <c r="J67" s="322"/>
      <c r="K67" s="322"/>
      <c r="L67" s="322"/>
      <c r="M67" s="322"/>
      <c r="N67" s="322"/>
      <c r="O67" s="322"/>
      <c r="P67" s="322"/>
      <c r="Q67" s="502"/>
      <c r="R67" s="502"/>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U53"/>
  <sheetViews>
    <sheetView zoomScale="85" zoomScaleNormal="85" workbookViewId="0">
      <selection activeCell="K21" sqref="K21"/>
    </sheetView>
  </sheetViews>
  <sheetFormatPr defaultRowHeight="15"/>
  <cols>
    <col min="1" max="1" width="9.5703125" style="178" bestFit="1" customWidth="1"/>
    <col min="2" max="2" width="72.28515625" style="178" customWidth="1"/>
    <col min="3" max="8" width="12.7109375" style="178" customWidth="1"/>
    <col min="9" max="9" width="9.140625" style="178"/>
    <col min="10" max="10" width="13.28515625" style="178" bestFit="1" customWidth="1"/>
    <col min="11" max="15" width="9.140625" style="178"/>
    <col min="16" max="16" width="14.5703125" style="178" bestFit="1" customWidth="1"/>
    <col min="17" max="17" width="12.7109375" style="178" bestFit="1" customWidth="1"/>
    <col min="18" max="18" width="14.5703125" style="178" bestFit="1" customWidth="1"/>
    <col min="19" max="16384" width="9.140625" style="178"/>
  </cols>
  <sheetData>
    <row r="1" spans="1:21" ht="15.75">
      <c r="A1" s="10" t="s">
        <v>190</v>
      </c>
      <c r="B1" s="242" t="str">
        <f>Info!C2</f>
        <v>ფინკა ბანკი საქართველო სს</v>
      </c>
    </row>
    <row r="2" spans="1:21" ht="15.75">
      <c r="A2" s="10" t="s">
        <v>191</v>
      </c>
      <c r="B2" s="243">
        <f>'1. key ratios'!B2</f>
        <v>44104</v>
      </c>
    </row>
    <row r="3" spans="1:21" ht="15.75">
      <c r="A3" s="46"/>
      <c r="J3" s="332"/>
    </row>
    <row r="4" spans="1:21" ht="16.5" thickBot="1">
      <c r="A4" s="46" t="s">
        <v>410</v>
      </c>
      <c r="B4" s="46"/>
      <c r="C4" s="103"/>
      <c r="D4" s="103"/>
      <c r="E4" s="103"/>
      <c r="F4" s="104"/>
      <c r="G4" s="104"/>
      <c r="H4" s="105" t="s">
        <v>94</v>
      </c>
    </row>
    <row r="5" spans="1:21" ht="15.75">
      <c r="A5" s="510" t="s">
        <v>26</v>
      </c>
      <c r="B5" s="512" t="s">
        <v>247</v>
      </c>
      <c r="C5" s="514" t="s">
        <v>196</v>
      </c>
      <c r="D5" s="514"/>
      <c r="E5" s="514"/>
      <c r="F5" s="514" t="s">
        <v>197</v>
      </c>
      <c r="G5" s="514"/>
      <c r="H5" s="515"/>
    </row>
    <row r="6" spans="1:21">
      <c r="A6" s="511"/>
      <c r="B6" s="513"/>
      <c r="C6" s="28" t="s">
        <v>27</v>
      </c>
      <c r="D6" s="28" t="s">
        <v>95</v>
      </c>
      <c r="E6" s="28" t="s">
        <v>68</v>
      </c>
      <c r="F6" s="28" t="s">
        <v>27</v>
      </c>
      <c r="G6" s="28" t="s">
        <v>95</v>
      </c>
      <c r="H6" s="29" t="s">
        <v>68</v>
      </c>
    </row>
    <row r="7" spans="1:21" s="296" customFormat="1" ht="15.75">
      <c r="A7" s="333">
        <v>1</v>
      </c>
      <c r="B7" s="334" t="s">
        <v>487</v>
      </c>
      <c r="C7" s="136">
        <f>SUM(C8:C11)</f>
        <v>4441261.3</v>
      </c>
      <c r="D7" s="136">
        <f>SUM(D8:D11)</f>
        <v>12035.26</v>
      </c>
      <c r="E7" s="136">
        <f>C7+D7</f>
        <v>4453296.5599999996</v>
      </c>
      <c r="F7" s="136">
        <f>SUM(F8:F11)</f>
        <v>2277058.67</v>
      </c>
      <c r="G7" s="136">
        <f>SUM(G8:G11)</f>
        <v>14001.8</v>
      </c>
      <c r="H7" s="129">
        <f t="shared" ref="H7:H53" si="0">F7+G7</f>
        <v>2291060.4699999997</v>
      </c>
      <c r="J7" s="335"/>
      <c r="K7" s="335"/>
      <c r="L7" s="335"/>
      <c r="M7" s="335"/>
      <c r="N7" s="335"/>
      <c r="O7" s="335"/>
      <c r="P7" s="336"/>
      <c r="Q7" s="336"/>
      <c r="R7" s="336"/>
      <c r="S7" s="336"/>
      <c r="T7" s="336"/>
      <c r="U7" s="336"/>
    </row>
    <row r="8" spans="1:21" s="296" customFormat="1" ht="15.75">
      <c r="A8" s="333">
        <v>1.1000000000000001</v>
      </c>
      <c r="B8" s="337" t="s">
        <v>278</v>
      </c>
      <c r="C8" s="128">
        <v>0</v>
      </c>
      <c r="D8" s="128">
        <v>0</v>
      </c>
      <c r="E8" s="136">
        <f t="shared" ref="E8:E53" si="1">C8+D8</f>
        <v>0</v>
      </c>
      <c r="F8" s="128">
        <v>0</v>
      </c>
      <c r="G8" s="128">
        <v>0</v>
      </c>
      <c r="H8" s="129">
        <f t="shared" si="0"/>
        <v>0</v>
      </c>
      <c r="J8" s="335"/>
      <c r="K8" s="335"/>
      <c r="L8" s="335"/>
      <c r="M8" s="335"/>
      <c r="N8" s="335"/>
      <c r="O8" s="335"/>
      <c r="P8" s="336"/>
      <c r="Q8" s="336"/>
      <c r="R8" s="336"/>
      <c r="S8" s="336"/>
      <c r="T8" s="336"/>
      <c r="U8" s="336"/>
    </row>
    <row r="9" spans="1:21" s="296" customFormat="1" ht="15.75">
      <c r="A9" s="333">
        <v>1.2</v>
      </c>
      <c r="B9" s="337" t="s">
        <v>279</v>
      </c>
      <c r="C9" s="128">
        <v>0</v>
      </c>
      <c r="D9" s="128">
        <v>0</v>
      </c>
      <c r="E9" s="136">
        <f t="shared" si="1"/>
        <v>0</v>
      </c>
      <c r="F9" s="128">
        <v>0</v>
      </c>
      <c r="G9" s="128">
        <v>0</v>
      </c>
      <c r="H9" s="129">
        <f t="shared" si="0"/>
        <v>0</v>
      </c>
      <c r="J9" s="335"/>
      <c r="K9" s="335"/>
      <c r="L9" s="335"/>
      <c r="M9" s="335"/>
      <c r="N9" s="335"/>
      <c r="O9" s="335"/>
      <c r="P9" s="336"/>
      <c r="Q9" s="336"/>
      <c r="R9" s="336"/>
      <c r="S9" s="336"/>
      <c r="T9" s="336"/>
      <c r="U9" s="336"/>
    </row>
    <row r="10" spans="1:21" s="296" customFormat="1" ht="15.75">
      <c r="A10" s="333">
        <v>1.3</v>
      </c>
      <c r="B10" s="337" t="s">
        <v>280</v>
      </c>
      <c r="C10" s="128">
        <v>4441261.3</v>
      </c>
      <c r="D10" s="128">
        <v>12035.26</v>
      </c>
      <c r="E10" s="136">
        <f t="shared" si="1"/>
        <v>4453296.5599999996</v>
      </c>
      <c r="F10" s="128">
        <v>2277058.67</v>
      </c>
      <c r="G10" s="128">
        <v>14001.8</v>
      </c>
      <c r="H10" s="129">
        <f t="shared" si="0"/>
        <v>2291060.4699999997</v>
      </c>
      <c r="J10" s="335"/>
      <c r="K10" s="335"/>
      <c r="L10" s="335"/>
      <c r="M10" s="335"/>
      <c r="N10" s="335"/>
      <c r="O10" s="335"/>
      <c r="P10" s="336"/>
      <c r="Q10" s="336"/>
      <c r="R10" s="336"/>
      <c r="S10" s="336"/>
      <c r="T10" s="336"/>
      <c r="U10" s="336"/>
    </row>
    <row r="11" spans="1:21" s="296" customFormat="1" ht="15.75">
      <c r="A11" s="333">
        <v>1.4</v>
      </c>
      <c r="B11" s="337" t="s">
        <v>281</v>
      </c>
      <c r="C11" s="128">
        <v>0</v>
      </c>
      <c r="D11" s="128">
        <v>0</v>
      </c>
      <c r="E11" s="136">
        <f t="shared" si="1"/>
        <v>0</v>
      </c>
      <c r="F11" s="128">
        <v>0</v>
      </c>
      <c r="G11" s="128">
        <v>0</v>
      </c>
      <c r="H11" s="129">
        <f t="shared" si="0"/>
        <v>0</v>
      </c>
      <c r="J11" s="335"/>
      <c r="K11" s="335"/>
      <c r="L11" s="335"/>
      <c r="M11" s="335"/>
      <c r="N11" s="335"/>
      <c r="O11" s="335"/>
      <c r="P11" s="336"/>
      <c r="Q11" s="336"/>
      <c r="R11" s="336"/>
      <c r="S11" s="336"/>
      <c r="T11" s="336"/>
      <c r="U11" s="336"/>
    </row>
    <row r="12" spans="1:21" s="296" customFormat="1" ht="29.25" customHeight="1">
      <c r="A12" s="333">
        <v>2</v>
      </c>
      <c r="B12" s="334" t="s">
        <v>282</v>
      </c>
      <c r="C12" s="128">
        <v>0</v>
      </c>
      <c r="D12" s="128">
        <v>0</v>
      </c>
      <c r="E12" s="136">
        <f t="shared" si="1"/>
        <v>0</v>
      </c>
      <c r="F12" s="128">
        <v>0</v>
      </c>
      <c r="G12" s="128">
        <v>0</v>
      </c>
      <c r="H12" s="129">
        <f t="shared" si="0"/>
        <v>0</v>
      </c>
      <c r="J12" s="335"/>
      <c r="K12" s="335"/>
      <c r="L12" s="335"/>
      <c r="M12" s="335"/>
      <c r="N12" s="335"/>
      <c r="O12" s="335"/>
      <c r="P12" s="336"/>
      <c r="Q12" s="336"/>
      <c r="R12" s="336"/>
      <c r="S12" s="336"/>
      <c r="T12" s="336"/>
      <c r="U12" s="336"/>
    </row>
    <row r="13" spans="1:21" s="296" customFormat="1" ht="30">
      <c r="A13" s="333">
        <v>3</v>
      </c>
      <c r="B13" s="334" t="s">
        <v>283</v>
      </c>
      <c r="C13" s="136">
        <f>SUM(C14:C15)</f>
        <v>16624000</v>
      </c>
      <c r="D13" s="136">
        <f>SUM(D14:D15)</f>
        <v>0</v>
      </c>
      <c r="E13" s="136">
        <f t="shared" si="1"/>
        <v>16624000</v>
      </c>
      <c r="F13" s="136">
        <f>SUM(F14:F15)</f>
        <v>10542000</v>
      </c>
      <c r="G13" s="136">
        <f>SUM(G14:G15)</f>
        <v>0</v>
      </c>
      <c r="H13" s="129">
        <f t="shared" si="0"/>
        <v>10542000</v>
      </c>
      <c r="J13" s="335"/>
      <c r="K13" s="335"/>
      <c r="L13" s="335"/>
      <c r="M13" s="335"/>
      <c r="N13" s="335"/>
      <c r="O13" s="335"/>
      <c r="P13" s="336"/>
      <c r="Q13" s="336"/>
      <c r="R13" s="336"/>
      <c r="S13" s="336"/>
      <c r="T13" s="336"/>
      <c r="U13" s="336"/>
    </row>
    <row r="14" spans="1:21" s="296" customFormat="1" ht="15.75">
      <c r="A14" s="333">
        <v>3.1</v>
      </c>
      <c r="B14" s="337" t="s">
        <v>284</v>
      </c>
      <c r="C14" s="338">
        <v>16624000</v>
      </c>
      <c r="D14" s="338">
        <v>0</v>
      </c>
      <c r="E14" s="136">
        <f t="shared" si="1"/>
        <v>16624000</v>
      </c>
      <c r="F14" s="128">
        <v>10542000</v>
      </c>
      <c r="G14" s="128">
        <v>0</v>
      </c>
      <c r="H14" s="129">
        <f t="shared" si="0"/>
        <v>10542000</v>
      </c>
      <c r="J14" s="335"/>
      <c r="K14" s="335"/>
      <c r="L14" s="335"/>
      <c r="M14" s="335"/>
      <c r="N14" s="335"/>
      <c r="O14" s="335"/>
      <c r="P14" s="336"/>
      <c r="Q14" s="336"/>
      <c r="R14" s="336"/>
      <c r="S14" s="336"/>
      <c r="T14" s="336"/>
      <c r="U14" s="336"/>
    </row>
    <row r="15" spans="1:21" s="296" customFormat="1" ht="15.75">
      <c r="A15" s="333">
        <v>3.2</v>
      </c>
      <c r="B15" s="337" t="s">
        <v>285</v>
      </c>
      <c r="C15" s="128">
        <v>0</v>
      </c>
      <c r="D15" s="128">
        <v>0</v>
      </c>
      <c r="E15" s="136">
        <f t="shared" si="1"/>
        <v>0</v>
      </c>
      <c r="F15" s="128">
        <v>0</v>
      </c>
      <c r="G15" s="128">
        <v>0</v>
      </c>
      <c r="H15" s="129">
        <f t="shared" si="0"/>
        <v>0</v>
      </c>
      <c r="J15" s="335"/>
      <c r="K15" s="335"/>
      <c r="L15" s="335"/>
      <c r="M15" s="335"/>
      <c r="N15" s="335"/>
      <c r="O15" s="335"/>
      <c r="P15" s="336"/>
      <c r="Q15" s="336"/>
      <c r="R15" s="336"/>
      <c r="S15" s="336"/>
      <c r="T15" s="336"/>
      <c r="U15" s="336"/>
    </row>
    <row r="16" spans="1:21" s="296" customFormat="1" ht="26.25" customHeight="1">
      <c r="A16" s="333">
        <v>4</v>
      </c>
      <c r="B16" s="334" t="s">
        <v>286</v>
      </c>
      <c r="C16" s="136">
        <f>SUM(C17:C18)</f>
        <v>376511669.77000016</v>
      </c>
      <c r="D16" s="136">
        <f>SUM(D17:D18)</f>
        <v>38069469.180000007</v>
      </c>
      <c r="E16" s="136">
        <f t="shared" si="1"/>
        <v>414581138.95000017</v>
      </c>
      <c r="F16" s="136">
        <f>SUM(F17:F18)</f>
        <v>560101626.83000004</v>
      </c>
      <c r="G16" s="136">
        <f>SUM(G17:G18)</f>
        <v>61970363.949999981</v>
      </c>
      <c r="H16" s="129">
        <f t="shared" si="0"/>
        <v>622071990.77999997</v>
      </c>
      <c r="J16" s="335"/>
      <c r="K16" s="335"/>
      <c r="L16" s="335"/>
      <c r="M16" s="335"/>
      <c r="N16" s="335"/>
      <c r="O16" s="335"/>
      <c r="P16" s="336"/>
      <c r="Q16" s="336"/>
      <c r="R16" s="336"/>
      <c r="S16" s="336"/>
      <c r="T16" s="336"/>
      <c r="U16" s="336"/>
    </row>
    <row r="17" spans="1:21" s="296" customFormat="1" ht="15.75">
      <c r="A17" s="333">
        <v>4.0999999999999996</v>
      </c>
      <c r="B17" s="337" t="s">
        <v>287</v>
      </c>
      <c r="C17" s="128">
        <v>376511669.77000016</v>
      </c>
      <c r="D17" s="128">
        <v>38069469.180000007</v>
      </c>
      <c r="E17" s="136">
        <f t="shared" si="1"/>
        <v>414581138.95000017</v>
      </c>
      <c r="F17" s="128">
        <v>560101626.83000004</v>
      </c>
      <c r="G17" s="128">
        <v>61970363.949999981</v>
      </c>
      <c r="H17" s="129">
        <f t="shared" si="0"/>
        <v>622071990.77999997</v>
      </c>
      <c r="J17" s="335"/>
      <c r="K17" s="335"/>
      <c r="L17" s="335"/>
      <c r="M17" s="335"/>
      <c r="N17" s="335"/>
      <c r="O17" s="335"/>
      <c r="P17" s="336"/>
      <c r="Q17" s="336"/>
      <c r="R17" s="336"/>
      <c r="S17" s="336"/>
      <c r="T17" s="336"/>
      <c r="U17" s="336"/>
    </row>
    <row r="18" spans="1:21" s="296" customFormat="1" ht="15.75">
      <c r="A18" s="333">
        <v>4.2</v>
      </c>
      <c r="B18" s="337" t="s">
        <v>288</v>
      </c>
      <c r="C18" s="128">
        <v>0</v>
      </c>
      <c r="D18" s="128">
        <v>0</v>
      </c>
      <c r="E18" s="136">
        <f t="shared" si="1"/>
        <v>0</v>
      </c>
      <c r="F18" s="128">
        <v>0</v>
      </c>
      <c r="G18" s="128">
        <v>0</v>
      </c>
      <c r="H18" s="129">
        <f t="shared" si="0"/>
        <v>0</v>
      </c>
      <c r="J18" s="335"/>
      <c r="K18" s="335"/>
      <c r="L18" s="335"/>
      <c r="M18" s="335"/>
      <c r="N18" s="335"/>
      <c r="O18" s="335"/>
      <c r="P18" s="336"/>
      <c r="Q18" s="336"/>
      <c r="R18" s="336"/>
      <c r="S18" s="336"/>
      <c r="T18" s="336"/>
      <c r="U18" s="336"/>
    </row>
    <row r="19" spans="1:21" s="296" customFormat="1" ht="30">
      <c r="A19" s="333">
        <v>5</v>
      </c>
      <c r="B19" s="334" t="s">
        <v>289</v>
      </c>
      <c r="C19" s="136">
        <f>SUM(C20:C22,C28:C31)</f>
        <v>31152434.34</v>
      </c>
      <c r="D19" s="136">
        <f>SUM(D20:D22,D28:D31)</f>
        <v>63722411.360000059</v>
      </c>
      <c r="E19" s="136">
        <f t="shared" si="1"/>
        <v>94874845.700000063</v>
      </c>
      <c r="F19" s="136">
        <f>SUM(F20:F22,F28:F31)</f>
        <v>43062847.119999997</v>
      </c>
      <c r="G19" s="136">
        <f>SUM(G20:G22,G28:G31)</f>
        <v>54361440.389999993</v>
      </c>
      <c r="H19" s="129">
        <f t="shared" si="0"/>
        <v>97424287.50999999</v>
      </c>
      <c r="J19" s="335"/>
      <c r="K19" s="335"/>
      <c r="L19" s="335"/>
      <c r="M19" s="335"/>
      <c r="N19" s="335"/>
      <c r="O19" s="335"/>
      <c r="P19" s="336"/>
      <c r="Q19" s="336"/>
      <c r="R19" s="336"/>
      <c r="S19" s="336"/>
      <c r="T19" s="336"/>
      <c r="U19" s="336"/>
    </row>
    <row r="20" spans="1:21" s="296" customFormat="1" ht="15.75">
      <c r="A20" s="333">
        <v>5.0999999999999996</v>
      </c>
      <c r="B20" s="337" t="s">
        <v>290</v>
      </c>
      <c r="C20" s="128">
        <v>1217366.4500000004</v>
      </c>
      <c r="D20" s="128">
        <v>343238.87000000011</v>
      </c>
      <c r="E20" s="136">
        <f t="shared" si="1"/>
        <v>1560605.3200000005</v>
      </c>
      <c r="F20" s="128">
        <v>1239947.8300000003</v>
      </c>
      <c r="G20" s="128">
        <v>162806.24999999997</v>
      </c>
      <c r="H20" s="129">
        <f t="shared" si="0"/>
        <v>1402754.0800000003</v>
      </c>
      <c r="J20" s="335"/>
      <c r="K20" s="335"/>
      <c r="L20" s="335"/>
      <c r="M20" s="335"/>
      <c r="N20" s="335"/>
      <c r="O20" s="335"/>
      <c r="P20" s="336"/>
      <c r="Q20" s="336"/>
      <c r="R20" s="336"/>
      <c r="S20" s="336"/>
      <c r="T20" s="336"/>
      <c r="U20" s="336"/>
    </row>
    <row r="21" spans="1:21" s="296" customFormat="1" ht="15.75">
      <c r="A21" s="333">
        <v>5.2</v>
      </c>
      <c r="B21" s="337" t="s">
        <v>291</v>
      </c>
      <c r="C21" s="128">
        <v>0</v>
      </c>
      <c r="D21" s="128">
        <v>0</v>
      </c>
      <c r="E21" s="136">
        <f t="shared" si="1"/>
        <v>0</v>
      </c>
      <c r="F21" s="128">
        <v>0</v>
      </c>
      <c r="G21" s="128">
        <v>0</v>
      </c>
      <c r="H21" s="129">
        <f t="shared" si="0"/>
        <v>0</v>
      </c>
      <c r="J21" s="335"/>
      <c r="K21" s="335"/>
      <c r="L21" s="335"/>
      <c r="M21" s="335"/>
      <c r="N21" s="335"/>
      <c r="O21" s="335"/>
      <c r="P21" s="336"/>
      <c r="Q21" s="336"/>
      <c r="R21" s="336"/>
      <c r="S21" s="336"/>
      <c r="T21" s="336"/>
      <c r="U21" s="336"/>
    </row>
    <row r="22" spans="1:21" s="296" customFormat="1" ht="15.75">
      <c r="A22" s="333">
        <v>5.3</v>
      </c>
      <c r="B22" s="337" t="s">
        <v>292</v>
      </c>
      <c r="C22" s="128">
        <v>18877974.890000001</v>
      </c>
      <c r="D22" s="128">
        <v>63369309.090000063</v>
      </c>
      <c r="E22" s="136">
        <f t="shared" si="1"/>
        <v>82247283.980000064</v>
      </c>
      <c r="F22" s="128">
        <v>39078809.289999999</v>
      </c>
      <c r="G22" s="128">
        <v>54161694.139999993</v>
      </c>
      <c r="H22" s="129">
        <f t="shared" si="0"/>
        <v>93240503.429999992</v>
      </c>
      <c r="J22" s="335"/>
      <c r="K22" s="335"/>
      <c r="L22" s="335"/>
      <c r="M22" s="335"/>
      <c r="N22" s="335"/>
      <c r="O22" s="335"/>
      <c r="P22" s="336"/>
      <c r="Q22" s="336"/>
      <c r="R22" s="336"/>
      <c r="S22" s="336"/>
      <c r="T22" s="336"/>
      <c r="U22" s="336"/>
    </row>
    <row r="23" spans="1:21" s="296" customFormat="1" ht="15.75">
      <c r="A23" s="333" t="s">
        <v>293</v>
      </c>
      <c r="B23" s="106" t="s">
        <v>294</v>
      </c>
      <c r="C23" s="128">
        <v>15608558.330000002</v>
      </c>
      <c r="D23" s="128">
        <v>52105770.230000056</v>
      </c>
      <c r="E23" s="136">
        <f t="shared" si="1"/>
        <v>67714328.560000062</v>
      </c>
      <c r="F23" s="128">
        <v>31775999.029999997</v>
      </c>
      <c r="G23" s="128">
        <v>44795982.879999988</v>
      </c>
      <c r="H23" s="129">
        <f t="shared" si="0"/>
        <v>76571981.909999982</v>
      </c>
      <c r="J23" s="335"/>
      <c r="K23" s="335"/>
      <c r="L23" s="335"/>
      <c r="M23" s="335"/>
      <c r="N23" s="335"/>
      <c r="O23" s="335"/>
      <c r="P23" s="336"/>
      <c r="Q23" s="336"/>
      <c r="R23" s="336"/>
      <c r="S23" s="336"/>
      <c r="T23" s="336"/>
      <c r="U23" s="336"/>
    </row>
    <row r="24" spans="1:21" s="296" customFormat="1" ht="15.75">
      <c r="A24" s="333" t="s">
        <v>295</v>
      </c>
      <c r="B24" s="106" t="s">
        <v>296</v>
      </c>
      <c r="C24" s="128">
        <v>1828711.56</v>
      </c>
      <c r="D24" s="128">
        <v>5142286.879999999</v>
      </c>
      <c r="E24" s="136">
        <f t="shared" si="1"/>
        <v>6970998.4399999995</v>
      </c>
      <c r="F24" s="128">
        <v>3690088.06</v>
      </c>
      <c r="G24" s="128">
        <v>3754910.8100000005</v>
      </c>
      <c r="H24" s="129">
        <f t="shared" si="0"/>
        <v>7444998.870000001</v>
      </c>
      <c r="J24" s="335"/>
      <c r="K24" s="335"/>
      <c r="L24" s="335"/>
      <c r="M24" s="335"/>
      <c r="N24" s="335"/>
      <c r="O24" s="335"/>
      <c r="P24" s="336"/>
      <c r="Q24" s="336"/>
      <c r="R24" s="336"/>
      <c r="S24" s="336"/>
      <c r="T24" s="336"/>
      <c r="U24" s="336"/>
    </row>
    <row r="25" spans="1:21" s="296" customFormat="1" ht="15.75">
      <c r="A25" s="333" t="s">
        <v>297</v>
      </c>
      <c r="B25" s="107" t="s">
        <v>298</v>
      </c>
      <c r="C25" s="128">
        <v>0</v>
      </c>
      <c r="D25" s="128">
        <v>0</v>
      </c>
      <c r="E25" s="136">
        <f t="shared" si="1"/>
        <v>0</v>
      </c>
      <c r="F25" s="128">
        <v>0</v>
      </c>
      <c r="G25" s="128">
        <v>0</v>
      </c>
      <c r="H25" s="129">
        <f t="shared" si="0"/>
        <v>0</v>
      </c>
      <c r="J25" s="335"/>
      <c r="K25" s="335"/>
      <c r="L25" s="335"/>
      <c r="M25" s="335"/>
      <c r="N25" s="335"/>
      <c r="O25" s="335"/>
      <c r="P25" s="336"/>
      <c r="Q25" s="336"/>
      <c r="R25" s="336"/>
      <c r="S25" s="336"/>
      <c r="T25" s="336"/>
      <c r="U25" s="336"/>
    </row>
    <row r="26" spans="1:21" s="296" customFormat="1" ht="15.75">
      <c r="A26" s="333" t="s">
        <v>299</v>
      </c>
      <c r="B26" s="106" t="s">
        <v>300</v>
      </c>
      <c r="C26" s="128">
        <v>1415121</v>
      </c>
      <c r="D26" s="128">
        <v>6030015.5300000003</v>
      </c>
      <c r="E26" s="136">
        <f t="shared" si="1"/>
        <v>7445136.5300000003</v>
      </c>
      <c r="F26" s="128">
        <v>3587138.2</v>
      </c>
      <c r="G26" s="128">
        <v>5240227.2399999984</v>
      </c>
      <c r="H26" s="129">
        <f t="shared" si="0"/>
        <v>8827365.4399999976</v>
      </c>
      <c r="J26" s="335"/>
      <c r="K26" s="335"/>
      <c r="L26" s="335"/>
      <c r="M26" s="335"/>
      <c r="N26" s="335"/>
      <c r="O26" s="335"/>
      <c r="P26" s="336"/>
      <c r="Q26" s="336"/>
      <c r="R26" s="336"/>
      <c r="S26" s="336"/>
      <c r="T26" s="336"/>
      <c r="U26" s="336"/>
    </row>
    <row r="27" spans="1:21" s="296" customFormat="1" ht="15.75">
      <c r="A27" s="333" t="s">
        <v>301</v>
      </c>
      <c r="B27" s="106" t="s">
        <v>302</v>
      </c>
      <c r="C27" s="128">
        <v>25584</v>
      </c>
      <c r="D27" s="128">
        <v>91236.45</v>
      </c>
      <c r="E27" s="136">
        <f t="shared" si="1"/>
        <v>116820.45</v>
      </c>
      <c r="F27" s="128">
        <v>25584</v>
      </c>
      <c r="G27" s="128">
        <v>370573.21</v>
      </c>
      <c r="H27" s="129">
        <f t="shared" si="0"/>
        <v>396157.21</v>
      </c>
      <c r="J27" s="335"/>
      <c r="K27" s="335"/>
      <c r="L27" s="335"/>
      <c r="M27" s="335"/>
      <c r="N27" s="335"/>
      <c r="O27" s="335"/>
      <c r="P27" s="336"/>
      <c r="Q27" s="336"/>
      <c r="R27" s="336"/>
      <c r="S27" s="336"/>
      <c r="T27" s="336"/>
      <c r="U27" s="336"/>
    </row>
    <row r="28" spans="1:21" s="296" customFormat="1" ht="15.75">
      <c r="A28" s="333">
        <v>5.4</v>
      </c>
      <c r="B28" s="337" t="s">
        <v>303</v>
      </c>
      <c r="C28" s="128">
        <v>11057093</v>
      </c>
      <c r="D28" s="128">
        <v>9863.4</v>
      </c>
      <c r="E28" s="136">
        <f t="shared" si="1"/>
        <v>11066956.4</v>
      </c>
      <c r="F28" s="128">
        <v>2744090</v>
      </c>
      <c r="G28" s="128">
        <v>36940</v>
      </c>
      <c r="H28" s="129">
        <f t="shared" si="0"/>
        <v>2781030</v>
      </c>
      <c r="J28" s="335"/>
      <c r="K28" s="335"/>
      <c r="L28" s="335"/>
      <c r="M28" s="335"/>
      <c r="N28" s="335"/>
      <c r="O28" s="335"/>
      <c r="P28" s="336"/>
      <c r="Q28" s="336"/>
      <c r="R28" s="336"/>
      <c r="S28" s="336"/>
      <c r="T28" s="336"/>
      <c r="U28" s="336"/>
    </row>
    <row r="29" spans="1:21" s="296" customFormat="1" ht="15.75">
      <c r="A29" s="333">
        <v>5.5</v>
      </c>
      <c r="B29" s="337" t="s">
        <v>304</v>
      </c>
      <c r="C29" s="128">
        <v>0</v>
      </c>
      <c r="D29" s="128">
        <v>0</v>
      </c>
      <c r="E29" s="136">
        <f t="shared" si="1"/>
        <v>0</v>
      </c>
      <c r="F29" s="128">
        <v>0</v>
      </c>
      <c r="G29" s="128">
        <v>0</v>
      </c>
      <c r="H29" s="129">
        <f t="shared" si="0"/>
        <v>0</v>
      </c>
      <c r="J29" s="335"/>
      <c r="K29" s="335"/>
      <c r="L29" s="335"/>
      <c r="M29" s="335"/>
      <c r="N29" s="335"/>
      <c r="O29" s="335"/>
      <c r="P29" s="336"/>
      <c r="Q29" s="336"/>
      <c r="R29" s="336"/>
      <c r="S29" s="336"/>
      <c r="T29" s="336"/>
      <c r="U29" s="336"/>
    </row>
    <row r="30" spans="1:21" s="296" customFormat="1" ht="15.75">
      <c r="A30" s="333">
        <v>5.6</v>
      </c>
      <c r="B30" s="337" t="s">
        <v>305</v>
      </c>
      <c r="C30" s="128">
        <v>0</v>
      </c>
      <c r="D30" s="128">
        <v>0</v>
      </c>
      <c r="E30" s="136">
        <f t="shared" si="1"/>
        <v>0</v>
      </c>
      <c r="F30" s="128">
        <v>0</v>
      </c>
      <c r="G30" s="128">
        <v>0</v>
      </c>
      <c r="H30" s="129">
        <f t="shared" si="0"/>
        <v>0</v>
      </c>
      <c r="J30" s="335"/>
      <c r="K30" s="335"/>
      <c r="L30" s="335"/>
      <c r="M30" s="335"/>
      <c r="N30" s="335"/>
      <c r="O30" s="335"/>
      <c r="P30" s="336"/>
      <c r="Q30" s="336"/>
      <c r="R30" s="336"/>
      <c r="S30" s="336"/>
      <c r="T30" s="336"/>
      <c r="U30" s="336"/>
    </row>
    <row r="31" spans="1:21" s="296" customFormat="1" ht="15.75">
      <c r="A31" s="333">
        <v>5.7</v>
      </c>
      <c r="B31" s="337" t="s">
        <v>306</v>
      </c>
      <c r="C31" s="128">
        <v>0</v>
      </c>
      <c r="D31" s="128">
        <v>0</v>
      </c>
      <c r="E31" s="136">
        <f t="shared" si="1"/>
        <v>0</v>
      </c>
      <c r="F31" s="128">
        <v>0</v>
      </c>
      <c r="G31" s="128">
        <v>0</v>
      </c>
      <c r="H31" s="129">
        <f t="shared" si="0"/>
        <v>0</v>
      </c>
      <c r="J31" s="335"/>
      <c r="K31" s="335"/>
      <c r="L31" s="335"/>
      <c r="M31" s="335"/>
      <c r="N31" s="335"/>
      <c r="O31" s="335"/>
      <c r="P31" s="336"/>
      <c r="Q31" s="336"/>
      <c r="R31" s="336"/>
      <c r="S31" s="336"/>
      <c r="T31" s="336"/>
      <c r="U31" s="336"/>
    </row>
    <row r="32" spans="1:21" s="296" customFormat="1" ht="15.75">
      <c r="A32" s="333">
        <v>6</v>
      </c>
      <c r="B32" s="334" t="s">
        <v>307</v>
      </c>
      <c r="C32" s="136">
        <f>SUM(C33:C39)</f>
        <v>-13240733.880000001</v>
      </c>
      <c r="D32" s="136">
        <f>SUM(D33:D39)</f>
        <v>13536650</v>
      </c>
      <c r="E32" s="136">
        <f t="shared" si="1"/>
        <v>295916.11999999918</v>
      </c>
      <c r="F32" s="136">
        <f>SUM(F33:F39)</f>
        <v>-20097911.100000001</v>
      </c>
      <c r="G32" s="136">
        <f>SUM(G33:G39)</f>
        <v>21642500</v>
      </c>
      <c r="H32" s="129">
        <f t="shared" si="0"/>
        <v>1544588.8999999985</v>
      </c>
      <c r="J32" s="335"/>
      <c r="K32" s="335"/>
      <c r="L32" s="335"/>
      <c r="M32" s="335"/>
      <c r="N32" s="335"/>
      <c r="O32" s="335"/>
      <c r="P32" s="336"/>
      <c r="Q32" s="336"/>
      <c r="R32" s="336"/>
      <c r="S32" s="336"/>
      <c r="T32" s="336"/>
      <c r="U32" s="336"/>
    </row>
    <row r="33" spans="1:21" s="296" customFormat="1" ht="30">
      <c r="A33" s="333">
        <v>6.1</v>
      </c>
      <c r="B33" s="337" t="s">
        <v>488</v>
      </c>
      <c r="C33" s="128">
        <v>0</v>
      </c>
      <c r="D33" s="128">
        <v>13536650</v>
      </c>
      <c r="E33" s="136">
        <f t="shared" si="1"/>
        <v>13536650</v>
      </c>
      <c r="F33" s="128">
        <v>0</v>
      </c>
      <c r="G33" s="128">
        <v>21642500</v>
      </c>
      <c r="H33" s="129">
        <f t="shared" si="0"/>
        <v>21642500</v>
      </c>
      <c r="J33" s="335"/>
      <c r="K33" s="335"/>
      <c r="L33" s="335"/>
      <c r="M33" s="335"/>
      <c r="N33" s="335"/>
      <c r="O33" s="335"/>
      <c r="P33" s="336"/>
      <c r="Q33" s="336"/>
      <c r="R33" s="336"/>
      <c r="S33" s="336"/>
      <c r="T33" s="336"/>
      <c r="U33" s="336"/>
    </row>
    <row r="34" spans="1:21" s="296" customFormat="1" ht="30">
      <c r="A34" s="333">
        <v>6.2</v>
      </c>
      <c r="B34" s="337" t="s">
        <v>308</v>
      </c>
      <c r="C34" s="128">
        <v>-13240733.880000001</v>
      </c>
      <c r="D34" s="128"/>
      <c r="E34" s="136">
        <f t="shared" si="1"/>
        <v>-13240733.880000001</v>
      </c>
      <c r="F34" s="128">
        <v>-20097911.100000001</v>
      </c>
      <c r="G34" s="128"/>
      <c r="H34" s="129">
        <f t="shared" si="0"/>
        <v>-20097911.100000001</v>
      </c>
      <c r="J34" s="335"/>
      <c r="K34" s="335"/>
      <c r="L34" s="335"/>
      <c r="M34" s="335"/>
      <c r="N34" s="335"/>
      <c r="O34" s="335"/>
      <c r="P34" s="336"/>
      <c r="Q34" s="336"/>
      <c r="R34" s="336"/>
      <c r="S34" s="336"/>
      <c r="T34" s="336"/>
      <c r="U34" s="336"/>
    </row>
    <row r="35" spans="1:21" s="296" customFormat="1" ht="30">
      <c r="A35" s="333">
        <v>6.3</v>
      </c>
      <c r="B35" s="337" t="s">
        <v>309</v>
      </c>
      <c r="C35" s="128">
        <v>0</v>
      </c>
      <c r="D35" s="128">
        <v>0</v>
      </c>
      <c r="E35" s="136">
        <f t="shared" si="1"/>
        <v>0</v>
      </c>
      <c r="F35" s="128">
        <v>0</v>
      </c>
      <c r="G35" s="128">
        <v>0</v>
      </c>
      <c r="H35" s="129">
        <f t="shared" si="0"/>
        <v>0</v>
      </c>
      <c r="J35" s="335"/>
      <c r="K35" s="335"/>
      <c r="L35" s="335"/>
      <c r="M35" s="335"/>
      <c r="N35" s="335"/>
      <c r="O35" s="335"/>
      <c r="P35" s="336"/>
      <c r="Q35" s="336"/>
      <c r="R35" s="336"/>
      <c r="S35" s="336"/>
      <c r="T35" s="336"/>
      <c r="U35" s="336"/>
    </row>
    <row r="36" spans="1:21" s="296" customFormat="1" ht="15.75">
      <c r="A36" s="333">
        <v>6.4</v>
      </c>
      <c r="B36" s="337" t="s">
        <v>310</v>
      </c>
      <c r="C36" s="128">
        <v>0</v>
      </c>
      <c r="D36" s="128">
        <v>0</v>
      </c>
      <c r="E36" s="136">
        <f t="shared" si="1"/>
        <v>0</v>
      </c>
      <c r="F36" s="128">
        <v>0</v>
      </c>
      <c r="G36" s="128">
        <v>0</v>
      </c>
      <c r="H36" s="129">
        <f t="shared" si="0"/>
        <v>0</v>
      </c>
      <c r="J36" s="335"/>
      <c r="K36" s="335"/>
      <c r="L36" s="335"/>
      <c r="M36" s="335"/>
      <c r="N36" s="335"/>
      <c r="O36" s="335"/>
      <c r="P36" s="336"/>
      <c r="Q36" s="336"/>
      <c r="R36" s="336"/>
      <c r="S36" s="336"/>
      <c r="T36" s="336"/>
      <c r="U36" s="336"/>
    </row>
    <row r="37" spans="1:21" s="296" customFormat="1" ht="15.75">
      <c r="A37" s="333">
        <v>6.5</v>
      </c>
      <c r="B37" s="337" t="s">
        <v>311</v>
      </c>
      <c r="C37" s="128">
        <v>0</v>
      </c>
      <c r="D37" s="128">
        <v>0</v>
      </c>
      <c r="E37" s="136">
        <f t="shared" si="1"/>
        <v>0</v>
      </c>
      <c r="F37" s="128">
        <v>0</v>
      </c>
      <c r="G37" s="128">
        <v>0</v>
      </c>
      <c r="H37" s="129">
        <f t="shared" si="0"/>
        <v>0</v>
      </c>
      <c r="J37" s="335"/>
      <c r="K37" s="335"/>
      <c r="L37" s="335"/>
      <c r="M37" s="335"/>
      <c r="N37" s="335"/>
      <c r="O37" s="335"/>
      <c r="P37" s="336"/>
      <c r="Q37" s="336"/>
      <c r="R37" s="336"/>
      <c r="S37" s="336"/>
      <c r="T37" s="336"/>
      <c r="U37" s="336"/>
    </row>
    <row r="38" spans="1:21" s="296" customFormat="1" ht="30">
      <c r="A38" s="333">
        <v>6.6</v>
      </c>
      <c r="B38" s="337" t="s">
        <v>312</v>
      </c>
      <c r="C38" s="128">
        <v>0</v>
      </c>
      <c r="D38" s="128">
        <v>0</v>
      </c>
      <c r="E38" s="136">
        <f t="shared" si="1"/>
        <v>0</v>
      </c>
      <c r="F38" s="128">
        <v>0</v>
      </c>
      <c r="G38" s="128">
        <v>0</v>
      </c>
      <c r="H38" s="129">
        <f t="shared" si="0"/>
        <v>0</v>
      </c>
      <c r="J38" s="335"/>
      <c r="K38" s="335"/>
      <c r="L38" s="335"/>
      <c r="M38" s="335"/>
      <c r="N38" s="335"/>
      <c r="O38" s="335"/>
      <c r="P38" s="336"/>
      <c r="Q38" s="336"/>
      <c r="R38" s="336"/>
      <c r="S38" s="336"/>
      <c r="T38" s="336"/>
      <c r="U38" s="336"/>
    </row>
    <row r="39" spans="1:21" s="296" customFormat="1" ht="30">
      <c r="A39" s="333">
        <v>6.7</v>
      </c>
      <c r="B39" s="337" t="s">
        <v>313</v>
      </c>
      <c r="C39" s="128">
        <v>0</v>
      </c>
      <c r="D39" s="128">
        <v>0</v>
      </c>
      <c r="E39" s="136">
        <f t="shared" si="1"/>
        <v>0</v>
      </c>
      <c r="F39" s="128">
        <v>0</v>
      </c>
      <c r="G39" s="128">
        <v>0</v>
      </c>
      <c r="H39" s="129">
        <f t="shared" si="0"/>
        <v>0</v>
      </c>
      <c r="J39" s="335"/>
      <c r="K39" s="335"/>
      <c r="L39" s="335"/>
      <c r="M39" s="335"/>
      <c r="N39" s="335"/>
      <c r="O39" s="335"/>
      <c r="P39" s="336"/>
      <c r="Q39" s="336"/>
      <c r="R39" s="336"/>
      <c r="S39" s="336"/>
      <c r="T39" s="336"/>
      <c r="U39" s="336"/>
    </row>
    <row r="40" spans="1:21" s="296" customFormat="1" ht="15.75">
      <c r="A40" s="333">
        <v>7</v>
      </c>
      <c r="B40" s="334" t="s">
        <v>314</v>
      </c>
      <c r="C40" s="136">
        <f>SUM(C41:C44)</f>
        <v>27574108.950000003</v>
      </c>
      <c r="D40" s="136">
        <f>SUM(D41:D44)</f>
        <v>9571149.5202000011</v>
      </c>
      <c r="E40" s="136">
        <f t="shared" si="1"/>
        <v>37145258.470200002</v>
      </c>
      <c r="F40" s="136">
        <f>SUM(F41:F44)</f>
        <v>23682344.900000002</v>
      </c>
      <c r="G40" s="136">
        <f>SUM(G41:G44)</f>
        <v>10262280.094699999</v>
      </c>
      <c r="H40" s="129">
        <f t="shared" si="0"/>
        <v>33944624.9947</v>
      </c>
      <c r="J40" s="335"/>
      <c r="K40" s="335"/>
      <c r="L40" s="335"/>
      <c r="M40" s="335"/>
      <c r="N40" s="335"/>
      <c r="O40" s="335"/>
      <c r="P40" s="336"/>
      <c r="Q40" s="336"/>
      <c r="R40" s="336"/>
      <c r="S40" s="336"/>
      <c r="T40" s="336"/>
      <c r="U40" s="336"/>
    </row>
    <row r="41" spans="1:21" s="296" customFormat="1" ht="30">
      <c r="A41" s="333">
        <v>7.1</v>
      </c>
      <c r="B41" s="337" t="s">
        <v>315</v>
      </c>
      <c r="C41" s="128">
        <v>2086098.4300000018</v>
      </c>
      <c r="D41" s="128">
        <v>459015.69999999995</v>
      </c>
      <c r="E41" s="136">
        <f t="shared" si="1"/>
        <v>2545114.1300000018</v>
      </c>
      <c r="F41" s="128">
        <v>1884254.5700000015</v>
      </c>
      <c r="G41" s="128">
        <v>35977.14</v>
      </c>
      <c r="H41" s="129">
        <f t="shared" si="0"/>
        <v>1920231.7100000014</v>
      </c>
      <c r="J41" s="335"/>
      <c r="K41" s="335"/>
      <c r="L41" s="335"/>
      <c r="M41" s="335"/>
      <c r="N41" s="335"/>
      <c r="O41" s="335"/>
      <c r="P41" s="336"/>
      <c r="Q41" s="336"/>
      <c r="R41" s="336"/>
      <c r="S41" s="336"/>
      <c r="T41" s="336"/>
      <c r="U41" s="336"/>
    </row>
    <row r="42" spans="1:21" s="296" customFormat="1" ht="30">
      <c r="A42" s="333">
        <v>7.2</v>
      </c>
      <c r="B42" s="337" t="s">
        <v>316</v>
      </c>
      <c r="C42" s="128">
        <v>341145.50999999995</v>
      </c>
      <c r="D42" s="128">
        <v>4065.2002000000002</v>
      </c>
      <c r="E42" s="136">
        <f t="shared" si="1"/>
        <v>345210.71019999997</v>
      </c>
      <c r="F42" s="128">
        <v>182200.8599999999</v>
      </c>
      <c r="G42" s="128">
        <v>2167.2847000000002</v>
      </c>
      <c r="H42" s="129">
        <f t="shared" si="0"/>
        <v>184368.14469999989</v>
      </c>
      <c r="J42" s="335"/>
      <c r="K42" s="335"/>
      <c r="L42" s="335"/>
      <c r="M42" s="335"/>
      <c r="N42" s="335"/>
      <c r="O42" s="335"/>
      <c r="P42" s="336"/>
      <c r="Q42" s="336"/>
      <c r="R42" s="336"/>
      <c r="S42" s="336"/>
      <c r="T42" s="336"/>
      <c r="U42" s="336"/>
    </row>
    <row r="43" spans="1:21" s="296" customFormat="1" ht="30">
      <c r="A43" s="333">
        <v>7.3</v>
      </c>
      <c r="B43" s="337" t="s">
        <v>317</v>
      </c>
      <c r="C43" s="128">
        <v>19368215.25</v>
      </c>
      <c r="D43" s="128">
        <v>7860708.2400000002</v>
      </c>
      <c r="E43" s="136">
        <f t="shared" si="1"/>
        <v>27228923.490000002</v>
      </c>
      <c r="F43" s="128">
        <v>17031517.600000001</v>
      </c>
      <c r="G43" s="128">
        <v>8789941.8900000006</v>
      </c>
      <c r="H43" s="129">
        <f t="shared" si="0"/>
        <v>25821459.490000002</v>
      </c>
      <c r="J43" s="335"/>
      <c r="K43" s="335"/>
      <c r="L43" s="335"/>
      <c r="M43" s="335"/>
      <c r="N43" s="335"/>
      <c r="O43" s="335"/>
      <c r="P43" s="336"/>
      <c r="Q43" s="336"/>
      <c r="R43" s="336"/>
      <c r="S43" s="336"/>
      <c r="T43" s="336"/>
      <c r="U43" s="336"/>
    </row>
    <row r="44" spans="1:21" s="296" customFormat="1" ht="30">
      <c r="A44" s="333">
        <v>7.4</v>
      </c>
      <c r="B44" s="337" t="s">
        <v>318</v>
      </c>
      <c r="C44" s="128">
        <v>5778649.7599999998</v>
      </c>
      <c r="D44" s="128">
        <v>1247360.3800000001</v>
      </c>
      <c r="E44" s="136">
        <f t="shared" si="1"/>
        <v>7026010.1399999997</v>
      </c>
      <c r="F44" s="128">
        <v>4584371.87</v>
      </c>
      <c r="G44" s="128">
        <v>1434193.78</v>
      </c>
      <c r="H44" s="129">
        <f t="shared" si="0"/>
        <v>6018565.6500000004</v>
      </c>
      <c r="J44" s="335"/>
      <c r="K44" s="335"/>
      <c r="L44" s="335"/>
      <c r="M44" s="335"/>
      <c r="N44" s="335"/>
      <c r="O44" s="335"/>
      <c r="P44" s="336"/>
      <c r="Q44" s="336"/>
      <c r="R44" s="336"/>
      <c r="S44" s="336"/>
      <c r="T44" s="336"/>
      <c r="U44" s="336"/>
    </row>
    <row r="45" spans="1:21" s="296" customFormat="1" ht="15.75">
      <c r="A45" s="333">
        <v>8</v>
      </c>
      <c r="B45" s="334" t="s">
        <v>319</v>
      </c>
      <c r="C45" s="128">
        <v>0</v>
      </c>
      <c r="D45" s="128">
        <v>0</v>
      </c>
      <c r="E45" s="136">
        <f t="shared" si="1"/>
        <v>0</v>
      </c>
      <c r="F45" s="128">
        <v>0</v>
      </c>
      <c r="G45" s="128">
        <v>0</v>
      </c>
      <c r="H45" s="129">
        <f t="shared" si="0"/>
        <v>0</v>
      </c>
      <c r="J45" s="335"/>
      <c r="K45" s="335"/>
      <c r="L45" s="335"/>
      <c r="M45" s="335"/>
      <c r="N45" s="335"/>
      <c r="O45" s="335"/>
      <c r="P45" s="336"/>
      <c r="Q45" s="336"/>
      <c r="R45" s="336"/>
      <c r="S45" s="336"/>
      <c r="T45" s="336"/>
      <c r="U45" s="336"/>
    </row>
    <row r="46" spans="1:21" s="296" customFormat="1" ht="15.75">
      <c r="A46" s="333">
        <v>8.1</v>
      </c>
      <c r="B46" s="337" t="s">
        <v>320</v>
      </c>
      <c r="C46" s="128">
        <v>0</v>
      </c>
      <c r="D46" s="128">
        <v>0</v>
      </c>
      <c r="E46" s="136">
        <f t="shared" si="1"/>
        <v>0</v>
      </c>
      <c r="F46" s="128">
        <v>0</v>
      </c>
      <c r="G46" s="128">
        <v>0</v>
      </c>
      <c r="H46" s="129">
        <f t="shared" si="0"/>
        <v>0</v>
      </c>
      <c r="J46" s="335"/>
      <c r="K46" s="335"/>
      <c r="L46" s="335"/>
      <c r="M46" s="335"/>
      <c r="N46" s="335"/>
      <c r="O46" s="335"/>
      <c r="P46" s="336"/>
      <c r="Q46" s="336"/>
      <c r="R46" s="336"/>
      <c r="S46" s="336"/>
      <c r="T46" s="336"/>
      <c r="U46" s="336"/>
    </row>
    <row r="47" spans="1:21" s="296" customFormat="1" ht="15.75">
      <c r="A47" s="333">
        <v>8.1999999999999993</v>
      </c>
      <c r="B47" s="337" t="s">
        <v>321</v>
      </c>
      <c r="C47" s="128">
        <v>0</v>
      </c>
      <c r="D47" s="128">
        <v>0</v>
      </c>
      <c r="E47" s="136">
        <f t="shared" si="1"/>
        <v>0</v>
      </c>
      <c r="F47" s="128">
        <v>0</v>
      </c>
      <c r="G47" s="128">
        <v>0</v>
      </c>
      <c r="H47" s="129">
        <f t="shared" si="0"/>
        <v>0</v>
      </c>
      <c r="J47" s="335"/>
      <c r="K47" s="335"/>
      <c r="L47" s="335"/>
      <c r="M47" s="335"/>
      <c r="N47" s="335"/>
      <c r="O47" s="335"/>
      <c r="P47" s="336"/>
      <c r="Q47" s="336"/>
      <c r="R47" s="336"/>
      <c r="S47" s="336"/>
      <c r="T47" s="336"/>
      <c r="U47" s="336"/>
    </row>
    <row r="48" spans="1:21" s="296" customFormat="1" ht="15.75">
      <c r="A48" s="333">
        <v>8.3000000000000007</v>
      </c>
      <c r="B48" s="337" t="s">
        <v>322</v>
      </c>
      <c r="C48" s="128">
        <v>0</v>
      </c>
      <c r="D48" s="128">
        <v>0</v>
      </c>
      <c r="E48" s="136">
        <f t="shared" si="1"/>
        <v>0</v>
      </c>
      <c r="F48" s="128">
        <v>0</v>
      </c>
      <c r="G48" s="128">
        <v>0</v>
      </c>
      <c r="H48" s="129">
        <f t="shared" si="0"/>
        <v>0</v>
      </c>
      <c r="J48" s="335"/>
      <c r="K48" s="335"/>
      <c r="L48" s="335"/>
      <c r="M48" s="335"/>
      <c r="N48" s="335"/>
      <c r="O48" s="335"/>
      <c r="P48" s="336"/>
      <c r="Q48" s="336"/>
      <c r="R48" s="336"/>
      <c r="S48" s="336"/>
      <c r="T48" s="336"/>
      <c r="U48" s="336"/>
    </row>
    <row r="49" spans="1:21" s="296" customFormat="1" ht="15.75">
      <c r="A49" s="333">
        <v>8.4</v>
      </c>
      <c r="B49" s="337" t="s">
        <v>323</v>
      </c>
      <c r="C49" s="128">
        <v>0</v>
      </c>
      <c r="D49" s="128">
        <v>0</v>
      </c>
      <c r="E49" s="136">
        <f t="shared" si="1"/>
        <v>0</v>
      </c>
      <c r="F49" s="128">
        <v>0</v>
      </c>
      <c r="G49" s="128">
        <v>0</v>
      </c>
      <c r="H49" s="129">
        <f t="shared" si="0"/>
        <v>0</v>
      </c>
      <c r="J49" s="335"/>
      <c r="K49" s="335"/>
      <c r="L49" s="335"/>
      <c r="M49" s="335"/>
      <c r="N49" s="335"/>
      <c r="O49" s="335"/>
      <c r="P49" s="336"/>
      <c r="Q49" s="336"/>
      <c r="R49" s="336"/>
      <c r="S49" s="336"/>
      <c r="T49" s="336"/>
      <c r="U49" s="336"/>
    </row>
    <row r="50" spans="1:21" s="296" customFormat="1" ht="15.75">
      <c r="A50" s="333">
        <v>8.5</v>
      </c>
      <c r="B50" s="337" t="s">
        <v>324</v>
      </c>
      <c r="C50" s="128">
        <v>0</v>
      </c>
      <c r="D50" s="128">
        <v>0</v>
      </c>
      <c r="E50" s="136">
        <f t="shared" si="1"/>
        <v>0</v>
      </c>
      <c r="F50" s="128">
        <v>0</v>
      </c>
      <c r="G50" s="128">
        <v>0</v>
      </c>
      <c r="H50" s="129">
        <f t="shared" si="0"/>
        <v>0</v>
      </c>
      <c r="J50" s="335"/>
      <c r="K50" s="335"/>
      <c r="L50" s="335"/>
      <c r="M50" s="335"/>
      <c r="N50" s="335"/>
      <c r="O50" s="335"/>
      <c r="P50" s="336"/>
      <c r="Q50" s="336"/>
      <c r="R50" s="336"/>
      <c r="S50" s="336"/>
      <c r="T50" s="336"/>
      <c r="U50" s="336"/>
    </row>
    <row r="51" spans="1:21" s="296" customFormat="1" ht="15.75">
      <c r="A51" s="333">
        <v>8.6</v>
      </c>
      <c r="B51" s="337" t="s">
        <v>325</v>
      </c>
      <c r="C51" s="128">
        <v>0</v>
      </c>
      <c r="D51" s="128">
        <v>0</v>
      </c>
      <c r="E51" s="136">
        <f t="shared" si="1"/>
        <v>0</v>
      </c>
      <c r="F51" s="128">
        <v>0</v>
      </c>
      <c r="G51" s="128">
        <v>0</v>
      </c>
      <c r="H51" s="129">
        <f t="shared" si="0"/>
        <v>0</v>
      </c>
      <c r="J51" s="335"/>
      <c r="K51" s="335"/>
      <c r="L51" s="335"/>
      <c r="M51" s="335"/>
      <c r="N51" s="335"/>
      <c r="O51" s="335"/>
      <c r="P51" s="336"/>
      <c r="Q51" s="336"/>
      <c r="R51" s="336"/>
      <c r="S51" s="336"/>
      <c r="T51" s="336"/>
      <c r="U51" s="336"/>
    </row>
    <row r="52" spans="1:21" s="296" customFormat="1" ht="15.75">
      <c r="A52" s="333">
        <v>8.6999999999999993</v>
      </c>
      <c r="B52" s="337" t="s">
        <v>326</v>
      </c>
      <c r="C52" s="128">
        <v>0</v>
      </c>
      <c r="D52" s="128">
        <v>0</v>
      </c>
      <c r="E52" s="136">
        <f t="shared" si="1"/>
        <v>0</v>
      </c>
      <c r="F52" s="128">
        <v>0</v>
      </c>
      <c r="G52" s="128">
        <v>0</v>
      </c>
      <c r="H52" s="129">
        <f t="shared" si="0"/>
        <v>0</v>
      </c>
      <c r="J52" s="335"/>
      <c r="K52" s="335"/>
      <c r="L52" s="335"/>
      <c r="M52" s="335"/>
      <c r="N52" s="335"/>
      <c r="O52" s="335"/>
      <c r="P52" s="336"/>
      <c r="Q52" s="336"/>
      <c r="R52" s="336"/>
      <c r="S52" s="336"/>
      <c r="T52" s="336"/>
      <c r="U52" s="336"/>
    </row>
    <row r="53" spans="1:21" s="296" customFormat="1" ht="30.75" thickBot="1">
      <c r="A53" s="339">
        <v>9</v>
      </c>
      <c r="B53" s="340" t="s">
        <v>327</v>
      </c>
      <c r="C53" s="260">
        <v>0</v>
      </c>
      <c r="D53" s="260">
        <v>0</v>
      </c>
      <c r="E53" s="137">
        <f t="shared" si="1"/>
        <v>0</v>
      </c>
      <c r="F53" s="260">
        <v>0</v>
      </c>
      <c r="G53" s="260">
        <v>0</v>
      </c>
      <c r="H53" s="137">
        <f t="shared" si="0"/>
        <v>0</v>
      </c>
      <c r="J53" s="335"/>
      <c r="K53" s="335"/>
      <c r="L53" s="335"/>
      <c r="M53" s="335"/>
      <c r="N53" s="335"/>
      <c r="O53" s="335"/>
      <c r="P53" s="336"/>
      <c r="Q53" s="336"/>
      <c r="R53" s="336"/>
      <c r="S53" s="336"/>
      <c r="T53" s="336"/>
      <c r="U53" s="33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XFD18"/>
  <sheetViews>
    <sheetView zoomScale="85" zoomScaleNormal="85" workbookViewId="0">
      <pane xSplit="1" ySplit="4" topLeftCell="B5" activePane="bottomRight" state="frozen"/>
      <selection pane="topRight"/>
      <selection pane="bottomLeft"/>
      <selection pane="bottomRight" activeCell="I9" sqref="I9"/>
    </sheetView>
  </sheetViews>
  <sheetFormatPr defaultColWidth="9.140625" defaultRowHeight="15"/>
  <cols>
    <col min="1" max="1" width="9.5703125" style="46" bestFit="1" customWidth="1"/>
    <col min="2" max="2" width="93.5703125" style="46" customWidth="1"/>
    <col min="3" max="4" width="12.7109375" style="46" customWidth="1"/>
    <col min="5" max="11" width="9.7109375" style="261" customWidth="1"/>
    <col min="12" max="16384" width="9.140625" style="261"/>
  </cols>
  <sheetData>
    <row r="1" spans="1:9 16384:16384">
      <c r="A1" s="10" t="s">
        <v>190</v>
      </c>
      <c r="B1" s="242" t="str">
        <f>Info!C2</f>
        <v>ფინკა ბანკი საქართველო სს</v>
      </c>
      <c r="C1" s="12"/>
    </row>
    <row r="2" spans="1:9 16384:16384">
      <c r="A2" s="10" t="s">
        <v>191</v>
      </c>
      <c r="B2" s="243">
        <f>'1. key ratios'!B2</f>
        <v>44104</v>
      </c>
      <c r="C2" s="263"/>
      <c r="D2" s="263"/>
      <c r="E2" s="264"/>
      <c r="F2" s="264"/>
      <c r="G2" s="264"/>
      <c r="H2" s="264"/>
    </row>
    <row r="3" spans="1:9 16384:16384">
      <c r="A3" s="10"/>
      <c r="B3" s="12"/>
      <c r="C3" s="262"/>
      <c r="D3" s="263"/>
      <c r="E3" s="264"/>
      <c r="F3" s="264"/>
      <c r="G3" s="264"/>
      <c r="H3" s="264"/>
    </row>
    <row r="4" spans="1:9 16384:16384" ht="15" customHeight="1" thickBot="1">
      <c r="A4" s="265" t="s">
        <v>411</v>
      </c>
      <c r="B4" s="266" t="s">
        <v>189</v>
      </c>
      <c r="C4" s="265"/>
      <c r="D4" s="102" t="s">
        <v>94</v>
      </c>
    </row>
    <row r="5" spans="1:9 16384:16384" ht="15" customHeight="1">
      <c r="A5" s="267" t="s">
        <v>26</v>
      </c>
      <c r="B5" s="268"/>
      <c r="C5" s="503">
        <v>44104</v>
      </c>
      <c r="D5" s="503">
        <v>44012</v>
      </c>
    </row>
    <row r="6" spans="1:9 16384:16384" ht="15" customHeight="1">
      <c r="A6" s="269">
        <v>1</v>
      </c>
      <c r="B6" s="270" t="s">
        <v>194</v>
      </c>
      <c r="C6" s="341">
        <f>C7+C9+C10</f>
        <v>217877326.7673251</v>
      </c>
      <c r="D6" s="342">
        <f>D7+D9+D10</f>
        <v>218702302.49625</v>
      </c>
      <c r="F6" s="271"/>
      <c r="G6" s="271"/>
      <c r="H6" s="271"/>
      <c r="I6" s="271"/>
      <c r="XFD6" s="271"/>
    </row>
    <row r="7" spans="1:9 16384:16384" ht="15" customHeight="1">
      <c r="A7" s="269">
        <v>1.1000000000000001</v>
      </c>
      <c r="B7" s="272" t="s">
        <v>609</v>
      </c>
      <c r="C7" s="343">
        <v>215384396.58982509</v>
      </c>
      <c r="D7" s="344">
        <v>216490020.27125001</v>
      </c>
      <c r="F7" s="271"/>
      <c r="G7" s="271"/>
      <c r="H7" s="271"/>
      <c r="I7" s="271"/>
    </row>
    <row r="8" spans="1:9 16384:16384" ht="30">
      <c r="A8" s="269" t="s">
        <v>254</v>
      </c>
      <c r="B8" s="273" t="s">
        <v>405</v>
      </c>
      <c r="C8" s="343">
        <v>617416.05000000005</v>
      </c>
      <c r="D8" s="344">
        <v>612106.80000000005</v>
      </c>
      <c r="F8" s="271"/>
      <c r="G8" s="271"/>
      <c r="H8" s="271"/>
      <c r="I8" s="271"/>
    </row>
    <row r="9" spans="1:9 16384:16384" ht="15" customHeight="1">
      <c r="A9" s="269">
        <v>1.2</v>
      </c>
      <c r="B9" s="272" t="s">
        <v>22</v>
      </c>
      <c r="C9" s="343">
        <v>2222197.1774999998</v>
      </c>
      <c r="D9" s="344">
        <v>1994330.2250000001</v>
      </c>
      <c r="F9" s="271"/>
      <c r="G9" s="271"/>
      <c r="H9" s="271"/>
      <c r="I9" s="271"/>
    </row>
    <row r="10" spans="1:9 16384:16384" ht="15" customHeight="1">
      <c r="A10" s="269">
        <v>1.3</v>
      </c>
      <c r="B10" s="274" t="s">
        <v>77</v>
      </c>
      <c r="C10" s="343">
        <v>270733</v>
      </c>
      <c r="D10" s="344">
        <v>217952</v>
      </c>
      <c r="F10" s="271"/>
      <c r="G10" s="271"/>
      <c r="H10" s="271"/>
      <c r="I10" s="271"/>
    </row>
    <row r="11" spans="1:9 16384:16384" ht="15" customHeight="1">
      <c r="A11" s="269">
        <v>2</v>
      </c>
      <c r="B11" s="270" t="s">
        <v>195</v>
      </c>
      <c r="C11" s="343">
        <v>73869.821299999996</v>
      </c>
      <c r="D11" s="344">
        <v>171062.22700000001</v>
      </c>
      <c r="F11" s="271"/>
      <c r="G11" s="271"/>
      <c r="H11" s="271"/>
      <c r="I11" s="271"/>
    </row>
    <row r="12" spans="1:9 16384:16384" ht="15" customHeight="1">
      <c r="A12" s="275">
        <v>3</v>
      </c>
      <c r="B12" s="276" t="s">
        <v>193</v>
      </c>
      <c r="C12" s="343">
        <v>65581931.874937497</v>
      </c>
      <c r="D12" s="344">
        <v>65581931.874937497</v>
      </c>
      <c r="F12" s="271"/>
      <c r="G12" s="271"/>
      <c r="H12" s="271"/>
      <c r="I12" s="271"/>
    </row>
    <row r="13" spans="1:9 16384:16384" ht="15" customHeight="1" thickBot="1">
      <c r="A13" s="277">
        <v>4</v>
      </c>
      <c r="B13" s="278" t="s">
        <v>255</v>
      </c>
      <c r="C13" s="345">
        <f>C6+C11+C12</f>
        <v>283533128.46356261</v>
      </c>
      <c r="D13" s="181">
        <f>D6+D11+D12</f>
        <v>284455296.59818751</v>
      </c>
      <c r="F13" s="271"/>
      <c r="G13" s="271"/>
      <c r="H13" s="271"/>
      <c r="I13" s="271"/>
    </row>
    <row r="14" spans="1:9 16384:16384">
      <c r="B14" s="279"/>
    </row>
    <row r="15" spans="1:9 16384:16384" ht="30">
      <c r="B15" s="280" t="s">
        <v>610</v>
      </c>
    </row>
    <row r="16" spans="1:9 16384:16384">
      <c r="B16" s="280"/>
    </row>
    <row r="17" spans="2:2">
      <c r="B17" s="280"/>
    </row>
    <row r="18" spans="2:2">
      <c r="B18" s="28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9"/>
  <sheetViews>
    <sheetView showGridLines="0" zoomScale="85" zoomScaleNormal="85" workbookViewId="0">
      <pane xSplit="1" ySplit="4" topLeftCell="B5" activePane="bottomRight" state="frozen"/>
      <selection pane="topRight"/>
      <selection pane="bottomLeft"/>
      <selection pane="bottomRight" activeCell="I24" sqref="I24"/>
    </sheetView>
  </sheetViews>
  <sheetFormatPr defaultRowHeight="15"/>
  <cols>
    <col min="1" max="1" width="9.5703125" style="1" bestFit="1" customWidth="1"/>
    <col min="2" max="2" width="90.42578125" style="1" bestFit="1" customWidth="1"/>
    <col min="3" max="3" width="56.28515625" style="1" bestFit="1" customWidth="1"/>
  </cols>
  <sheetData>
    <row r="1" spans="1:8" ht="15.75">
      <c r="A1" s="10" t="s">
        <v>190</v>
      </c>
      <c r="B1" s="242" t="str">
        <f>Info!C2</f>
        <v>ფინკა ბანკი საქართველო სს</v>
      </c>
    </row>
    <row r="2" spans="1:8" ht="15.75">
      <c r="A2" s="10" t="s">
        <v>191</v>
      </c>
      <c r="B2" s="243">
        <f>'1. key ratios'!B2</f>
        <v>44104</v>
      </c>
    </row>
    <row r="4" spans="1:8" ht="16.5" customHeight="1" thickBot="1">
      <c r="A4" s="119" t="s">
        <v>412</v>
      </c>
      <c r="B4" s="38" t="s">
        <v>150</v>
      </c>
      <c r="C4" s="7"/>
    </row>
    <row r="5" spans="1:8" ht="15.75">
      <c r="A5" s="5"/>
      <c r="B5" s="516" t="s">
        <v>151</v>
      </c>
      <c r="C5" s="517"/>
    </row>
    <row r="6" spans="1:8">
      <c r="A6" s="8">
        <v>1</v>
      </c>
      <c r="B6" s="158" t="s">
        <v>619</v>
      </c>
      <c r="C6" s="41"/>
    </row>
    <row r="7" spans="1:8">
      <c r="A7" s="8">
        <v>2</v>
      </c>
      <c r="B7" s="158" t="s">
        <v>620</v>
      </c>
      <c r="C7" s="41"/>
    </row>
    <row r="8" spans="1:8">
      <c r="A8" s="8">
        <v>3</v>
      </c>
      <c r="B8" s="158" t="s">
        <v>621</v>
      </c>
      <c r="C8" s="41"/>
    </row>
    <row r="9" spans="1:8">
      <c r="A9" s="8">
        <v>4</v>
      </c>
      <c r="B9" s="158" t="s">
        <v>622</v>
      </c>
      <c r="C9" s="41"/>
    </row>
    <row r="10" spans="1:8">
      <c r="A10" s="8">
        <v>5</v>
      </c>
      <c r="B10" s="40"/>
      <c r="C10" s="41"/>
    </row>
    <row r="11" spans="1:8">
      <c r="A11" s="8">
        <v>6</v>
      </c>
      <c r="B11" s="40"/>
      <c r="C11" s="41"/>
    </row>
    <row r="12" spans="1:8">
      <c r="A12" s="8">
        <v>7</v>
      </c>
      <c r="B12" s="40"/>
      <c r="C12" s="41"/>
      <c r="H12" s="3"/>
    </row>
    <row r="13" spans="1:8">
      <c r="A13" s="8">
        <v>8</v>
      </c>
      <c r="B13" s="40"/>
      <c r="C13" s="41"/>
    </row>
    <row r="14" spans="1:8">
      <c r="A14" s="8">
        <v>9</v>
      </c>
      <c r="B14" s="40"/>
      <c r="C14" s="41"/>
    </row>
    <row r="15" spans="1:8">
      <c r="A15" s="8">
        <v>10</v>
      </c>
      <c r="B15" s="40"/>
      <c r="C15" s="41"/>
    </row>
    <row r="16" spans="1:8">
      <c r="A16" s="8"/>
      <c r="B16" s="518"/>
      <c r="C16" s="519"/>
    </row>
    <row r="17" spans="1:3" ht="15.75">
      <c r="A17" s="8"/>
      <c r="B17" s="520" t="s">
        <v>152</v>
      </c>
      <c r="C17" s="521"/>
    </row>
    <row r="18" spans="1:3" ht="15.75">
      <c r="A18" s="8">
        <v>1</v>
      </c>
      <c r="B18" s="159" t="s">
        <v>639</v>
      </c>
      <c r="C18" s="39"/>
    </row>
    <row r="19" spans="1:3" ht="15.75">
      <c r="A19" s="8">
        <v>2</v>
      </c>
      <c r="B19" s="159" t="s">
        <v>623</v>
      </c>
      <c r="C19" s="39"/>
    </row>
    <row r="20" spans="1:3" ht="15.75">
      <c r="A20" s="8">
        <v>3</v>
      </c>
      <c r="B20" s="159" t="s">
        <v>624</v>
      </c>
      <c r="C20" s="39"/>
    </row>
    <row r="21" spans="1:3" ht="15.75">
      <c r="A21" s="8">
        <v>4</v>
      </c>
      <c r="B21" s="159" t="s">
        <v>637</v>
      </c>
      <c r="C21" s="39"/>
    </row>
    <row r="22" spans="1:3" ht="15.75">
      <c r="A22" s="8">
        <v>5</v>
      </c>
      <c r="B22" s="16"/>
      <c r="C22" s="39"/>
    </row>
    <row r="23" spans="1:3" ht="15.75">
      <c r="A23" s="8">
        <v>6</v>
      </c>
      <c r="B23" s="16"/>
      <c r="C23" s="39"/>
    </row>
    <row r="24" spans="1:3" ht="15.75">
      <c r="A24" s="8">
        <v>7</v>
      </c>
      <c r="B24" s="16"/>
      <c r="C24" s="39"/>
    </row>
    <row r="25" spans="1:3" ht="15.75">
      <c r="A25" s="8">
        <v>8</v>
      </c>
      <c r="B25" s="16"/>
      <c r="C25" s="39"/>
    </row>
    <row r="26" spans="1:3" ht="15.75">
      <c r="A26" s="8">
        <v>9</v>
      </c>
      <c r="B26" s="16"/>
      <c r="C26" s="39"/>
    </row>
    <row r="27" spans="1:3" ht="15.75" customHeight="1">
      <c r="A27" s="8">
        <v>10</v>
      </c>
      <c r="B27" s="16"/>
      <c r="C27" s="17"/>
    </row>
    <row r="28" spans="1:3" ht="15.75" customHeight="1">
      <c r="A28" s="8"/>
      <c r="B28" s="16"/>
      <c r="C28" s="17"/>
    </row>
    <row r="29" spans="1:3" ht="30" customHeight="1">
      <c r="A29" s="8"/>
      <c r="B29" s="522" t="s">
        <v>153</v>
      </c>
      <c r="C29" s="523"/>
    </row>
    <row r="30" spans="1:3">
      <c r="A30" s="8">
        <v>1</v>
      </c>
      <c r="B30" s="158" t="s">
        <v>625</v>
      </c>
      <c r="C30" s="160">
        <v>1</v>
      </c>
    </row>
    <row r="31" spans="1:3" ht="15.75" customHeight="1">
      <c r="A31" s="8"/>
      <c r="B31" s="40"/>
      <c r="C31" s="41"/>
    </row>
    <row r="32" spans="1:3" ht="29.25" customHeight="1">
      <c r="A32" s="8"/>
      <c r="B32" s="522" t="s">
        <v>275</v>
      </c>
      <c r="C32" s="523"/>
    </row>
    <row r="33" spans="1:3">
      <c r="A33" s="161">
        <v>1</v>
      </c>
      <c r="B33" s="158" t="s">
        <v>626</v>
      </c>
      <c r="C33" s="163" t="s">
        <v>627</v>
      </c>
    </row>
    <row r="34" spans="1:3">
      <c r="A34" s="164">
        <v>2</v>
      </c>
      <c r="B34" s="165" t="s">
        <v>628</v>
      </c>
      <c r="C34" s="166" t="s">
        <v>629</v>
      </c>
    </row>
    <row r="35" spans="1:3">
      <c r="A35" s="164">
        <v>3</v>
      </c>
      <c r="B35" s="165" t="s">
        <v>630</v>
      </c>
      <c r="C35" s="166" t="s">
        <v>631</v>
      </c>
    </row>
    <row r="36" spans="1:3">
      <c r="A36" s="164">
        <v>4</v>
      </c>
      <c r="B36" s="165" t="s">
        <v>632</v>
      </c>
      <c r="C36" s="166" t="s">
        <v>633</v>
      </c>
    </row>
    <row r="37" spans="1:3">
      <c r="A37" s="164">
        <v>5</v>
      </c>
      <c r="B37" s="165" t="s">
        <v>634</v>
      </c>
      <c r="C37" s="166" t="s">
        <v>635</v>
      </c>
    </row>
    <row r="38" spans="1:3">
      <c r="A38" s="161"/>
      <c r="B38" s="162"/>
      <c r="C38" s="157"/>
    </row>
    <row r="39" spans="1:3" ht="16.5" thickBot="1">
      <c r="A39" s="9"/>
      <c r="B39" s="42"/>
      <c r="C39" s="4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I37"/>
  <sheetViews>
    <sheetView zoomScale="85" zoomScaleNormal="85" workbookViewId="0">
      <pane xSplit="1" ySplit="5" topLeftCell="B6" activePane="bottomRight" state="frozen"/>
      <selection pane="topRight"/>
      <selection pane="bottomLeft"/>
      <selection pane="bottomRight" activeCell="H18" sqref="H18"/>
    </sheetView>
  </sheetViews>
  <sheetFormatPr defaultRowHeight="15.75"/>
  <cols>
    <col min="1" max="1" width="9.5703125" style="46" bestFit="1" customWidth="1"/>
    <col min="2" max="2" width="105.5703125" style="46" customWidth="1"/>
    <col min="3" max="3" width="28" style="46" customWidth="1"/>
    <col min="4" max="4" width="22.42578125" style="46" customWidth="1"/>
    <col min="5" max="5" width="22.5703125" style="46" customWidth="1"/>
    <col min="6" max="6" width="12" style="178" bestFit="1" customWidth="1"/>
    <col min="7" max="7" width="12.5703125" style="178" bestFit="1" customWidth="1"/>
    <col min="8" max="16384" width="9.140625" style="178"/>
  </cols>
  <sheetData>
    <row r="1" spans="1:9">
      <c r="A1" s="10" t="s">
        <v>190</v>
      </c>
      <c r="B1" s="242" t="str">
        <f>Info!C2</f>
        <v>ფინკა ბანკი საქართველო სს</v>
      </c>
    </row>
    <row r="2" spans="1:9" s="14" customFormat="1" ht="15.75" customHeight="1">
      <c r="A2" s="10" t="s">
        <v>191</v>
      </c>
      <c r="B2" s="243">
        <f>'1. key ratios'!B2</f>
        <v>44104</v>
      </c>
    </row>
    <row r="3" spans="1:9" s="14" customFormat="1" ht="15.75" customHeight="1"/>
    <row r="4" spans="1:9" s="14" customFormat="1" ht="15.75" customHeight="1" thickBot="1">
      <c r="A4" s="120" t="s">
        <v>413</v>
      </c>
      <c r="B4" s="346" t="s">
        <v>265</v>
      </c>
      <c r="C4" s="97"/>
      <c r="D4" s="97"/>
      <c r="E4" s="98" t="s">
        <v>94</v>
      </c>
    </row>
    <row r="5" spans="1:9" s="351" customFormat="1" ht="17.45" customHeight="1">
      <c r="A5" s="347"/>
      <c r="B5" s="348"/>
      <c r="C5" s="349" t="s">
        <v>0</v>
      </c>
      <c r="D5" s="349" t="s">
        <v>1</v>
      </c>
      <c r="E5" s="350" t="s">
        <v>2</v>
      </c>
    </row>
    <row r="6" spans="1:9" s="296" customFormat="1" ht="14.45" customHeight="1">
      <c r="A6" s="352"/>
      <c r="B6" s="524" t="s">
        <v>233</v>
      </c>
      <c r="C6" s="524" t="s">
        <v>232</v>
      </c>
      <c r="D6" s="525" t="s">
        <v>231</v>
      </c>
      <c r="E6" s="526"/>
      <c r="G6" s="178"/>
    </row>
    <row r="7" spans="1:9" s="296" customFormat="1" ht="108" customHeight="1">
      <c r="A7" s="352"/>
      <c r="B7" s="524"/>
      <c r="C7" s="524"/>
      <c r="D7" s="353" t="s">
        <v>230</v>
      </c>
      <c r="E7" s="354" t="s">
        <v>526</v>
      </c>
      <c r="G7" s="178"/>
    </row>
    <row r="8" spans="1:9" ht="15">
      <c r="A8" s="355">
        <v>1</v>
      </c>
      <c r="B8" s="356" t="s">
        <v>155</v>
      </c>
      <c r="C8" s="182">
        <v>12741735.08</v>
      </c>
      <c r="D8" s="182"/>
      <c r="E8" s="357">
        <f>C8-D8</f>
        <v>12741735.08</v>
      </c>
      <c r="G8" s="358"/>
      <c r="H8" s="358"/>
      <c r="I8" s="358"/>
    </row>
    <row r="9" spans="1:9" ht="15">
      <c r="A9" s="355">
        <v>2</v>
      </c>
      <c r="B9" s="356" t="s">
        <v>156</v>
      </c>
      <c r="C9" s="182">
        <v>17368381.199999999</v>
      </c>
      <c r="D9" s="182"/>
      <c r="E9" s="357">
        <f t="shared" ref="E9:E20" si="0">C9-D9</f>
        <v>17368381.199999999</v>
      </c>
      <c r="G9" s="358"/>
      <c r="H9" s="358"/>
      <c r="I9" s="358"/>
    </row>
    <row r="10" spans="1:9" ht="15">
      <c r="A10" s="355">
        <v>3</v>
      </c>
      <c r="B10" s="356" t="s">
        <v>229</v>
      </c>
      <c r="C10" s="182">
        <v>22917917.32</v>
      </c>
      <c r="D10" s="182"/>
      <c r="E10" s="357">
        <f t="shared" si="0"/>
        <v>22917917.32</v>
      </c>
      <c r="G10" s="358"/>
      <c r="H10" s="358"/>
      <c r="I10" s="358"/>
    </row>
    <row r="11" spans="1:9" ht="15">
      <c r="A11" s="355">
        <v>4</v>
      </c>
      <c r="B11" s="356" t="s">
        <v>186</v>
      </c>
      <c r="C11" s="182">
        <v>0</v>
      </c>
      <c r="D11" s="182"/>
      <c r="E11" s="357">
        <f t="shared" si="0"/>
        <v>0</v>
      </c>
      <c r="G11" s="358"/>
      <c r="H11" s="358"/>
      <c r="I11" s="358"/>
    </row>
    <row r="12" spans="1:9" ht="15">
      <c r="A12" s="355">
        <v>5</v>
      </c>
      <c r="B12" s="356" t="s">
        <v>158</v>
      </c>
      <c r="C12" s="182">
        <v>28698247.34</v>
      </c>
      <c r="D12" s="182"/>
      <c r="E12" s="357">
        <f t="shared" si="0"/>
        <v>28698247.34</v>
      </c>
      <c r="G12" s="358"/>
      <c r="H12" s="358"/>
      <c r="I12" s="358"/>
    </row>
    <row r="13" spans="1:9" ht="15">
      <c r="A13" s="355">
        <v>6.1</v>
      </c>
      <c r="B13" s="356" t="s">
        <v>159</v>
      </c>
      <c r="C13" s="182">
        <v>189123340.42999914</v>
      </c>
      <c r="D13" s="182"/>
      <c r="E13" s="357">
        <f t="shared" si="0"/>
        <v>189123340.42999914</v>
      </c>
      <c r="G13" s="358"/>
      <c r="H13" s="358"/>
      <c r="I13" s="358"/>
    </row>
    <row r="14" spans="1:9" ht="15">
      <c r="A14" s="355">
        <v>6.2</v>
      </c>
      <c r="B14" s="359" t="s">
        <v>160</v>
      </c>
      <c r="C14" s="182">
        <v>-12390347.739699947</v>
      </c>
      <c r="D14" s="182"/>
      <c r="E14" s="357">
        <f t="shared" si="0"/>
        <v>-12390347.739699947</v>
      </c>
      <c r="G14" s="358"/>
      <c r="H14" s="358"/>
      <c r="I14" s="358"/>
    </row>
    <row r="15" spans="1:9" ht="15">
      <c r="A15" s="355">
        <v>6</v>
      </c>
      <c r="B15" s="356" t="s">
        <v>228</v>
      </c>
      <c r="C15" s="182">
        <v>176732992.69029918</v>
      </c>
      <c r="D15" s="182"/>
      <c r="E15" s="357">
        <f t="shared" si="0"/>
        <v>176732992.69029918</v>
      </c>
      <c r="G15" s="358"/>
      <c r="H15" s="358"/>
      <c r="I15" s="358"/>
    </row>
    <row r="16" spans="1:9" ht="15">
      <c r="A16" s="355">
        <v>7</v>
      </c>
      <c r="B16" s="356" t="s">
        <v>162</v>
      </c>
      <c r="C16" s="182">
        <v>7981832.2500000009</v>
      </c>
      <c r="D16" s="182"/>
      <c r="E16" s="357">
        <f t="shared" si="0"/>
        <v>7981832.2500000009</v>
      </c>
      <c r="G16" s="358"/>
      <c r="H16" s="358"/>
      <c r="I16" s="358"/>
    </row>
    <row r="17" spans="1:9" ht="15">
      <c r="A17" s="355">
        <v>8</v>
      </c>
      <c r="B17" s="356" t="s">
        <v>163</v>
      </c>
      <c r="C17" s="182">
        <v>227211.5</v>
      </c>
      <c r="D17" s="182"/>
      <c r="E17" s="357">
        <f t="shared" si="0"/>
        <v>227211.5</v>
      </c>
      <c r="F17" s="358"/>
      <c r="G17" s="358"/>
      <c r="H17" s="358"/>
      <c r="I17" s="358"/>
    </row>
    <row r="18" spans="1:9" ht="15">
      <c r="A18" s="355">
        <v>9</v>
      </c>
      <c r="B18" s="356" t="s">
        <v>164</v>
      </c>
      <c r="C18" s="182">
        <v>0</v>
      </c>
      <c r="D18" s="182"/>
      <c r="E18" s="357">
        <f t="shared" si="0"/>
        <v>0</v>
      </c>
      <c r="G18" s="358"/>
      <c r="H18" s="358"/>
      <c r="I18" s="358"/>
    </row>
    <row r="19" spans="1:9" ht="15">
      <c r="A19" s="355">
        <v>10</v>
      </c>
      <c r="B19" s="356" t="s">
        <v>165</v>
      </c>
      <c r="C19" s="182">
        <v>10321221.170000007</v>
      </c>
      <c r="D19" s="182">
        <v>1329016.3500000001</v>
      </c>
      <c r="E19" s="357">
        <f t="shared" si="0"/>
        <v>8992204.8200000077</v>
      </c>
      <c r="G19" s="358"/>
      <c r="H19" s="358"/>
      <c r="I19" s="358"/>
    </row>
    <row r="20" spans="1:9" ht="15">
      <c r="A20" s="355">
        <v>11</v>
      </c>
      <c r="B20" s="356" t="s">
        <v>166</v>
      </c>
      <c r="C20" s="182">
        <v>3471360.9299999997</v>
      </c>
      <c r="D20" s="182">
        <v>429006.15</v>
      </c>
      <c r="E20" s="357">
        <f t="shared" si="0"/>
        <v>3042354.78</v>
      </c>
      <c r="G20" s="358"/>
      <c r="H20" s="358"/>
      <c r="I20" s="358"/>
    </row>
    <row r="21" spans="1:9" ht="30.75" thickBot="1">
      <c r="A21" s="360"/>
      <c r="B21" s="361" t="s">
        <v>489</v>
      </c>
      <c r="C21" s="183">
        <f>SUM(C8:C12, C15:C20)</f>
        <v>280460899.48029917</v>
      </c>
      <c r="D21" s="183">
        <f>SUM(D8:D12, D15:D20)</f>
        <v>1758022.5</v>
      </c>
      <c r="E21" s="184">
        <f>SUM(E8:E12, E15:E20)</f>
        <v>278702876.98029917</v>
      </c>
      <c r="G21" s="358"/>
      <c r="H21" s="358"/>
      <c r="I21" s="358"/>
    </row>
    <row r="22" spans="1:9" ht="15">
      <c r="A22" s="178"/>
      <c r="B22" s="178"/>
      <c r="C22" s="178"/>
      <c r="D22" s="178"/>
      <c r="E22" s="178"/>
    </row>
    <row r="23" spans="1:9" ht="15">
      <c r="A23" s="178"/>
      <c r="B23" s="178"/>
      <c r="C23" s="178"/>
      <c r="D23" s="178"/>
      <c r="E23" s="358"/>
    </row>
    <row r="25" spans="1:9" s="46" customFormat="1">
      <c r="B25" s="45"/>
      <c r="F25" s="178"/>
      <c r="G25" s="178"/>
    </row>
    <row r="26" spans="1:9" s="46" customFormat="1">
      <c r="B26" s="45"/>
      <c r="F26" s="178"/>
      <c r="G26" s="178"/>
    </row>
    <row r="27" spans="1:9" s="46" customFormat="1">
      <c r="B27" s="45"/>
      <c r="F27" s="178"/>
      <c r="G27" s="178"/>
    </row>
    <row r="28" spans="1:9" s="46" customFormat="1">
      <c r="B28" s="45"/>
      <c r="F28" s="178"/>
      <c r="G28" s="178"/>
    </row>
    <row r="29" spans="1:9" s="46" customFormat="1">
      <c r="B29" s="45"/>
      <c r="F29" s="178"/>
      <c r="G29" s="178"/>
    </row>
    <row r="30" spans="1:9" s="46" customFormat="1">
      <c r="B30" s="45"/>
      <c r="F30" s="178"/>
      <c r="G30" s="178"/>
    </row>
    <row r="31" spans="1:9" s="46" customFormat="1">
      <c r="B31" s="45"/>
      <c r="F31" s="178"/>
      <c r="G31" s="178"/>
    </row>
    <row r="32" spans="1:9" s="46" customFormat="1">
      <c r="B32" s="45"/>
      <c r="F32" s="178"/>
      <c r="G32" s="178"/>
    </row>
    <row r="33" spans="2:7" s="46" customFormat="1">
      <c r="B33" s="45"/>
      <c r="F33" s="178"/>
      <c r="G33" s="178"/>
    </row>
    <row r="34" spans="2:7" s="46" customFormat="1">
      <c r="B34" s="45"/>
      <c r="F34" s="178"/>
      <c r="G34" s="178"/>
    </row>
    <row r="35" spans="2:7" s="46" customFormat="1">
      <c r="B35" s="45"/>
      <c r="F35" s="178"/>
      <c r="G35" s="178"/>
    </row>
    <row r="36" spans="2:7" s="46" customFormat="1">
      <c r="B36" s="45"/>
      <c r="F36" s="178"/>
      <c r="G36" s="178"/>
    </row>
    <row r="37" spans="2:7" s="46" customFormat="1">
      <c r="B37" s="45"/>
      <c r="F37" s="178"/>
      <c r="G37" s="178"/>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E33"/>
  <sheetViews>
    <sheetView zoomScale="85" zoomScaleNormal="85" workbookViewId="0">
      <pane xSplit="1" ySplit="4" topLeftCell="B5" activePane="bottomRight" state="frozen"/>
      <selection pane="topRight"/>
      <selection pane="bottomLeft"/>
      <selection pane="bottomRight" activeCell="E22" sqref="E22"/>
    </sheetView>
  </sheetViews>
  <sheetFormatPr defaultRowHeight="15.75" outlineLevelRow="1"/>
  <cols>
    <col min="1" max="1" width="9.5703125" style="46" bestFit="1" customWidth="1"/>
    <col min="2" max="2" width="168" style="46" customWidth="1"/>
    <col min="3" max="3" width="18.85546875" style="178" customWidth="1"/>
    <col min="4" max="4" width="10" style="178" bestFit="1" customWidth="1"/>
    <col min="5" max="16384" width="9.140625" style="178"/>
  </cols>
  <sheetData>
    <row r="1" spans="1:5">
      <c r="A1" s="10" t="s">
        <v>190</v>
      </c>
      <c r="B1" s="242" t="str">
        <f>Info!C2</f>
        <v>ფინკა ბანკი საქართველო სს</v>
      </c>
    </row>
    <row r="2" spans="1:5" s="14" customFormat="1" ht="15.75" customHeight="1">
      <c r="A2" s="10" t="s">
        <v>191</v>
      </c>
      <c r="B2" s="243">
        <f>'1. key ratios'!B2</f>
        <v>44104</v>
      </c>
      <c r="C2" s="178"/>
    </row>
    <row r="3" spans="1:5" s="14" customFormat="1" ht="15.75" customHeight="1">
      <c r="C3" s="178"/>
    </row>
    <row r="4" spans="1:5" s="14" customFormat="1" thickBot="1">
      <c r="A4" s="14" t="s">
        <v>414</v>
      </c>
      <c r="B4" s="362" t="s">
        <v>268</v>
      </c>
      <c r="C4" s="98" t="s">
        <v>94</v>
      </c>
    </row>
    <row r="5" spans="1:5">
      <c r="A5" s="363">
        <v>1</v>
      </c>
      <c r="B5" s="364" t="s">
        <v>437</v>
      </c>
      <c r="C5" s="186">
        <f>'7. LI1'!E21</f>
        <v>278702876.98029917</v>
      </c>
      <c r="E5" s="295"/>
    </row>
    <row r="6" spans="1:5" s="367" customFormat="1">
      <c r="A6" s="365">
        <v>2.1</v>
      </c>
      <c r="B6" s="366" t="s">
        <v>269</v>
      </c>
      <c r="C6" s="185">
        <v>4453296.5549999997</v>
      </c>
      <c r="E6" s="295"/>
    </row>
    <row r="7" spans="1:5" s="370" customFormat="1" outlineLevel="1">
      <c r="A7" s="368">
        <v>2.2000000000000002</v>
      </c>
      <c r="B7" s="369" t="s">
        <v>270</v>
      </c>
      <c r="C7" s="185">
        <v>13536650</v>
      </c>
      <c r="E7" s="295"/>
    </row>
    <row r="8" spans="1:5" s="370" customFormat="1">
      <c r="A8" s="368">
        <v>3</v>
      </c>
      <c r="B8" s="371" t="s">
        <v>438</v>
      </c>
      <c r="C8" s="187">
        <f>SUM(C5:C7)</f>
        <v>296692823.53529918</v>
      </c>
      <c r="E8" s="295"/>
    </row>
    <row r="9" spans="1:5" s="367" customFormat="1">
      <c r="A9" s="365">
        <v>4</v>
      </c>
      <c r="B9" s="372" t="s">
        <v>266</v>
      </c>
      <c r="C9" s="185">
        <v>3247893.5800000373</v>
      </c>
      <c r="E9" s="295"/>
    </row>
    <row r="10" spans="1:5" s="370" customFormat="1" outlineLevel="1">
      <c r="A10" s="368">
        <v>5.0999999999999996</v>
      </c>
      <c r="B10" s="369" t="s">
        <v>276</v>
      </c>
      <c r="C10" s="185">
        <v>-2231099.3774999999</v>
      </c>
      <c r="E10" s="295"/>
    </row>
    <row r="11" spans="1:5" s="370" customFormat="1" outlineLevel="1">
      <c r="A11" s="368">
        <v>5.2</v>
      </c>
      <c r="B11" s="369" t="s">
        <v>277</v>
      </c>
      <c r="C11" s="185">
        <v>-13265917</v>
      </c>
      <c r="E11" s="295"/>
    </row>
    <row r="12" spans="1:5" s="370" customFormat="1">
      <c r="A12" s="368">
        <v>6</v>
      </c>
      <c r="B12" s="373" t="s">
        <v>611</v>
      </c>
      <c r="C12" s="185">
        <v>1876238.01969991</v>
      </c>
      <c r="E12" s="295"/>
    </row>
    <row r="13" spans="1:5" s="370" customFormat="1" ht="16.5" thickBot="1">
      <c r="A13" s="277">
        <v>7</v>
      </c>
      <c r="B13" s="374" t="s">
        <v>267</v>
      </c>
      <c r="C13" s="188">
        <f>SUM(C8:C12)</f>
        <v>286319938.75749916</v>
      </c>
      <c r="E13" s="295"/>
    </row>
    <row r="15" spans="1:5" ht="30">
      <c r="B15" s="279" t="s">
        <v>612</v>
      </c>
    </row>
    <row r="17" spans="2:4" s="46" customFormat="1">
      <c r="B17" s="44"/>
      <c r="C17" s="178"/>
      <c r="D17" s="178"/>
    </row>
    <row r="18" spans="2:4" s="46" customFormat="1">
      <c r="B18" s="44"/>
      <c r="C18" s="178"/>
      <c r="D18" s="178"/>
    </row>
    <row r="19" spans="2:4" s="46" customFormat="1">
      <c r="B19" s="44"/>
      <c r="C19" s="178"/>
      <c r="D19" s="178"/>
    </row>
    <row r="20" spans="2:4" s="46" customFormat="1">
      <c r="B20" s="45"/>
      <c r="C20" s="178"/>
      <c r="D20" s="178"/>
    </row>
    <row r="21" spans="2:4" s="46" customFormat="1">
      <c r="B21" s="45"/>
      <c r="C21" s="178"/>
      <c r="D21" s="178"/>
    </row>
    <row r="22" spans="2:4" s="46" customFormat="1">
      <c r="B22" s="45"/>
      <c r="C22" s="178"/>
      <c r="D22" s="178"/>
    </row>
    <row r="23" spans="2:4" s="46" customFormat="1">
      <c r="B23" s="45"/>
      <c r="C23" s="178"/>
      <c r="D23" s="178"/>
    </row>
    <row r="24" spans="2:4" s="46" customFormat="1">
      <c r="B24" s="45"/>
      <c r="C24" s="178"/>
      <c r="D24" s="178"/>
    </row>
    <row r="25" spans="2:4" s="46" customFormat="1">
      <c r="B25" s="45"/>
      <c r="C25" s="178"/>
      <c r="D25" s="178"/>
    </row>
    <row r="26" spans="2:4" s="46" customFormat="1">
      <c r="B26" s="45"/>
      <c r="C26" s="178"/>
      <c r="D26" s="178"/>
    </row>
    <row r="27" spans="2:4" s="46" customFormat="1">
      <c r="B27" s="45"/>
      <c r="C27" s="178"/>
      <c r="D27" s="178"/>
    </row>
    <row r="28" spans="2:4" s="46" customFormat="1">
      <c r="B28" s="45"/>
      <c r="C28" s="178"/>
      <c r="D28" s="178"/>
    </row>
    <row r="29" spans="2:4" s="46" customFormat="1">
      <c r="B29" s="45"/>
      <c r="C29" s="178"/>
      <c r="D29" s="178"/>
    </row>
    <row r="30" spans="2:4" s="46" customFormat="1">
      <c r="B30" s="45"/>
      <c r="C30" s="178"/>
      <c r="D30" s="178"/>
    </row>
    <row r="31" spans="2:4" s="46" customFormat="1">
      <c r="B31" s="45"/>
      <c r="C31" s="178"/>
      <c r="D31" s="178"/>
    </row>
    <row r="32" spans="2:4" s="46" customFormat="1">
      <c r="B32" s="45"/>
      <c r="C32" s="178"/>
      <c r="D32" s="178"/>
    </row>
    <row r="33" spans="2:4" s="46" customFormat="1">
      <c r="B33" s="45"/>
      <c r="C33" s="178"/>
      <c r="D33" s="178"/>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lzuhujxdsX07I3igC2724AlCIBuJ+WkiNtSy+IKKyjw=</DigestValue>
    </Reference>
    <Reference Type="http://www.w3.org/2000/09/xmldsig#Object" URI="#idOfficeObject">
      <DigestMethod Algorithm="http://www.w3.org/2001/04/xmlenc#sha256"/>
      <DigestValue>wrM+ZY5e79ePrSHjPs63nSey3k10sw4hzrV3ev5MSCw=</DigestValue>
    </Reference>
    <Reference Type="http://uri.etsi.org/01903#SignedProperties" URI="#idSignedProperties">
      <Transforms>
        <Transform Algorithm="http://www.w3.org/TR/2001/REC-xml-c14n-20010315"/>
      </Transforms>
      <DigestMethod Algorithm="http://www.w3.org/2001/04/xmlenc#sha256"/>
      <DigestValue>Tx/2kKZsCz8ZPQ8hVLXG6t7LUk7Akcw07VQU6XX8XB8=</DigestValue>
    </Reference>
  </SignedInfo>
  <SignatureValue>zfLocjVjdvhTPrAUaEzx7SkZL0EP9sWxyh8e2JoXXftcbSRdODcz3N0P3YTXU6kn/OtFrZeuV/TT
bYC8E5a9nNFYdn/8I9OPKxTNgK/DCvQx+jenXQF5koFXb7dUQazS82YbGqavcteELu+GJZj8u8Ey
1c+0WZ2iuiHr/Ie84CaONnE3FYACRsCcaksCJAwyoB5A1zi99lXyxBr9zVsh8fSYRNMzLKmtwRgD
iextkjl1zdjx9Yd+b9eXQshUPi+0rOxvOz2WDNtobitMIYIrpXXsEHn2WEs0VWY4QLSqEswIXQiz
CYQAC6ZKh3w4OpQ4oFjGm+yiget6dyo+voUC+g==</SignatureValue>
  <KeyInfo>
    <X509Data>
      <X509Certificate>MIIGRjCCBS6gAwIBAgIKFVhBgwACAAFL+zANBgkqhkiG9w0BAQsFADBKMRIwEAYKCZImiZPyLGQBGRYCZ2UxEzARBgoJkiaJk/IsZAEZFgNuYmcxHzAdBgNVBAMTFk5CRyBDbGFzcyAyIElOVCBTdWIgQ0EwHhcNMTkwOTA0MTMyODU4WhcNMjEwOTAzMTMyODU4WjBEMR8wHQYDVQQKExZGSU5DQSBCYW5rIEdlb3JnaWEgSlNDMSEwHwYDVQQDExhCRkcgLSBLZXRldmFuIE5hZGliYWlkemUwggEiMA0GCSqGSIb3DQEBAQUAA4IBDwAwggEKAoIBAQDQVifuSBYXCawYbOuKRkphcYwSIdn5/h2IktUzUIHk0q15sEk6n/XWIUKLsb1aNsrNRLft5RFlVEbo9sqV54OWwAEVM9r+K0o951Eyo+be2fOiuUppOGlKUAB47XmTJ1c6IEB3dJx4rd3SYqnvQvRqUESRIVoPveeebOfoIiGo5AsNFYk6pGcjuOekZ8bbCyDm6CDl9Htz88qXUaAWfLuId+Iq/UEmcdNq9xjDRMQ6FMyjem2okOzcYRw++rjFFQIHH+L2UvS9Em24S8RemX+63KxSL0+MJKxJfjd3rMJzaL+RWHDkWlv4AixtiH5eIh3iBUBcGYFnaxKSaXLIMrNzAgMBAAGjggMyMIIDLjA8BgkrBgEEAYI3FQcELzAtBiUrBgEEAYI3FQjmsmCDjfVEhoGZCYO4oUqDvoRxBIPEkTOEg4hdAgFkAgEjMB0GA1UdJQQWMBQGCCsGAQUFBwMCBggrBgEFBQcDBDALBgNVHQ8EBAMCB4AwJwYJKwYBBAGCNxUKBBowGDAKBggrBgEFBQcDAjAKBggrBgEFBQcDBDAdBgNVHQ4EFgQUbF++4gXLDrTonbV4FPqor/icKaE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hPRJVJfkiiPpNecHLshkMgiNlVYfZa5OmZKzKX1aG248JLW+MpgmXUn0VM6vwpkJgSttarJZuRsw7jQvHKCQLmgLWFnaYyeXsmpb0UQxEySz0/bnq31qmKp4IORBT00d1orUWVQ0j1KUS5hSPBi3+UILKnPn9tHvifcc5r4z263X3BK90SS45E1VDPcdNwsC/6IUUwSjnMysVKPUCeqLQCXdKdn61Nkzrkgu6gWjhzjoZOsxVJ/hRXNQz1oMCYT06bi+3XhSKInDTrDE8ai4QUXnTGrFeSpRAoTv9ftAtRb+uecjW41aVbtVvVtFT+3yN1x+fsR1r3LeSz1kgyCc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Lw5Tpi/4j+hZXpGfpCuL/JwVt5MtD9GL5LE1SV57/G8=</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NLMWUjMjc/ZLddocUDMUKKSxlzoz7N6qnMEhXPte/ME=</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NLMWUjMjc/ZLddocUDMUKKSxlzoz7N6qnMEhXPte/ME=</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NLMWUjMjc/ZLddocUDMUKKSxlzoz7N6qnMEhXPte/ME=</DigestValue>
      </Reference>
      <Reference URI="/xl/printerSettings/printerSettings6.bin?ContentType=application/vnd.openxmlformats-officedocument.spreadsheetml.printerSettings">
        <DigestMethod Algorithm="http://www.w3.org/2001/04/xmlenc#sha256"/>
        <DigestValue>NLMWUjMjc/ZLddocUDMUKKSxlzoz7N6qnMEhXPte/ME=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09zLsKHsSiLL1rpVHTScghjpWT/9tdySJYeVV3qU1j4=</DigestValue>
      </Reference>
      <Reference URI="/xl/styles.xml?ContentType=application/vnd.openxmlformats-officedocument.spreadsheetml.styles+xml">
        <DigestMethod Algorithm="http://www.w3.org/2001/04/xmlenc#sha256"/>
        <DigestValue>eC5Gn7/UqXJUHckHcqHgeGu39XkrnjIHFaOcGBgHEAU=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aUYIFt0PQgkIr594kduhD8Bu71OZd0D/fwyXtRje8mc=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fzAkUlBNgWN/x5KCb2GZk2gL4tAqH1MK2SlrgDcpzYI=</DigestValue>
      </Reference>
      <Reference URI="/xl/worksheets/sheet10.xml?ContentType=application/vnd.openxmlformats-officedocument.spreadsheetml.worksheet+xml">
        <DigestMethod Algorithm="http://www.w3.org/2001/04/xmlenc#sha256"/>
        <DigestValue>lHz7blIg6KFbfNsb1gEWqY08VCW1kNl2yjN0iwJ3NjU=</DigestValue>
      </Reference>
      <Reference URI="/xl/worksheets/sheet11.xml?ContentType=application/vnd.openxmlformats-officedocument.spreadsheetml.worksheet+xml">
        <DigestMethod Algorithm="http://www.w3.org/2001/04/xmlenc#sha256"/>
        <DigestValue>+IRjjKvUyfQWV/lDNIr7lsTFgbuTFf6pprHZRPlaZwo=</DigestValue>
      </Reference>
      <Reference URI="/xl/worksheets/sheet12.xml?ContentType=application/vnd.openxmlformats-officedocument.spreadsheetml.worksheet+xml">
        <DigestMethod Algorithm="http://www.w3.org/2001/04/xmlenc#sha256"/>
        <DigestValue>i7VGvAnMq0RTEvkht5BPDrDuYx5zqq5UbEbB+4+3cPE=</DigestValue>
      </Reference>
      <Reference URI="/xl/worksheets/sheet13.xml?ContentType=application/vnd.openxmlformats-officedocument.spreadsheetml.worksheet+xml">
        <DigestMethod Algorithm="http://www.w3.org/2001/04/xmlenc#sha256"/>
        <DigestValue>Re/b7zcp+6qyut/3eeGfNjy4OiXjIyQt+kdo099TbKQ=</DigestValue>
      </Reference>
      <Reference URI="/xl/worksheets/sheet14.xml?ContentType=application/vnd.openxmlformats-officedocument.spreadsheetml.worksheet+xml">
        <DigestMethod Algorithm="http://www.w3.org/2001/04/xmlenc#sha256"/>
        <DigestValue>HM7Eht1xzLfYDqnbLFr6A6Yv+IGKsu4N6UAxYdQgvxI=</DigestValue>
      </Reference>
      <Reference URI="/xl/worksheets/sheet15.xml?ContentType=application/vnd.openxmlformats-officedocument.spreadsheetml.worksheet+xml">
        <DigestMethod Algorithm="http://www.w3.org/2001/04/xmlenc#sha256"/>
        <DigestValue>PxEcfN3MvMWE4qlgca6z5O0UWN8awVv+Cyq1wmOc0mw=</DigestValue>
      </Reference>
      <Reference URI="/xl/worksheets/sheet16.xml?ContentType=application/vnd.openxmlformats-officedocument.spreadsheetml.worksheet+xml">
        <DigestMethod Algorithm="http://www.w3.org/2001/04/xmlenc#sha256"/>
        <DigestValue>Fk8Bmw2PW3VtiOcxtA+qCKEMvY4eaUNpbDijItDheYg=</DigestValue>
      </Reference>
      <Reference URI="/xl/worksheets/sheet17.xml?ContentType=application/vnd.openxmlformats-officedocument.spreadsheetml.worksheet+xml">
        <DigestMethod Algorithm="http://www.w3.org/2001/04/xmlenc#sha256"/>
        <DigestValue>upvc5P4K8qrZ92Y2JH/YpgOsqYkcXLMgajDson3aqiM=</DigestValue>
      </Reference>
      <Reference URI="/xl/worksheets/sheet18.xml?ContentType=application/vnd.openxmlformats-officedocument.spreadsheetml.worksheet+xml">
        <DigestMethod Algorithm="http://www.w3.org/2001/04/xmlenc#sha256"/>
        <DigestValue>hx1eOySRBr+dQISfB0l5BnHTxg7Qfey+alK8Mo5ioqU=</DigestValue>
      </Reference>
      <Reference URI="/xl/worksheets/sheet19.xml?ContentType=application/vnd.openxmlformats-officedocument.spreadsheetml.worksheet+xml">
        <DigestMethod Algorithm="http://www.w3.org/2001/04/xmlenc#sha256"/>
        <DigestValue>nQOEqssi4C3MBgSWxy9QRYerzEa+OPBZ8HpSTwi1e9w=</DigestValue>
      </Reference>
      <Reference URI="/xl/worksheets/sheet2.xml?ContentType=application/vnd.openxmlformats-officedocument.spreadsheetml.worksheet+xml">
        <DigestMethod Algorithm="http://www.w3.org/2001/04/xmlenc#sha256"/>
        <DigestValue>wdfFIK8wpDG6cbIFa4enBWLT8K5NZ04dZhxVByE8JK4=</DigestValue>
      </Reference>
      <Reference URI="/xl/worksheets/sheet3.xml?ContentType=application/vnd.openxmlformats-officedocument.spreadsheetml.worksheet+xml">
        <DigestMethod Algorithm="http://www.w3.org/2001/04/xmlenc#sha256"/>
        <DigestValue>3S4VorsvFhboLUungWNXi2pfenofFGoccC0wzxKAeYI=</DigestValue>
      </Reference>
      <Reference URI="/xl/worksheets/sheet4.xml?ContentType=application/vnd.openxmlformats-officedocument.spreadsheetml.worksheet+xml">
        <DigestMethod Algorithm="http://www.w3.org/2001/04/xmlenc#sha256"/>
        <DigestValue>vq7l+50xpeiBdZsu6IjOY8gfJvxsZkAlx3Az7BB4BmU=</DigestValue>
      </Reference>
      <Reference URI="/xl/worksheets/sheet5.xml?ContentType=application/vnd.openxmlformats-officedocument.spreadsheetml.worksheet+xml">
        <DigestMethod Algorithm="http://www.w3.org/2001/04/xmlenc#sha256"/>
        <DigestValue>B4UVZYEYpNppCdRZZQdZqDNRnfxN7gYEwjJ4tlokW/U=</DigestValue>
      </Reference>
      <Reference URI="/xl/worksheets/sheet6.xml?ContentType=application/vnd.openxmlformats-officedocument.spreadsheetml.worksheet+xml">
        <DigestMethod Algorithm="http://www.w3.org/2001/04/xmlenc#sha256"/>
        <DigestValue>l+gF28bkVQm5K3D/2ZqkBFePYoptgX68NGJEEVKJXNY=</DigestValue>
      </Reference>
      <Reference URI="/xl/worksheets/sheet7.xml?ContentType=application/vnd.openxmlformats-officedocument.spreadsheetml.worksheet+xml">
        <DigestMethod Algorithm="http://www.w3.org/2001/04/xmlenc#sha256"/>
        <DigestValue>L+WRvzRjfk2ULuFpEE4UbyvXlQpMI/zo2/yK4vxmRvc=</DigestValue>
      </Reference>
      <Reference URI="/xl/worksheets/sheet8.xml?ContentType=application/vnd.openxmlformats-officedocument.spreadsheetml.worksheet+xml">
        <DigestMethod Algorithm="http://www.w3.org/2001/04/xmlenc#sha256"/>
        <DigestValue>e5Ew+Zz7W5rxFizu+jjhZGf6yScEwFzwGsM2BdU8VEk=</DigestValue>
      </Reference>
      <Reference URI="/xl/worksheets/sheet9.xml?ContentType=application/vnd.openxmlformats-officedocument.spreadsheetml.worksheet+xml">
        <DigestMethod Algorithm="http://www.w3.org/2001/04/xmlenc#sha256"/>
        <DigestValue>51myqCdj81CevaBR7U5Gg2CyRmoUgWJIq4KqmGEX8JI=</DigestValue>
      </Reference>
    </Manifest>
    <SignatureProperties>
      <SignatureProperty Id="idSignatureTime" Target="#idPackageSignature">
        <mdssi:SignatureTime xmlns:mdssi="http://schemas.openxmlformats.org/package/2006/digital-signature">
          <mdssi:Format>YYYY-MM-DDThh:mm:ssTZD</mdssi:Format>
          <mdssi:Value>2020-11-02T09:47:13Z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2020-11-02T09:47:13Z</xd:SigningTime>
          <xd:SigningCertificate>
            <xd:Cert>
              <xd:CertDigest>
                <DigestMethod Algorithm="http://www.w3.org/2001/04/xmlenc#sha256"/>
                <DigestValue>CHFjBRPokXhwBXXrHfvm6Ei+LbO34U691gNCRqo1y2Y=</DigestValue>
              </xd:CertDigest>
              <xd:IssuerSerial>
                <X509IssuerName>CN=NBG Class 2 INT Sub CA, DC=nbg, DC=ge</X509IssuerName>
                <X509SerialNumber>100797730235591994461179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l+GvjnSm/0iivmYZkmPO21mvowV2VN5QxiZngRM86hA=</DigestValue>
    </Reference>
    <Reference Type="http://www.w3.org/2000/09/xmldsig#Object" URI="#idOfficeObject">
      <DigestMethod Algorithm="http://www.w3.org/2001/04/xmlenc#sha256"/>
      <DigestValue>wrM+ZY5e79ePrSHjPs63nSey3k10sw4hzrV3ev5MSCw=</DigestValue>
    </Reference>
    <Reference Type="http://uri.etsi.org/01903#SignedProperties" URI="#idSignedProperties">
      <Transforms>
        <Transform Algorithm="http://www.w3.org/TR/2001/REC-xml-c14n-20010315"/>
      </Transforms>
      <DigestMethod Algorithm="http://www.w3.org/2001/04/xmlenc#sha256"/>
      <DigestValue>Xsv1gEVZ4CKvgX3zb38owUHqIAqyduA7MslRC2/5xWw=</DigestValue>
    </Reference>
  </SignedInfo>
  <SignatureValue>N3+UV/sCCcZF90Lz7zwQQFDDu8xaqyi1BQaiVnmn0g2M0pvtqZ/nyxeza82g6FyIVA0r63e1Xs0V
MBbBSfrvU5rHLSD/hEDvxpmS3ztlGFtpSv/N6YlhIqovEDPK4Mdp6C6jUnhZRUp6yt3j0+VpyRfY
ikbt4GqQ/i+sKL/dTZuLkUkun7aeiWAwD2fishrDTaGMh6xRW1TqFPQ07bvt5VGAPdKiU+ga1dZG
rztgvdAP82rmk7UHmhqhRlaj8w4QhLOkt4cDEtiH0oA8Pe4MyDScenccQCDNAZc7lUYXaGCAP3d6
cy5216cWjPT+MB2bhAIPs8bww01MfQpoY9H6DA==</SignatureValue>
  <KeyInfo>
    <X509Data>
      <X509Certificate>MIIGQjCCBSqgAwIBAgIKFVxw/AACAAFL/DANBgkqhkiG9w0BAQsFADBKMRIwEAYKCZImiZPyLGQBGRYCZ2UxEzARBgoJkiaJk/IsZAEZFgNuYmcxHzAdBgNVBAMTFk5CRyBDbGFzcyAyIElOVCBTdWIgQ0EwHhcNMTkwOTA0MTMzMzMyWhcNMjEwOTAzMTMzMzMyWjBAMR8wHQYDVQQKExZGSU5DQSBCYW5rIEdlb3JnaWEgSlNDMR0wGwYDVQQDExRCRkcgLSBBbmkgRGlhc2FtaWR6ZTCCASIwDQYJKoZIhvcNAQEBBQADggEPADCCAQoCggEBAN7U7W2Fcw7aW0uEkN2S+k5vqqDfEVd1rVe63jvFX+HqlKV4LCqplSZyNeV6r0406cIZjmEHbBoqFqxG5PGLtQIE2WdlAJL9ag/NKpOJ+xUM/SnND+DsQFN0AEsAn2e/PSK7DJZGgleM+muo94eYbmdPIeUuLN0z+2r+Q7Zeksx88tWFKt/kwPEA/qmMlt2I4WOSn5PiaIZmKHlbEd3QrWcNwSODJvcAjgZGpjvursPbcCofDvDoYJC44nUlpe6rD/7+14TQ/KBKwvtXlwpmND8aydBpxvKCbrWXHb1l0pY4OKsFkmUdRpDCMHOS9HTdnXHS+ePUm1X9oX8OfJrh5mcCAwEAAaOCAzIwggMuMDwGCSsGAQQBgjcVBwQvMC0GJSsGAQQBgjcVCOayYION9USGgZkJg7ihSoO+hHEEg8SRM4SDiF0CAWQCASMwHQYDVR0lBBYwFAYIKwYBBQUHAwIGCCsGAQUFBwMEMAsGA1UdDwQEAwIHgDAnBgkrBgEEAYI3FQoEGjAYMAoGCCsGAQUFBwMCMAoGCCsGAQUFBwMEMB0GA1UdDgQWBBTIOxgTFIgz5eRnDWNWSqPTa4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lUNB1qdmdJ/ms8oW2DFZZawyM1s7WBHFcbL2d+hE+RdZcLb6MkVn5f2d516RFV5TTbLexl9+hgbT2PMAcDELZzyWqRvd1o7auFG/jB2VqOfvOe9t6wPcsyDaqzpiP50z/lKqmQbLMifdSpO0RkknZNlNzv4IwDCiR6E0v49kwInR8im0BF+S3uPBhQAeHWxr0gVquUIeFHlKaqU7JA221tGnw+uzmw3G0c9sSrJNG4MrdVG2Ac3Lju+1XuJwlgNRQT1mGxhy5zd+Lf5+2JHH6MLc0qPH5NV29/MNPwOdNwjoWpIscxL/gnXOpXv2pbYZF7t5MU+CqBuqDR2T4cgXd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Lw5Tpi/4j+hZXpGfpCuL/JwVt5MtD9GL5LE1SV57/G8=</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NLMWUjMjc/ZLddocUDMUKKSxlzoz7N6qnMEhXPte/ME=</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NLMWUjMjc/ZLddocUDMUKKSxlzoz7N6qnMEhXPte/ME=</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NLMWUjMjc/ZLddocUDMUKKSxlzoz7N6qnMEhXPte/ME=</DigestValue>
      </Reference>
      <Reference URI="/xl/printerSettings/printerSettings6.bin?ContentType=application/vnd.openxmlformats-officedocument.spreadsheetml.printerSettings">
        <DigestMethod Algorithm="http://www.w3.org/2001/04/xmlenc#sha256"/>
        <DigestValue>NLMWUjMjc/ZLddocUDMUKKSxlzoz7N6qnMEhXPte/ME=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09zLsKHsSiLL1rpVHTScghjpWT/9tdySJYeVV3qU1j4=</DigestValue>
      </Reference>
      <Reference URI="/xl/styles.xml?ContentType=application/vnd.openxmlformats-officedocument.spreadsheetml.styles+xml">
        <DigestMethod Algorithm="http://www.w3.org/2001/04/xmlenc#sha256"/>
        <DigestValue>eC5Gn7/UqXJUHckHcqHgeGu39XkrnjIHFaOcGBgHEAU=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aUYIFt0PQgkIr594kduhD8Bu71OZd0D/fwyXtRje8mc=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fzAkUlBNgWN/x5KCb2GZk2gL4tAqH1MK2SlrgDcpzYI=</DigestValue>
      </Reference>
      <Reference URI="/xl/worksheets/sheet10.xml?ContentType=application/vnd.openxmlformats-officedocument.spreadsheetml.worksheet+xml">
        <DigestMethod Algorithm="http://www.w3.org/2001/04/xmlenc#sha256"/>
        <DigestValue>lHz7blIg6KFbfNsb1gEWqY08VCW1kNl2yjN0iwJ3NjU=</DigestValue>
      </Reference>
      <Reference URI="/xl/worksheets/sheet11.xml?ContentType=application/vnd.openxmlformats-officedocument.spreadsheetml.worksheet+xml">
        <DigestMethod Algorithm="http://www.w3.org/2001/04/xmlenc#sha256"/>
        <DigestValue>+IRjjKvUyfQWV/lDNIr7lsTFgbuTFf6pprHZRPlaZwo=</DigestValue>
      </Reference>
      <Reference URI="/xl/worksheets/sheet12.xml?ContentType=application/vnd.openxmlformats-officedocument.spreadsheetml.worksheet+xml">
        <DigestMethod Algorithm="http://www.w3.org/2001/04/xmlenc#sha256"/>
        <DigestValue>i7VGvAnMq0RTEvkht5BPDrDuYx5zqq5UbEbB+4+3cPE=</DigestValue>
      </Reference>
      <Reference URI="/xl/worksheets/sheet13.xml?ContentType=application/vnd.openxmlformats-officedocument.spreadsheetml.worksheet+xml">
        <DigestMethod Algorithm="http://www.w3.org/2001/04/xmlenc#sha256"/>
        <DigestValue>Re/b7zcp+6qyut/3eeGfNjy4OiXjIyQt+kdo099TbKQ=</DigestValue>
      </Reference>
      <Reference URI="/xl/worksheets/sheet14.xml?ContentType=application/vnd.openxmlformats-officedocument.spreadsheetml.worksheet+xml">
        <DigestMethod Algorithm="http://www.w3.org/2001/04/xmlenc#sha256"/>
        <DigestValue>HM7Eht1xzLfYDqnbLFr6A6Yv+IGKsu4N6UAxYdQgvxI=</DigestValue>
      </Reference>
      <Reference URI="/xl/worksheets/sheet15.xml?ContentType=application/vnd.openxmlformats-officedocument.spreadsheetml.worksheet+xml">
        <DigestMethod Algorithm="http://www.w3.org/2001/04/xmlenc#sha256"/>
        <DigestValue>PxEcfN3MvMWE4qlgca6z5O0UWN8awVv+Cyq1wmOc0mw=</DigestValue>
      </Reference>
      <Reference URI="/xl/worksheets/sheet16.xml?ContentType=application/vnd.openxmlformats-officedocument.spreadsheetml.worksheet+xml">
        <DigestMethod Algorithm="http://www.w3.org/2001/04/xmlenc#sha256"/>
        <DigestValue>Fk8Bmw2PW3VtiOcxtA+qCKEMvY4eaUNpbDijItDheYg=</DigestValue>
      </Reference>
      <Reference URI="/xl/worksheets/sheet17.xml?ContentType=application/vnd.openxmlformats-officedocument.spreadsheetml.worksheet+xml">
        <DigestMethod Algorithm="http://www.w3.org/2001/04/xmlenc#sha256"/>
        <DigestValue>upvc5P4K8qrZ92Y2JH/YpgOsqYkcXLMgajDson3aqiM=</DigestValue>
      </Reference>
      <Reference URI="/xl/worksheets/sheet18.xml?ContentType=application/vnd.openxmlformats-officedocument.spreadsheetml.worksheet+xml">
        <DigestMethod Algorithm="http://www.w3.org/2001/04/xmlenc#sha256"/>
        <DigestValue>hx1eOySRBr+dQISfB0l5BnHTxg7Qfey+alK8Mo5ioqU=</DigestValue>
      </Reference>
      <Reference URI="/xl/worksheets/sheet19.xml?ContentType=application/vnd.openxmlformats-officedocument.spreadsheetml.worksheet+xml">
        <DigestMethod Algorithm="http://www.w3.org/2001/04/xmlenc#sha256"/>
        <DigestValue>nQOEqssi4C3MBgSWxy9QRYerzEa+OPBZ8HpSTwi1e9w=</DigestValue>
      </Reference>
      <Reference URI="/xl/worksheets/sheet2.xml?ContentType=application/vnd.openxmlformats-officedocument.spreadsheetml.worksheet+xml">
        <DigestMethod Algorithm="http://www.w3.org/2001/04/xmlenc#sha256"/>
        <DigestValue>wdfFIK8wpDG6cbIFa4enBWLT8K5NZ04dZhxVByE8JK4=</DigestValue>
      </Reference>
      <Reference URI="/xl/worksheets/sheet3.xml?ContentType=application/vnd.openxmlformats-officedocument.spreadsheetml.worksheet+xml">
        <DigestMethod Algorithm="http://www.w3.org/2001/04/xmlenc#sha256"/>
        <DigestValue>3S4VorsvFhboLUungWNXi2pfenofFGoccC0wzxKAeYI=</DigestValue>
      </Reference>
      <Reference URI="/xl/worksheets/sheet4.xml?ContentType=application/vnd.openxmlformats-officedocument.spreadsheetml.worksheet+xml">
        <DigestMethod Algorithm="http://www.w3.org/2001/04/xmlenc#sha256"/>
        <DigestValue>vq7l+50xpeiBdZsu6IjOY8gfJvxsZkAlx3Az7BB4BmU=</DigestValue>
      </Reference>
      <Reference URI="/xl/worksheets/sheet5.xml?ContentType=application/vnd.openxmlformats-officedocument.spreadsheetml.worksheet+xml">
        <DigestMethod Algorithm="http://www.w3.org/2001/04/xmlenc#sha256"/>
        <DigestValue>B4UVZYEYpNppCdRZZQdZqDNRnfxN7gYEwjJ4tlokW/U=</DigestValue>
      </Reference>
      <Reference URI="/xl/worksheets/sheet6.xml?ContentType=application/vnd.openxmlformats-officedocument.spreadsheetml.worksheet+xml">
        <DigestMethod Algorithm="http://www.w3.org/2001/04/xmlenc#sha256"/>
        <DigestValue>l+gF28bkVQm5K3D/2ZqkBFePYoptgX68NGJEEVKJXNY=</DigestValue>
      </Reference>
      <Reference URI="/xl/worksheets/sheet7.xml?ContentType=application/vnd.openxmlformats-officedocument.spreadsheetml.worksheet+xml">
        <DigestMethod Algorithm="http://www.w3.org/2001/04/xmlenc#sha256"/>
        <DigestValue>L+WRvzRjfk2ULuFpEE4UbyvXlQpMI/zo2/yK4vxmRvc=</DigestValue>
      </Reference>
      <Reference URI="/xl/worksheets/sheet8.xml?ContentType=application/vnd.openxmlformats-officedocument.spreadsheetml.worksheet+xml">
        <DigestMethod Algorithm="http://www.w3.org/2001/04/xmlenc#sha256"/>
        <DigestValue>e5Ew+Zz7W5rxFizu+jjhZGf6yScEwFzwGsM2BdU8VEk=</DigestValue>
      </Reference>
      <Reference URI="/xl/worksheets/sheet9.xml?ContentType=application/vnd.openxmlformats-officedocument.spreadsheetml.worksheet+xml">
        <DigestMethod Algorithm="http://www.w3.org/2001/04/xmlenc#sha256"/>
        <DigestValue>51myqCdj81CevaBR7U5Gg2CyRmoUgWJIq4KqmGEX8JI=</DigestValue>
      </Reference>
    </Manifest>
    <SignatureProperties>
      <SignatureProperty Id="idSignatureTime" Target="#idPackageSignature">
        <mdssi:SignatureTime xmlns:mdssi="http://schemas.openxmlformats.org/package/2006/digital-signature">
          <mdssi:Format>YYYY-MM-DDThh:mm:ssTZD</mdssi:Format>
          <mdssi:Value>2020-11-02T09:47:53Z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2020-11-02T09:47:53Z</xd:SigningTime>
          <xd:SigningCertificate>
            <xd:Cert>
              <xd:CertDigest>
                <DigestMethod Algorithm="http://www.w3.org/2001/04/xmlenc#sha256"/>
                <DigestValue>bFayYOxD8LmHsEsnXjXJPZ7JDF60ZIvEXGY2PqSUhQw=</DigestValue>
              </xd:CertDigest>
              <xd:IssuerSerial>
                <X509IssuerName>CN=NBG Class 2 INT Sub CA, DC=nbg, DC=ge</X509IssuerName>
                <X509SerialNumber>100874937977278797270012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2020-11-02T09:44:37Z</dcterms:modified>
</cp:coreProperties>
</file>