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90FC6085-3ECA-44D8-88AB-605316D8542F}" xr6:coauthVersionLast="41" xr6:coauthVersionMax="41" xr10:uidLastSave="{00000000-0000-0000-0000-000000000000}"/>
  <bookViews>
    <workbookView xWindow="-120" yWindow="-120" windowWidth="20730" windowHeight="1116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79" l="1"/>
  <c r="K24" i="36"/>
  <c r="J24" i="36"/>
  <c r="I24" i="36"/>
  <c r="H24" i="36"/>
  <c r="G24" i="36"/>
  <c r="F24" i="36"/>
  <c r="K23" i="36"/>
  <c r="K25" i="36" s="1"/>
  <c r="J23" i="36"/>
  <c r="J25" i="36" s="1"/>
  <c r="I23" i="36"/>
  <c r="I25" i="36" s="1"/>
  <c r="H23" i="36"/>
  <c r="H25" i="36" s="1"/>
  <c r="G23" i="36"/>
  <c r="G25" i="36" s="1"/>
  <c r="F23" i="36"/>
  <c r="F25" i="36" s="1"/>
  <c r="C22" i="74"/>
  <c r="H21" i="74"/>
  <c r="H20" i="74"/>
  <c r="H19" i="74"/>
  <c r="H18" i="74"/>
  <c r="H17" i="74"/>
  <c r="H16" i="74"/>
  <c r="H15" i="74"/>
  <c r="H14" i="74"/>
  <c r="H13" i="74"/>
  <c r="H12" i="74"/>
  <c r="H11" i="74"/>
  <c r="H10" i="74"/>
  <c r="H9" i="74"/>
  <c r="H8" i="74"/>
  <c r="G21" i="74"/>
  <c r="G20" i="74"/>
  <c r="G19" i="74"/>
  <c r="G18" i="74"/>
  <c r="G17" i="74"/>
  <c r="G16" i="74"/>
  <c r="G15" i="74"/>
  <c r="G14" i="74"/>
  <c r="G13" i="74"/>
  <c r="G12" i="74"/>
  <c r="G11" i="74"/>
  <c r="G10" i="74"/>
  <c r="G9" i="74"/>
  <c r="G8" i="74"/>
  <c r="F21" i="74"/>
  <c r="F20" i="74"/>
  <c r="F19" i="74"/>
  <c r="F18" i="74"/>
  <c r="F17" i="74"/>
  <c r="F16" i="74"/>
  <c r="F15" i="74"/>
  <c r="F14" i="74"/>
  <c r="F13" i="74"/>
  <c r="F12" i="74"/>
  <c r="F11" i="74"/>
  <c r="F10" i="74"/>
  <c r="F9" i="74"/>
  <c r="F8" i="74"/>
  <c r="C46" i="69"/>
  <c r="C24" i="69"/>
  <c r="C14" i="69"/>
  <c r="C22" i="69"/>
  <c r="C13" i="71"/>
  <c r="D7" i="77"/>
  <c r="B2" i="53"/>
  <c r="B2" i="75"/>
  <c r="B2" i="71"/>
  <c r="B2" i="52"/>
  <c r="B2" i="72"/>
  <c r="B2" i="73"/>
  <c r="B2" i="28"/>
  <c r="B2" i="77"/>
  <c r="B2" i="69"/>
  <c r="B2" i="35"/>
  <c r="B2" i="64"/>
  <c r="B2" i="74"/>
  <c r="B2" i="36"/>
  <c r="B2" i="37"/>
  <c r="B2" i="79"/>
  <c r="B2" i="62"/>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C20" i="77"/>
  <c r="B16" i="6" s="1"/>
  <c r="C19" i="77"/>
  <c r="B15" i="6" s="1"/>
  <c r="D19" i="77" l="1"/>
  <c r="D20" i="77"/>
  <c r="D21" i="77"/>
  <c r="C30" i="79"/>
  <c r="C26" i="79"/>
  <c r="C18" i="79"/>
  <c r="C8" i="79"/>
  <c r="C36" i="79" l="1"/>
  <c r="C38" i="79" s="1"/>
  <c r="D6" i="71"/>
  <c r="D13" i="71" s="1"/>
  <c r="C6" i="7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4" i="69" l="1"/>
  <c r="C36" i="69"/>
</calcChain>
</file>

<file path=xl/sharedStrings.xml><?xml version="1.0" encoding="utf-8"?>
<sst xmlns="http://schemas.openxmlformats.org/spreadsheetml/2006/main" count="730" uniqueCount="510">
  <si>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</si>
  <si>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</si>
  <si>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</si>
  <si>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</si>
  <si>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</si>
  <si>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</si>
  <si>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</si>
  <si>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</si>
  <si>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</si>
  <si>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</si>
  <si>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</si>
  <si>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</si>
  <si>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</si>
  <si>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</si>
  <si>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</si>
  <si>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</si>
  <si>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</si>
  <si>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</si>
  <si>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</si>
  <si>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</si>
  <si>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</si>
  <si>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</si>
  <si>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</si>
  <si>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</si>
  <si>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</si>
  <si>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</si>
  <si>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</si>
  <si>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</si>
  <si>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</si>
  <si>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</si>
  <si>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</si>
  <si>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</si>
  <si>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</si>
  <si>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</si>
  <si>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</si>
  <si>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</si>
  <si>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</si>
  <si>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</si>
  <si>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</si>
  <si>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</si>
  <si>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</si>
  <si>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</si>
  <si>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</si>
  <si>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</si>
  <si>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</si>
  <si>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</si>
  <si>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</si>
  <si>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</si>
  <si>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</si>
  <si>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</si>
  <si>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</si>
  <si>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</si>
  <si>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</si>
  <si>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</si>
  <si>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</si>
  <si>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</si>
  <si>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</si>
  <si>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</si>
  <si>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</si>
  <si>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</si>
  <si>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</si>
  <si>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</si>
  <si>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</si>
  <si>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</si>
  <si>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</si>
  <si>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</si>
  <si>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</si>
  <si>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</si>
  <si>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</si>
  <si>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</si>
  <si>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</si>
  <si>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</si>
  <si>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</si>
  <si>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</si>
  <si>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</si>
  <si>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</si>
  <si>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</si>
  <si>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</si>
  <si>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</si>
  <si>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</si>
  <si>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</si>
  <si>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</si>
  <si>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</si>
  <si>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</si>
  <si>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</si>
  <si>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</si>
  <si>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</si>
  <si>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</si>
  <si>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</si>
  <si>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</si>
  <si>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</si>
  <si>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</si>
  <si>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</si>
  <si>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</si>
  <si>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</si>
  <si>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</si>
  <si>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</si>
  <si>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</si>
  <si>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</si>
  <si>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</si>
  <si>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</si>
  <si>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</si>
  <si>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</si>
  <si>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</si>
  <si>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</si>
  <si>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</si>
  <si>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</si>
  <si>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</si>
  <si>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</si>
  <si>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</si>
  <si>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</si>
  <si>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</si>
  <si>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</si>
  <si>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</si>
  <si>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</si>
  <si>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</si>
  <si>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</si>
  <si>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</si>
  <si>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</si>
  <si>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</si>
  <si>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</si>
  <si>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</si>
  <si>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</si>
  <si>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</si>
  <si>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</si>
  <si>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</si>
  <si>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</si>
  <si>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</si>
  <si>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</si>
  <si>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</si>
  <si>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</si>
  <si>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</si>
  <si>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</si>
  <si>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</si>
  <si>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</si>
  <si>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</si>
  <si>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</si>
  <si>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</si>
  <si>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</si>
  <si>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</si>
  <si>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</si>
  <si>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</si>
  <si>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</si>
  <si>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</si>
  <si>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</si>
  <si>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</si>
  <si>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</si>
  <si>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</si>
  <si>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</si>
  <si>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</si>
  <si>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</si>
  <si>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</si>
  <si>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</si>
  <si>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</si>
  <si>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</si>
  <si>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</si>
  <si>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</si>
  <si>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</si>
  <si>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</si>
  <si>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</si>
  <si>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</si>
  <si>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</si>
  <si>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</si>
  <si>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</si>
  <si>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</si>
  <si>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</si>
  <si>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</si>
  <si>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</si>
  <si>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</si>
  <si>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</si>
  <si>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</si>
  <si>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</si>
  <si>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</si>
  <si>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</si>
  <si>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</si>
  <si>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</si>
  <si>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</si>
  <si>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</si>
  <si>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</si>
  <si>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</si>
  <si>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</si>
  <si>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</si>
  <si>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</si>
  <si>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</si>
  <si>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</si>
  <si>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</si>
  <si>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</si>
  <si>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</si>
  <si>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</si>
  <si>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</si>
  <si>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</si>
  <si>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</si>
  <si>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</si>
  <si>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</si>
  <si>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</si>
  <si>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</si>
  <si>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</si>
  <si>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</si>
  <si>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</si>
  <si>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</si>
  <si>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</si>
  <si>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</si>
  <si>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</si>
  <si>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</si>
  <si>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</si>
  <si>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</si>
  <si>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</si>
  <si>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</si>
  <si>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</si>
  <si>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</si>
  <si>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</si>
  <si>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</si>
  <si>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</si>
  <si>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</si>
  <si>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</si>
  <si>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</si>
  <si>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</si>
  <si>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</si>
  <si>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</si>
  <si>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</si>
  <si>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</si>
  <si>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</si>
  <si>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</si>
  <si>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</si>
  <si>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</si>
  <si>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</si>
  <si>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</si>
  <si>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</si>
  <si>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</si>
  <si>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</si>
  <si>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</si>
  <si>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</si>
  <si>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</si>
  <si>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</si>
  <si>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</si>
  <si>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</si>
  <si>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</si>
  <si>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</si>
  <si>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</si>
  <si>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</si>
  <si>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</si>
  <si>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</si>
  <si>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</si>
  <si>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</si>
  <si>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</si>
  <si>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</si>
  <si>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</si>
  <si>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</si>
  <si>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</si>
  <si>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</si>
  <si>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</si>
  <si>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</si>
  <si>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</si>
  <si>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</si>
  <si>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</si>
  <si>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</si>
  <si>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</si>
  <si>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</si>
  <si>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</si>
  <si>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</si>
  <si>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</si>
  <si>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</si>
  <si>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</si>
  <si>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</si>
  <si>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</si>
  <si>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</si>
  <si>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</si>
  <si>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</si>
  <si>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</si>
  <si>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</si>
  <si>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</si>
  <si>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</si>
  <si>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</si>
  <si>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</si>
  <si>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</si>
  <si>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</si>
  <si>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</si>
  <si>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</si>
  <si>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</si>
  <si>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</si>
  <si>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</si>
  <si>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</si>
  <si>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</si>
  <si>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</si>
  <si>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</si>
  <si>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</si>
  <si>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</si>
  <si>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</si>
  <si>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</si>
  <si>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</si>
  <si>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</si>
  <si>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</si>
  <si>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</si>
  <si>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</si>
  <si>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</si>
  <si>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</si>
  <si>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</si>
  <si>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</si>
  <si>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</si>
  <si>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</si>
  <si>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</si>
  <si>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</si>
  <si>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</si>
  <si>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</si>
  <si>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</si>
  <si>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</si>
  <si>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</si>
  <si>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</si>
  <si>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</si>
  <si>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</si>
  <si>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</si>
  <si>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</si>
  <si>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</si>
  <si>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</si>
  <si>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</si>
  <si>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</si>
  <si>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</si>
  <si>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</si>
  <si>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</si>
  <si>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</si>
  <si>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</si>
  <si>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</si>
  <si>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</si>
  <si>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</si>
  <si>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</si>
  <si>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</si>
  <si>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</si>
  <si>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</si>
  <si>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</si>
  <si>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</si>
  <si>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</si>
  <si>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</si>
  <si>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</si>
  <si>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</si>
  <si>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</si>
  <si>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</si>
  <si>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</si>
  <si>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</si>
  <si>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</si>
  <si>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</si>
  <si>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</si>
  <si>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</si>
  <si>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</si>
  <si>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</si>
  <si>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</si>
  <si>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</si>
  <si>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</si>
  <si>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</si>
  <si>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</si>
  <si>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</si>
  <si>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</si>
  <si>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</si>
  <si>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</si>
  <si>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</si>
  <si>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</si>
  <si>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</si>
  <si>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</si>
  <si>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</si>
  <si>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</si>
  <si>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</si>
  <si>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</si>
  <si>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</si>
  <si>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</si>
  <si>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</si>
  <si>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</si>
  <si>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</si>
  <si>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</si>
  <si>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</si>
  <si>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</si>
  <si>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</si>
  <si>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</si>
  <si>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</si>
  <si>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</si>
  <si>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</si>
  <si>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</si>
  <si>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</si>
  <si>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</si>
  <si>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</si>
  <si>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</si>
  <si>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</si>
  <si>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</si>
  <si>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</si>
  <si>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</si>
  <si>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</si>
  <si>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</si>
  <si>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</si>
  <si>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</si>
  <si>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</si>
  <si>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</si>
  <si>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</si>
  <si>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</si>
  <si>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</si>
  <si>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</si>
  <si>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</si>
  <si>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</si>
  <si>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</si>
  <si>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</si>
  <si>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</si>
  <si>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</si>
  <si>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</si>
  <si>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</si>
  <si>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</si>
  <si>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</si>
  <si>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</si>
  <si>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</si>
  <si>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</si>
  <si>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</si>
  <si>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</si>
  <si>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</si>
  <si>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</si>
  <si>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</si>
  <si>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</si>
  <si>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</si>
  <si>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</si>
  <si>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</si>
  <si>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</si>
  <si>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</si>
  <si>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</si>
  <si>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</si>
  <si>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</si>
  <si>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</si>
  <si>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</si>
  <si>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</si>
  <si>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</si>
  <si>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</si>
  <si>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</si>
  <si>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</si>
  <si>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</si>
  <si>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</si>
  <si>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</si>
  <si>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</si>
  <si>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</si>
  <si>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</si>
  <si>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</si>
  <si>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</si>
  <si>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</si>
  <si>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</si>
  <si>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</si>
  <si>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</si>
  <si>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</si>
  <si>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</si>
  <si>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</si>
  <si>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</si>
  <si>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</si>
  <si>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</si>
  <si>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</si>
  <si>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</si>
  <si>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</si>
  <si>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</si>
  <si>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</si>
  <si>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</si>
  <si>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</si>
  <si>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</si>
  <si>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</si>
  <si>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</si>
  <si>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</si>
  <si>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</si>
  <si>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</si>
  <si>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</si>
  <si>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</si>
  <si>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</si>
  <si>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</si>
  <si>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</si>
  <si>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</si>
  <si>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</si>
  <si>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</si>
  <si>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</si>
  <si>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</si>
  <si>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</si>
  <si>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</si>
  <si>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</si>
  <si>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</si>
  <si>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</si>
  <si>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</si>
  <si>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</si>
  <si>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</si>
  <si>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</si>
  <si>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</si>
  <si>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</si>
  <si>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</si>
  <si>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</si>
  <si>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</si>
  <si>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</si>
  <si>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</si>
  <si>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</si>
  <si>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</si>
  <si>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</si>
  <si>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</si>
  <si>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JSC "FINCA Bank Georgia"</t>
  </si>
  <si>
    <t>Florin Lila</t>
  </si>
  <si>
    <t>Vusal Verdiyev</t>
  </si>
  <si>
    <t>www.finca.ge</t>
  </si>
  <si>
    <t>Florin Lila (Chairman)</t>
  </si>
  <si>
    <t>Chikako Kuno</t>
  </si>
  <si>
    <t>Volker Renner</t>
  </si>
  <si>
    <t xml:space="preserve">SRIDHAR SRINIVASAN </t>
  </si>
  <si>
    <t>Vusal Verdiyev, CEO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</si>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</sst>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sz val="10"/>
      <color rgb="FF333333"/>
      <name val="Arial"/>
      <family val="2"/>
    </font>
    <font>
      <sz val="10"/>
      <color rgb="FFFF0000"/>
      <name val="Arial"/>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9"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4"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9"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3" fontId="2" fillId="72" borderId="87" applyFont="0">
      <alignment horizontal="right" vertical="center"/>
      <protection locked="0"/>
    </xf>
    <xf numFmtId="0" fontId="67"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9"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3" fillId="70" borderId="88" applyFont="0" applyBorder="0">
      <alignment horizontal="center" wrapText="1"/>
    </xf>
    <xf numFmtId="168" fontId="55" fillId="0" borderId="85">
      <alignment horizontal="left" vertical="center"/>
    </xf>
    <xf numFmtId="0" fontId="55" fillId="0" borderId="85">
      <alignment horizontal="left" vertical="center"/>
    </xf>
    <xf numFmtId="0" fontId="55" fillId="0" borderId="85">
      <alignment horizontal="left" vertical="center"/>
    </xf>
    <xf numFmtId="0" fontId="2" fillId="69" borderId="87" applyNumberFormat="0" applyFont="0" applyBorder="0" applyProtection="0">
      <alignment horizontal="center" vertical="center"/>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9"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9"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1" fillId="0" borderId="0"/>
    <xf numFmtId="169" fontId="27" fillId="37" borderId="0"/>
    <xf numFmtId="0" fontId="2" fillId="0" borderId="0">
      <alignment vertical="center"/>
    </xf>
  </cellStyleXfs>
  <cellXfs count="56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4" fillId="0" borderId="21"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4" fillId="0" borderId="59" xfId="0" applyFont="1" applyBorder="1"/>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167" fontId="24" fillId="0" borderId="70"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7" fillId="76" borderId="66"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4" fillId="0" borderId="34" xfId="0" applyNumberFormat="1" applyFont="1" applyBorder="1" applyAlignment="1">
      <alignment vertical="center"/>
    </xf>
    <xf numFmtId="193" fontId="24" fillId="0" borderId="13" xfId="0" applyNumberFormat="1" applyFont="1" applyBorder="1" applyAlignment="1">
      <alignment vertical="center"/>
    </xf>
    <xf numFmtId="193" fontId="18"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18" fillId="0" borderId="14" xfId="0" applyNumberFormat="1" applyFont="1" applyBorder="1" applyAlignment="1">
      <alignment vertical="center"/>
    </xf>
    <xf numFmtId="193" fontId="23" fillId="36" borderId="6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4"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7" fillId="37" borderId="0" xfId="20" applyBorder="1"/>
    <xf numFmtId="169" fontId="27" fillId="37" borderId="80" xfId="20" applyBorder="1"/>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19"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8"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7" fillId="37" borderId="33" xfId="20" applyBorder="1"/>
    <xf numFmtId="169" fontId="27" fillId="37" borderId="98" xfId="20" applyBorder="1"/>
    <xf numFmtId="169" fontId="27" fillId="37" borderId="89" xfId="20" applyBorder="1"/>
    <xf numFmtId="169" fontId="27"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3" xfId="0" applyFont="1" applyFill="1" applyBorder="1" applyAlignment="1">
      <alignment vertical="center"/>
    </xf>
    <xf numFmtId="0" fontId="4" fillId="0" borderId="103" xfId="0" applyFont="1" applyFill="1" applyBorder="1" applyAlignment="1">
      <alignment horizontal="center" vertical="center"/>
    </xf>
    <xf numFmtId="0" fontId="6" fillId="0" borderId="25" xfId="0" applyFont="1" applyFill="1" applyBorder="1" applyAlignment="1">
      <alignment vertical="center"/>
    </xf>
    <xf numFmtId="169" fontId="27" fillId="37" borderId="27"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4" xfId="0" applyBorder="1"/>
    <xf numFmtId="0" fontId="6" fillId="36" borderId="104"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7" fillId="0" borderId="103" xfId="0" applyFont="1" applyFill="1" applyBorder="1" applyAlignment="1">
      <alignment horizontal="right" vertical="center" wrapText="1"/>
    </xf>
    <xf numFmtId="0" fontId="107" fillId="0" borderId="87"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4" xfId="5" applyNumberFormat="1" applyFont="1" applyFill="1" applyBorder="1" applyAlignment="1" applyProtection="1">
      <alignment horizontal="left" vertical="center"/>
      <protection locked="0"/>
    </xf>
    <xf numFmtId="0" fontId="109" fillId="0" borderId="25" xfId="9" applyFont="1" applyFill="1" applyBorder="1" applyAlignment="1" applyProtection="1">
      <alignment horizontal="left" vertical="center" wrapText="1"/>
      <protection locked="0"/>
    </xf>
    <xf numFmtId="0" fontId="21" fillId="0" borderId="103" xfId="0" applyFont="1" applyBorder="1" applyAlignment="1">
      <alignment horizontal="center" vertical="center" wrapText="1"/>
    </xf>
    <xf numFmtId="0" fontId="21" fillId="0" borderId="87" xfId="0" applyFont="1" applyBorder="1" applyAlignment="1">
      <alignment vertical="center" wrapText="1"/>
    </xf>
    <xf numFmtId="3" fontId="22" fillId="36" borderId="87" xfId="0" applyNumberFormat="1" applyFont="1" applyFill="1" applyBorder="1" applyAlignment="1">
      <alignment vertical="center" wrapText="1"/>
    </xf>
    <xf numFmtId="3" fontId="22" fillId="36" borderId="10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2" fillId="0" borderId="87" xfId="0" applyNumberFormat="1" applyFont="1" applyBorder="1" applyAlignment="1">
      <alignment vertical="center" wrapText="1"/>
    </xf>
    <xf numFmtId="3" fontId="22" fillId="0" borderId="101"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2" fillId="0" borderId="87" xfId="0" applyNumberFormat="1" applyFont="1" applyFill="1" applyBorder="1" applyAlignment="1">
      <alignment vertical="center" wrapText="1"/>
    </xf>
    <xf numFmtId="0" fontId="21" fillId="0" borderId="87" xfId="0" applyFont="1" applyFill="1" applyBorder="1" applyAlignment="1">
      <alignment horizontal="left" vertical="center" wrapText="1" indent="2"/>
    </xf>
    <xf numFmtId="0" fontId="11" fillId="0" borderId="87" xfId="17" applyFill="1" applyBorder="1" applyAlignment="1" applyProtection="1"/>
    <xf numFmtId="49" fontId="107" fillId="0" borderId="103" xfId="0" applyNumberFormat="1" applyFont="1" applyFill="1" applyBorder="1" applyAlignment="1">
      <alignment horizontal="right" vertical="center" wrapText="1"/>
    </xf>
    <xf numFmtId="0" fontId="7" fillId="3" borderId="87" xfId="20960" applyFont="1" applyFill="1" applyBorder="1" applyAlignment="1" applyProtection="1"/>
    <xf numFmtId="0" fontId="104"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7"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1" fillId="0" borderId="103" xfId="0" applyFont="1" applyFill="1" applyBorder="1" applyAlignment="1">
      <alignment horizontal="center" vertical="center" wrapText="1"/>
    </xf>
    <xf numFmtId="0" fontId="21" fillId="0" borderId="87" xfId="0" applyFont="1" applyFill="1" applyBorder="1" applyAlignment="1">
      <alignment vertical="center" wrapText="1"/>
    </xf>
    <xf numFmtId="3" fontId="22" fillId="0" borderId="101" xfId="0" applyNumberFormat="1" applyFont="1" applyFill="1" applyBorder="1" applyAlignment="1">
      <alignment vertical="center" wrapText="1"/>
    </xf>
    <xf numFmtId="0" fontId="110" fillId="77" borderId="88" xfId="21412" applyFont="1" applyFill="1" applyBorder="1" applyAlignment="1" applyProtection="1">
      <alignment vertical="center" wrapText="1"/>
      <protection locked="0"/>
    </xf>
    <xf numFmtId="0" fontId="111" fillId="70" borderId="82" xfId="21412" applyFont="1" applyFill="1" applyBorder="1" applyAlignment="1" applyProtection="1">
      <alignment horizontal="center" vertical="center"/>
      <protection locked="0"/>
    </xf>
    <xf numFmtId="0" fontId="110" fillId="78" borderId="87" xfId="21412" applyFont="1" applyFill="1" applyBorder="1" applyAlignment="1" applyProtection="1">
      <alignment horizontal="center" vertical="center"/>
      <protection locked="0"/>
    </xf>
    <xf numFmtId="0" fontId="110" fillId="77" borderId="88" xfId="21412" applyFont="1" applyFill="1" applyBorder="1" applyAlignment="1" applyProtection="1">
      <alignment vertical="center"/>
      <protection locked="0"/>
    </xf>
    <xf numFmtId="0" fontId="112" fillId="70" borderId="82" xfId="21412" applyFont="1" applyFill="1" applyBorder="1" applyAlignment="1" applyProtection="1">
      <alignment horizontal="center" vertical="center"/>
      <protection locked="0"/>
    </xf>
    <xf numFmtId="0" fontId="112" fillId="3" borderId="82" xfId="21412" applyFont="1" applyFill="1" applyBorder="1" applyAlignment="1" applyProtection="1">
      <alignment horizontal="center" vertical="center"/>
      <protection locked="0"/>
    </xf>
    <xf numFmtId="0" fontId="112" fillId="0" borderId="82" xfId="21412" applyFont="1" applyFill="1" applyBorder="1" applyAlignment="1" applyProtection="1">
      <alignment horizontal="center" vertical="center"/>
      <protection locked="0"/>
    </xf>
    <xf numFmtId="0" fontId="113" fillId="78" borderId="87" xfId="21412" applyFont="1" applyFill="1" applyBorder="1" applyAlignment="1" applyProtection="1">
      <alignment horizontal="center" vertical="center"/>
      <protection locked="0"/>
    </xf>
    <xf numFmtId="0" fontId="110" fillId="77" borderId="88" xfId="21412" applyFont="1" applyFill="1" applyBorder="1" applyAlignment="1" applyProtection="1">
      <alignment horizontal="center" vertical="center"/>
      <protection locked="0"/>
    </xf>
    <xf numFmtId="0" fontId="63" fillId="77" borderId="88" xfId="21412" applyFont="1" applyFill="1" applyBorder="1" applyAlignment="1" applyProtection="1">
      <alignment vertical="center"/>
      <protection locked="0"/>
    </xf>
    <xf numFmtId="0" fontId="112" fillId="70" borderId="87" xfId="21412" applyFont="1" applyFill="1" applyBorder="1" applyAlignment="1" applyProtection="1">
      <alignment horizontal="center" vertical="center"/>
      <protection locked="0"/>
    </xf>
    <xf numFmtId="0" fontId="37" fillId="70" borderId="87" xfId="21412" applyFont="1" applyFill="1" applyBorder="1" applyAlignment="1" applyProtection="1">
      <alignment horizontal="center" vertical="center"/>
      <protection locked="0"/>
    </xf>
    <xf numFmtId="0" fontId="63" fillId="77" borderId="86" xfId="21412" applyFont="1" applyFill="1" applyBorder="1" applyAlignment="1" applyProtection="1">
      <alignment vertical="center"/>
      <protection locked="0"/>
    </xf>
    <xf numFmtId="0" fontId="111" fillId="0" borderId="86" xfId="21412" applyFont="1" applyFill="1" applyBorder="1" applyAlignment="1" applyProtection="1">
      <alignment horizontal="left" vertical="center" wrapText="1"/>
      <protection locked="0"/>
    </xf>
    <xf numFmtId="164" fontId="111" fillId="0" borderId="87" xfId="948" applyNumberFormat="1" applyFont="1" applyFill="1" applyBorder="1" applyAlignment="1" applyProtection="1">
      <alignment horizontal="right" vertical="center"/>
      <protection locked="0"/>
    </xf>
    <xf numFmtId="0" fontId="110" fillId="78" borderId="86" xfId="21412" applyFont="1" applyFill="1" applyBorder="1" applyAlignment="1" applyProtection="1">
      <alignment vertical="top" wrapText="1"/>
      <protection locked="0"/>
    </xf>
    <xf numFmtId="164" fontId="111" fillId="78" borderId="87" xfId="948" applyNumberFormat="1" applyFont="1" applyFill="1" applyBorder="1" applyAlignment="1" applyProtection="1">
      <alignment horizontal="right" vertical="center"/>
    </xf>
    <xf numFmtId="164" fontId="63" fillId="77" borderId="86" xfId="948" applyNumberFormat="1" applyFont="1" applyFill="1" applyBorder="1" applyAlignment="1" applyProtection="1">
      <alignment horizontal="right" vertical="center"/>
      <protection locked="0"/>
    </xf>
    <xf numFmtId="0" fontId="111" fillId="70" borderId="86" xfId="21412" applyFont="1" applyFill="1" applyBorder="1" applyAlignment="1" applyProtection="1">
      <alignment vertical="center" wrapText="1"/>
      <protection locked="0"/>
    </xf>
    <xf numFmtId="0" fontId="111" fillId="70" borderId="86" xfId="21412" applyFont="1" applyFill="1" applyBorder="1" applyAlignment="1" applyProtection="1">
      <alignment horizontal="left" vertical="center" wrapText="1"/>
      <protection locked="0"/>
    </xf>
    <xf numFmtId="0" fontId="111" fillId="0" borderId="86" xfId="21412" applyFont="1" applyFill="1" applyBorder="1" applyAlignment="1" applyProtection="1">
      <alignment vertical="center" wrapText="1"/>
      <protection locked="0"/>
    </xf>
    <xf numFmtId="0" fontId="111" fillId="3" borderId="86" xfId="21412" applyFont="1" applyFill="1" applyBorder="1" applyAlignment="1" applyProtection="1">
      <alignment horizontal="left" vertical="center" wrapText="1"/>
      <protection locked="0"/>
    </xf>
    <xf numFmtId="0" fontId="110" fillId="78" borderId="86" xfId="21412" applyFont="1" applyFill="1" applyBorder="1" applyAlignment="1" applyProtection="1">
      <alignment vertical="center" wrapText="1"/>
      <protection locked="0"/>
    </xf>
    <xf numFmtId="164" fontId="110" fillId="77" borderId="86" xfId="948" applyNumberFormat="1" applyFont="1" applyFill="1" applyBorder="1" applyAlignment="1" applyProtection="1">
      <alignment horizontal="right" vertical="center"/>
      <protection locked="0"/>
    </xf>
    <xf numFmtId="164" fontId="111" fillId="3" borderId="87"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7"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43" fontId="7" fillId="0" borderId="0" xfId="7" applyFont="1"/>
    <xf numFmtId="165" fontId="107" fillId="0" borderId="87" xfId="20961" applyNumberFormat="1" applyFont="1" applyFill="1" applyBorder="1" applyAlignment="1">
      <alignment horizontal="left" vertical="center" wrapText="1"/>
    </xf>
    <xf numFmtId="165" fontId="109" fillId="0" borderId="25" xfId="20961" applyNumberFormat="1" applyFont="1" applyFill="1" applyBorder="1" applyAlignment="1" applyProtection="1">
      <alignment horizontal="left" vertical="center"/>
    </xf>
    <xf numFmtId="179" fontId="4" fillId="0" borderId="0" xfId="0" applyNumberFormat="1" applyFont="1" applyAlignment="1">
      <alignment horizontal="left"/>
    </xf>
    <xf numFmtId="179" fontId="0" fillId="0" borderId="0" xfId="0" applyNumberFormat="1" applyAlignment="1">
      <alignment horizontal="left"/>
    </xf>
    <xf numFmtId="179" fontId="24" fillId="0" borderId="0" xfId="0" applyNumberFormat="1" applyFont="1" applyAlignment="1">
      <alignment horizontal="left"/>
    </xf>
    <xf numFmtId="179" fontId="4" fillId="0" borderId="0" xfId="0" applyNumberFormat="1" applyFont="1" applyFill="1" applyAlignment="1">
      <alignment horizontal="left"/>
    </xf>
    <xf numFmtId="179" fontId="9" fillId="0" borderId="0" xfId="11" applyNumberFormat="1" applyFont="1" applyFill="1" applyBorder="1" applyAlignment="1" applyProtection="1">
      <alignment horizontal="left"/>
    </xf>
    <xf numFmtId="179" fontId="7" fillId="0" borderId="0" xfId="0" applyNumberFormat="1" applyFont="1" applyAlignment="1">
      <alignment horizontal="left"/>
    </xf>
    <xf numFmtId="193" fontId="114" fillId="0" borderId="87" xfId="0" applyNumberFormat="1" applyFont="1" applyFill="1" applyBorder="1" applyAlignment="1" applyProtection="1">
      <alignment vertical="center" wrapText="1"/>
      <protection locked="0"/>
    </xf>
    <xf numFmtId="193" fontId="114" fillId="0" borderId="101" xfId="0" applyNumberFormat="1" applyFont="1" applyFill="1" applyBorder="1" applyAlignment="1" applyProtection="1">
      <alignment vertical="center" wrapText="1"/>
      <protection locked="0"/>
    </xf>
    <xf numFmtId="10" fontId="114" fillId="0" borderId="87" xfId="20961" applyNumberFormat="1" applyFont="1" applyBorder="1" applyAlignment="1" applyProtection="1">
      <alignment vertical="center" wrapText="1"/>
      <protection locked="0"/>
    </xf>
    <xf numFmtId="10" fontId="114" fillId="0" borderId="101" xfId="20961" applyNumberFormat="1" applyFont="1" applyBorder="1" applyAlignment="1" applyProtection="1">
      <alignment vertical="center" wrapText="1"/>
      <protection locked="0"/>
    </xf>
    <xf numFmtId="10" fontId="115" fillId="2" borderId="87" xfId="20961" applyNumberFormat="1" applyFont="1" applyFill="1" applyBorder="1" applyAlignment="1" applyProtection="1">
      <alignment vertical="center"/>
      <protection locked="0"/>
    </xf>
    <xf numFmtId="10" fontId="115" fillId="2" borderId="101" xfId="20961" applyNumberFormat="1" applyFont="1" applyFill="1" applyBorder="1" applyAlignment="1" applyProtection="1">
      <alignment vertical="center"/>
      <protection locked="0"/>
    </xf>
    <xf numFmtId="10" fontId="114" fillId="0" borderId="87" xfId="20961" applyNumberFormat="1" applyFont="1" applyFill="1" applyBorder="1" applyAlignment="1" applyProtection="1">
      <alignment horizontal="center" vertical="center" wrapText="1"/>
      <protection locked="0"/>
    </xf>
    <xf numFmtId="10" fontId="114" fillId="0" borderId="101" xfId="20961" applyNumberFormat="1" applyFont="1" applyFill="1" applyBorder="1" applyAlignment="1" applyProtection="1">
      <alignment horizontal="center" vertical="center" wrapText="1"/>
      <protection locked="0"/>
    </xf>
    <xf numFmtId="193" fontId="115" fillId="2" borderId="87" xfId="0" applyNumberFormat="1" applyFont="1" applyFill="1" applyBorder="1" applyAlignment="1" applyProtection="1">
      <alignment vertical="center"/>
      <protection locked="0"/>
    </xf>
    <xf numFmtId="193" fontId="115" fillId="2" borderId="101" xfId="0" applyNumberFormat="1" applyFont="1" applyFill="1" applyBorder="1" applyAlignment="1" applyProtection="1">
      <alignment vertical="center"/>
      <protection locked="0"/>
    </xf>
    <xf numFmtId="10" fontId="115" fillId="2" borderId="25" xfId="20961" applyNumberFormat="1" applyFont="1" applyFill="1" applyBorder="1" applyAlignment="1" applyProtection="1">
      <alignment vertical="center"/>
      <protection locked="0"/>
    </xf>
    <xf numFmtId="10" fontId="115" fillId="2" borderId="26" xfId="20961" applyNumberFormat="1" applyFont="1" applyFill="1" applyBorder="1" applyAlignment="1" applyProtection="1">
      <alignment vertical="center"/>
      <protection locked="0"/>
    </xf>
    <xf numFmtId="0" fontId="9" fillId="0" borderId="95" xfId="0" applyFont="1" applyBorder="1" applyAlignment="1">
      <alignment vertical="center"/>
    </xf>
    <xf numFmtId="0" fontId="13" fillId="0" borderId="83" xfId="0" applyFont="1" applyBorder="1" applyAlignment="1">
      <alignment wrapText="1"/>
    </xf>
    <xf numFmtId="0" fontId="4" fillId="0" borderId="106" xfId="0" applyFont="1" applyBorder="1" applyAlignment="1"/>
    <xf numFmtId="9" fontId="4" fillId="0" borderId="23" xfId="20961" applyFont="1" applyBorder="1" applyAlignment="1"/>
    <xf numFmtId="194" fontId="4" fillId="0" borderId="101" xfId="7" applyNumberFormat="1" applyFont="1" applyFill="1" applyBorder="1" applyAlignment="1">
      <alignment horizontal="right" vertical="center" wrapText="1"/>
    </xf>
    <xf numFmtId="164" fontId="107" fillId="0" borderId="101" xfId="7" applyNumberFormat="1" applyFont="1" applyFill="1" applyBorder="1" applyAlignment="1">
      <alignment horizontal="right" vertical="center" wrapText="1"/>
    </xf>
    <xf numFmtId="164" fontId="4" fillId="0" borderId="101" xfId="7" applyNumberFormat="1" applyFont="1" applyFill="1" applyBorder="1" applyAlignment="1">
      <alignment horizontal="right" vertical="center" wrapText="1"/>
    </xf>
    <xf numFmtId="164" fontId="7" fillId="0" borderId="26" xfId="7" applyNumberFormat="1" applyFont="1" applyFill="1" applyBorder="1" applyAlignment="1" applyProtection="1">
      <alignment horizontal="right" vertical="center"/>
    </xf>
    <xf numFmtId="193" fontId="114" fillId="36" borderId="13" xfId="0" applyNumberFormat="1" applyFont="1" applyFill="1" applyBorder="1" applyAlignment="1">
      <alignment vertical="center"/>
    </xf>
    <xf numFmtId="193" fontId="114" fillId="0" borderId="14" xfId="0" applyNumberFormat="1" applyFont="1" applyBorder="1" applyAlignment="1">
      <alignment vertical="center"/>
    </xf>
    <xf numFmtId="164" fontId="116" fillId="0" borderId="0" xfId="7" applyNumberFormat="1" applyFont="1"/>
    <xf numFmtId="164" fontId="4" fillId="0" borderId="3" xfId="7" applyNumberFormat="1" applyFont="1" applyBorder="1" applyAlignment="1"/>
    <xf numFmtId="164" fontId="4" fillId="0" borderId="8" xfId="7" applyNumberFormat="1" applyFont="1" applyBorder="1" applyAlignment="1"/>
    <xf numFmtId="164" fontId="4" fillId="36" borderId="26" xfId="7" applyNumberFormat="1" applyFont="1" applyFill="1" applyBorder="1"/>
    <xf numFmtId="164" fontId="27" fillId="37" borderId="0" xfId="7" applyNumberFormat="1" applyFont="1" applyFill="1" applyBorder="1"/>
    <xf numFmtId="164" fontId="4" fillId="0" borderId="58"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83" xfId="7" applyNumberFormat="1" applyFont="1" applyFill="1" applyBorder="1" applyAlignment="1">
      <alignment vertical="center"/>
    </xf>
    <xf numFmtId="10" fontId="4" fillId="0" borderId="81" xfId="20961" applyNumberFormat="1" applyFont="1" applyFill="1" applyBorder="1" applyAlignment="1">
      <alignment vertical="center"/>
    </xf>
    <xf numFmtId="10" fontId="4" fillId="0" borderId="97" xfId="20961" applyNumberFormat="1" applyFont="1" applyFill="1" applyBorder="1" applyAlignment="1">
      <alignment vertical="center"/>
    </xf>
    <xf numFmtId="10" fontId="111" fillId="78" borderId="87" xfId="20961" applyNumberFormat="1" applyFont="1" applyFill="1" applyBorder="1" applyAlignment="1" applyProtection="1">
      <alignment horizontal="right" vertical="center"/>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showGridLines="0" tabSelected="1" zoomScale="80" zoomScaleNormal="80" workbookViewId="0">
      <pane xSplit="1" ySplit="7" topLeftCell="B8" activePane="bottomRight" state="frozen"/>
      <selection pane="topRight" activeCell="B1" sqref="B1"/>
      <selection pane="bottomLeft" activeCell="A8" sqref="A8"/>
      <selection pane="bottomRight" activeCell="D8" sqref="D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9" t="s">
        <v>263</v>
      </c>
      <c r="C1" s="100"/>
    </row>
    <row r="2" spans="1:3" s="196" customFormat="1" ht="15.75">
      <c r="A2" s="244">
        <v>1</v>
      </c>
      <c r="B2" s="197" t="s">
        <v>264</v>
      </c>
      <c r="C2" s="194" t="s">
        <v>488</v>
      </c>
    </row>
    <row r="3" spans="1:3" s="196" customFormat="1" ht="15.75">
      <c r="A3" s="244">
        <v>2</v>
      </c>
      <c r="B3" s="198" t="s">
        <v>265</v>
      </c>
      <c r="C3" s="194" t="s">
        <v>489</v>
      </c>
    </row>
    <row r="4" spans="1:3" s="196" customFormat="1" ht="15.75">
      <c r="A4" s="244">
        <v>3</v>
      </c>
      <c r="B4" s="198" t="s">
        <v>266</v>
      </c>
      <c r="C4" s="194" t="s">
        <v>490</v>
      </c>
    </row>
    <row r="5" spans="1:3" s="196" customFormat="1" ht="15.75">
      <c r="A5" s="245">
        <v>4</v>
      </c>
      <c r="B5" s="201" t="s">
        <v>267</v>
      </c>
      <c r="C5" s="194" t="s">
        <v>491</v>
      </c>
    </row>
    <row r="6" spans="1:3" s="200" customFormat="1" ht="65.25" customHeight="1">
      <c r="A6" s="509" t="s">
        <v>384</v>
      </c>
      <c r="B6" s="510"/>
      <c r="C6" s="510"/>
    </row>
    <row r="7" spans="1:3">
      <c r="A7" s="414" t="s">
        <v>337</v>
      </c>
      <c r="B7" s="415" t="s">
        <v>268</v>
      </c>
    </row>
    <row r="8" spans="1:3">
      <c r="A8" s="416">
        <v>1</v>
      </c>
      <c r="B8" s="412" t="s">
        <v>232</v>
      </c>
    </row>
    <row r="9" spans="1:3">
      <c r="A9" s="416">
        <v>2</v>
      </c>
      <c r="B9" s="412" t="s">
        <v>269</v>
      </c>
    </row>
    <row r="10" spans="1:3">
      <c r="A10" s="416">
        <v>3</v>
      </c>
      <c r="B10" s="412" t="s">
        <v>270</v>
      </c>
    </row>
    <row r="11" spans="1:3">
      <c r="A11" s="416">
        <v>4</v>
      </c>
      <c r="B11" s="412" t="s">
        <v>271</v>
      </c>
      <c r="C11" s="195"/>
    </row>
    <row r="12" spans="1:3">
      <c r="A12" s="416">
        <v>5</v>
      </c>
      <c r="B12" s="412" t="s">
        <v>196</v>
      </c>
    </row>
    <row r="13" spans="1:3">
      <c r="A13" s="416">
        <v>6</v>
      </c>
      <c r="B13" s="417" t="s">
        <v>157</v>
      </c>
    </row>
    <row r="14" spans="1:3">
      <c r="A14" s="416">
        <v>7</v>
      </c>
      <c r="B14" s="412" t="s">
        <v>272</v>
      </c>
    </row>
    <row r="15" spans="1:3">
      <c r="A15" s="416">
        <v>8</v>
      </c>
      <c r="B15" s="412" t="s">
        <v>276</v>
      </c>
    </row>
    <row r="16" spans="1:3">
      <c r="A16" s="416">
        <v>9</v>
      </c>
      <c r="B16" s="412" t="s">
        <v>95</v>
      </c>
    </row>
    <row r="17" spans="1:2">
      <c r="A17" s="418" t="s">
        <v>433</v>
      </c>
      <c r="B17" s="412" t="s">
        <v>412</v>
      </c>
    </row>
    <row r="18" spans="1:2">
      <c r="A18" s="416">
        <v>10</v>
      </c>
      <c r="B18" s="412" t="s">
        <v>279</v>
      </c>
    </row>
    <row r="19" spans="1:2">
      <c r="A19" s="416">
        <v>11</v>
      </c>
      <c r="B19" s="417" t="s">
        <v>259</v>
      </c>
    </row>
    <row r="20" spans="1:2">
      <c r="A20" s="416">
        <v>12</v>
      </c>
      <c r="B20" s="417" t="s">
        <v>256</v>
      </c>
    </row>
    <row r="21" spans="1:2">
      <c r="A21" s="416">
        <v>13</v>
      </c>
      <c r="B21" s="419" t="s">
        <v>374</v>
      </c>
    </row>
    <row r="22" spans="1:2">
      <c r="A22" s="416">
        <v>14</v>
      </c>
      <c r="B22" s="420" t="s">
        <v>405</v>
      </c>
    </row>
    <row r="23" spans="1:2">
      <c r="A23" s="421">
        <v>15</v>
      </c>
      <c r="B23" s="417" t="s">
        <v>84</v>
      </c>
    </row>
    <row r="24" spans="1:2">
      <c r="A24" s="421">
        <v>15.1</v>
      </c>
      <c r="B24" s="412" t="s">
        <v>442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showGridLines="0" zoomScale="80" zoomScaleNormal="80" workbookViewId="0">
      <pane xSplit="1" ySplit="5" topLeftCell="B37" activePane="bottomRight" state="frozen"/>
      <selection activeCell="B7" sqref="B7"/>
      <selection pane="topRight" activeCell="B7" sqref="B7"/>
      <selection pane="bottomLeft" activeCell="B7" sqref="B7"/>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197</v>
      </c>
      <c r="B1" s="17" t="str">
        <f>Info!C2</f>
        <v>JSC "FINCA Bank Georgia"</v>
      </c>
      <c r="D1" s="2"/>
      <c r="E1" s="2"/>
      <c r="F1" s="2"/>
    </row>
    <row r="2" spans="1:6" s="22" customFormat="1" ht="15.75" customHeight="1">
      <c r="A2" s="22" t="s">
        <v>198</v>
      </c>
      <c r="B2" s="465">
        <f>'1. key ratios'!B2</f>
        <v>43738</v>
      </c>
    </row>
    <row r="3" spans="1:6" s="22" customFormat="1" ht="15.75" customHeight="1"/>
    <row r="4" spans="1:6" ht="15.75" thickBot="1">
      <c r="A4" s="5" t="s">
        <v>346</v>
      </c>
      <c r="B4" s="65" t="s">
        <v>95</v>
      </c>
    </row>
    <row r="5" spans="1:6">
      <c r="A5" s="146" t="s">
        <v>33</v>
      </c>
      <c r="B5" s="147"/>
      <c r="C5" s="148" t="s">
        <v>34</v>
      </c>
    </row>
    <row r="6" spans="1:6">
      <c r="A6" s="149">
        <v>1</v>
      </c>
      <c r="B6" s="89" t="s">
        <v>35</v>
      </c>
      <c r="C6" s="285">
        <f>SUM(C7:C11)</f>
        <v>42872106.100000009</v>
      </c>
    </row>
    <row r="7" spans="1:6">
      <c r="A7" s="149">
        <v>2</v>
      </c>
      <c r="B7" s="86" t="s">
        <v>36</v>
      </c>
      <c r="C7" s="286">
        <v>25643199.989999998</v>
      </c>
    </row>
    <row r="8" spans="1:6">
      <c r="A8" s="149">
        <v>3</v>
      </c>
      <c r="B8" s="80" t="s">
        <v>37</v>
      </c>
      <c r="C8" s="286">
        <v>0</v>
      </c>
    </row>
    <row r="9" spans="1:6">
      <c r="A9" s="149">
        <v>4</v>
      </c>
      <c r="B9" s="80" t="s">
        <v>38</v>
      </c>
      <c r="C9" s="286">
        <v>0</v>
      </c>
    </row>
    <row r="10" spans="1:6">
      <c r="A10" s="149">
        <v>5</v>
      </c>
      <c r="B10" s="80" t="s">
        <v>39</v>
      </c>
      <c r="C10" s="286">
        <v>0</v>
      </c>
    </row>
    <row r="11" spans="1:6">
      <c r="A11" s="149">
        <v>6</v>
      </c>
      <c r="B11" s="87" t="s">
        <v>40</v>
      </c>
      <c r="C11" s="286">
        <v>17228906.110000007</v>
      </c>
    </row>
    <row r="12" spans="1:6" s="4" customFormat="1">
      <c r="A12" s="149">
        <v>7</v>
      </c>
      <c r="B12" s="89" t="s">
        <v>41</v>
      </c>
      <c r="C12" s="287">
        <f>SUM(C13:C27)</f>
        <v>1464664.0500000003</v>
      </c>
    </row>
    <row r="13" spans="1:6" s="4" customFormat="1">
      <c r="A13" s="149">
        <v>8</v>
      </c>
      <c r="B13" s="88" t="s">
        <v>42</v>
      </c>
      <c r="C13" s="288">
        <v>0</v>
      </c>
    </row>
    <row r="14" spans="1:6" s="4" customFormat="1" ht="25.5">
      <c r="A14" s="149">
        <v>9</v>
      </c>
      <c r="B14" s="81" t="s">
        <v>43</v>
      </c>
      <c r="C14" s="288">
        <v>0</v>
      </c>
    </row>
    <row r="15" spans="1:6" s="4" customFormat="1">
      <c r="A15" s="149">
        <v>10</v>
      </c>
      <c r="B15" s="82" t="s">
        <v>44</v>
      </c>
      <c r="C15" s="288">
        <v>1464664.0500000003</v>
      </c>
    </row>
    <row r="16" spans="1:6" s="4" customFormat="1">
      <c r="A16" s="149">
        <v>11</v>
      </c>
      <c r="B16" s="83" t="s">
        <v>45</v>
      </c>
      <c r="C16" s="288">
        <v>0</v>
      </c>
    </row>
    <row r="17" spans="1:3" s="4" customFormat="1">
      <c r="A17" s="149">
        <v>12</v>
      </c>
      <c r="B17" s="82" t="s">
        <v>46</v>
      </c>
      <c r="C17" s="288">
        <v>0</v>
      </c>
    </row>
    <row r="18" spans="1:3" s="4" customFormat="1">
      <c r="A18" s="149">
        <v>13</v>
      </c>
      <c r="B18" s="82" t="s">
        <v>47</v>
      </c>
      <c r="C18" s="288">
        <v>0</v>
      </c>
    </row>
    <row r="19" spans="1:3" s="4" customFormat="1">
      <c r="A19" s="149">
        <v>14</v>
      </c>
      <c r="B19" s="82" t="s">
        <v>48</v>
      </c>
      <c r="C19" s="288">
        <v>0</v>
      </c>
    </row>
    <row r="20" spans="1:3" s="4" customFormat="1" ht="25.5">
      <c r="A20" s="149">
        <v>15</v>
      </c>
      <c r="B20" s="82" t="s">
        <v>49</v>
      </c>
      <c r="C20" s="288">
        <v>0</v>
      </c>
    </row>
    <row r="21" spans="1:3" s="4" customFormat="1" ht="25.5">
      <c r="A21" s="149">
        <v>16</v>
      </c>
      <c r="B21" s="81" t="s">
        <v>50</v>
      </c>
      <c r="C21" s="288">
        <v>0</v>
      </c>
    </row>
    <row r="22" spans="1:3" s="4" customFormat="1">
      <c r="A22" s="149">
        <v>17</v>
      </c>
      <c r="B22" s="150" t="s">
        <v>51</v>
      </c>
      <c r="C22" s="288">
        <v>0</v>
      </c>
    </row>
    <row r="23" spans="1:3" s="4" customFormat="1" ht="25.5">
      <c r="A23" s="149">
        <v>18</v>
      </c>
      <c r="B23" s="81" t="s">
        <v>52</v>
      </c>
      <c r="C23" s="288">
        <v>0</v>
      </c>
    </row>
    <row r="24" spans="1:3" s="4" customFormat="1" ht="25.5">
      <c r="A24" s="149">
        <v>19</v>
      </c>
      <c r="B24" s="81" t="s">
        <v>53</v>
      </c>
      <c r="C24" s="288">
        <v>0</v>
      </c>
    </row>
    <row r="25" spans="1:3" s="4" customFormat="1" ht="25.5">
      <c r="A25" s="149">
        <v>20</v>
      </c>
      <c r="B25" s="84" t="s">
        <v>54</v>
      </c>
      <c r="C25" s="288">
        <v>0</v>
      </c>
    </row>
    <row r="26" spans="1:3" s="4" customFormat="1">
      <c r="A26" s="149">
        <v>21</v>
      </c>
      <c r="B26" s="84" t="s">
        <v>55</v>
      </c>
      <c r="C26" s="288">
        <v>0</v>
      </c>
    </row>
    <row r="27" spans="1:3" s="4" customFormat="1" ht="25.5">
      <c r="A27" s="149">
        <v>22</v>
      </c>
      <c r="B27" s="84" t="s">
        <v>56</v>
      </c>
      <c r="C27" s="288">
        <v>0</v>
      </c>
    </row>
    <row r="28" spans="1:3" s="4" customFormat="1">
      <c r="A28" s="149">
        <v>23</v>
      </c>
      <c r="B28" s="90" t="s">
        <v>30</v>
      </c>
      <c r="C28" s="287">
        <f>C6-C12</f>
        <v>41407442.050000012</v>
      </c>
    </row>
    <row r="29" spans="1:3" s="4" customFormat="1">
      <c r="A29" s="151"/>
      <c r="B29" s="85"/>
      <c r="C29" s="288"/>
    </row>
    <row r="30" spans="1:3" s="4" customFormat="1">
      <c r="A30" s="151">
        <v>24</v>
      </c>
      <c r="B30" s="90" t="s">
        <v>57</v>
      </c>
      <c r="C30" s="287">
        <f>C31+C34</f>
        <v>0</v>
      </c>
    </row>
    <row r="31" spans="1:3" s="4" customFormat="1">
      <c r="A31" s="151">
        <v>25</v>
      </c>
      <c r="B31" s="80" t="s">
        <v>58</v>
      </c>
      <c r="C31" s="289">
        <f>C32+C33</f>
        <v>0</v>
      </c>
    </row>
    <row r="32" spans="1:3" s="4" customFormat="1">
      <c r="A32" s="151">
        <v>26</v>
      </c>
      <c r="B32" s="192" t="s">
        <v>59</v>
      </c>
      <c r="C32" s="288">
        <v>0</v>
      </c>
    </row>
    <row r="33" spans="1:3" s="4" customFormat="1">
      <c r="A33" s="151">
        <v>27</v>
      </c>
      <c r="B33" s="192" t="s">
        <v>60</v>
      </c>
      <c r="C33" s="288">
        <v>0</v>
      </c>
    </row>
    <row r="34" spans="1:3" s="4" customFormat="1">
      <c r="A34" s="151">
        <v>28</v>
      </c>
      <c r="B34" s="80" t="s">
        <v>61</v>
      </c>
      <c r="C34" s="288">
        <v>0</v>
      </c>
    </row>
    <row r="35" spans="1:3" s="4" customFormat="1">
      <c r="A35" s="151">
        <v>29</v>
      </c>
      <c r="B35" s="90" t="s">
        <v>62</v>
      </c>
      <c r="C35" s="287">
        <f>SUM(C36:C40)</f>
        <v>0</v>
      </c>
    </row>
    <row r="36" spans="1:3" s="4" customFormat="1">
      <c r="A36" s="151">
        <v>30</v>
      </c>
      <c r="B36" s="81" t="s">
        <v>63</v>
      </c>
      <c r="C36" s="288">
        <v>0</v>
      </c>
    </row>
    <row r="37" spans="1:3" s="4" customFormat="1">
      <c r="A37" s="151">
        <v>31</v>
      </c>
      <c r="B37" s="82" t="s">
        <v>64</v>
      </c>
      <c r="C37" s="288">
        <v>0</v>
      </c>
    </row>
    <row r="38" spans="1:3" s="4" customFormat="1" ht="25.5">
      <c r="A38" s="151">
        <v>32</v>
      </c>
      <c r="B38" s="81" t="s">
        <v>65</v>
      </c>
      <c r="C38" s="288">
        <v>0</v>
      </c>
    </row>
    <row r="39" spans="1:3" s="4" customFormat="1" ht="25.5">
      <c r="A39" s="151">
        <v>33</v>
      </c>
      <c r="B39" s="81" t="s">
        <v>53</v>
      </c>
      <c r="C39" s="288">
        <v>0</v>
      </c>
    </row>
    <row r="40" spans="1:3" s="4" customFormat="1" ht="25.5">
      <c r="A40" s="151">
        <v>34</v>
      </c>
      <c r="B40" s="84" t="s">
        <v>66</v>
      </c>
      <c r="C40" s="288">
        <v>0</v>
      </c>
    </row>
    <row r="41" spans="1:3" s="4" customFormat="1">
      <c r="A41" s="151">
        <v>35</v>
      </c>
      <c r="B41" s="90" t="s">
        <v>31</v>
      </c>
      <c r="C41" s="287">
        <f>C30-C35</f>
        <v>0</v>
      </c>
    </row>
    <row r="42" spans="1:3" s="4" customFormat="1">
      <c r="A42" s="151"/>
      <c r="B42" s="85"/>
      <c r="C42" s="288"/>
    </row>
    <row r="43" spans="1:3" s="4" customFormat="1">
      <c r="A43" s="151">
        <v>36</v>
      </c>
      <c r="B43" s="91" t="s">
        <v>67</v>
      </c>
      <c r="C43" s="287">
        <f>SUM(C44:C46)</f>
        <v>16856969.212381244</v>
      </c>
    </row>
    <row r="44" spans="1:3" s="4" customFormat="1">
      <c r="A44" s="151">
        <v>37</v>
      </c>
      <c r="B44" s="80" t="s">
        <v>68</v>
      </c>
      <c r="C44" s="288">
        <v>14288392</v>
      </c>
    </row>
    <row r="45" spans="1:3" s="4" customFormat="1">
      <c r="A45" s="151">
        <v>38</v>
      </c>
      <c r="B45" s="80" t="s">
        <v>69</v>
      </c>
      <c r="C45" s="288">
        <v>0</v>
      </c>
    </row>
    <row r="46" spans="1:3" s="4" customFormat="1">
      <c r="A46" s="151">
        <v>39</v>
      </c>
      <c r="B46" s="80" t="s">
        <v>70</v>
      </c>
      <c r="C46" s="288">
        <v>2568577.2123812437</v>
      </c>
    </row>
    <row r="47" spans="1:3" s="4" customFormat="1">
      <c r="A47" s="151">
        <v>40</v>
      </c>
      <c r="B47" s="91" t="s">
        <v>71</v>
      </c>
      <c r="C47" s="287">
        <f>SUM(C48:C51)</f>
        <v>0</v>
      </c>
    </row>
    <row r="48" spans="1:3" s="4" customFormat="1">
      <c r="A48" s="151">
        <v>41</v>
      </c>
      <c r="B48" s="81" t="s">
        <v>72</v>
      </c>
      <c r="C48" s="288">
        <v>0</v>
      </c>
    </row>
    <row r="49" spans="1:3" s="4" customFormat="1">
      <c r="A49" s="151">
        <v>42</v>
      </c>
      <c r="B49" s="82" t="s">
        <v>73</v>
      </c>
      <c r="C49" s="288">
        <v>0</v>
      </c>
    </row>
    <row r="50" spans="1:3" s="4" customFormat="1" ht="25.5">
      <c r="A50" s="151">
        <v>43</v>
      </c>
      <c r="B50" s="81" t="s">
        <v>74</v>
      </c>
      <c r="C50" s="288">
        <v>0</v>
      </c>
    </row>
    <row r="51" spans="1:3" s="4" customFormat="1" ht="25.5">
      <c r="A51" s="151">
        <v>44</v>
      </c>
      <c r="B51" s="81" t="s">
        <v>53</v>
      </c>
      <c r="C51" s="288">
        <v>0</v>
      </c>
    </row>
    <row r="52" spans="1:3" s="4" customFormat="1" ht="15.75" thickBot="1">
      <c r="A52" s="152">
        <v>45</v>
      </c>
      <c r="B52" s="153" t="s">
        <v>32</v>
      </c>
      <c r="C52" s="290">
        <f>C43-C47</f>
        <v>16856969.212381244</v>
      </c>
    </row>
    <row r="55" spans="1:3">
      <c r="B55" s="2" t="s">
        <v>234</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2"/>
  <sheetViews>
    <sheetView showGridLines="0" zoomScale="80" zoomScaleNormal="80" workbookViewId="0">
      <selection activeCell="L17" sqref="L17"/>
    </sheetView>
  </sheetViews>
  <sheetFormatPr defaultColWidth="9.140625" defaultRowHeight="12.75"/>
  <cols>
    <col min="1" max="1" width="10.85546875" style="360" bestFit="1" customWidth="1"/>
    <col min="2" max="2" width="59" style="360" customWidth="1"/>
    <col min="3" max="3" width="16.7109375" style="360" bestFit="1" customWidth="1"/>
    <col min="4" max="4" width="22.140625" style="360" customWidth="1"/>
    <col min="5" max="16384" width="9.140625" style="360"/>
  </cols>
  <sheetData>
    <row r="1" spans="1:4" ht="15">
      <c r="A1" s="18" t="s">
        <v>197</v>
      </c>
      <c r="B1" s="17" t="str">
        <f>Info!C2</f>
        <v>JSC "FINCA Bank Georgia"</v>
      </c>
    </row>
    <row r="2" spans="1:4" s="22" customFormat="1" ht="15.75" customHeight="1">
      <c r="A2" s="22" t="s">
        <v>198</v>
      </c>
      <c r="B2" s="465">
        <f>'1. key ratios'!B2</f>
        <v>43738</v>
      </c>
    </row>
    <row r="3" spans="1:4" s="22" customFormat="1" ht="15.75" customHeight="1"/>
    <row r="4" spans="1:4" ht="13.5" thickBot="1">
      <c r="A4" s="361" t="s">
        <v>411</v>
      </c>
      <c r="B4" s="396" t="s">
        <v>412</v>
      </c>
    </row>
    <row r="5" spans="1:4" s="397" customFormat="1">
      <c r="A5" s="532" t="s">
        <v>413</v>
      </c>
      <c r="B5" s="533"/>
      <c r="C5" s="386" t="s">
        <v>414</v>
      </c>
      <c r="D5" s="387" t="s">
        <v>415</v>
      </c>
    </row>
    <row r="6" spans="1:4" s="398" customFormat="1">
      <c r="A6" s="388">
        <v>1</v>
      </c>
      <c r="B6" s="389" t="s">
        <v>416</v>
      </c>
      <c r="C6" s="389"/>
      <c r="D6" s="390"/>
    </row>
    <row r="7" spans="1:4" s="398" customFormat="1">
      <c r="A7" s="391" t="s">
        <v>417</v>
      </c>
      <c r="B7" s="392" t="s">
        <v>418</v>
      </c>
      <c r="C7" s="452">
        <v>4.4999999999999998E-2</v>
      </c>
      <c r="D7" s="483">
        <f>C7*'5. RWA'!$C$13</f>
        <v>12240326.403068805</v>
      </c>
    </row>
    <row r="8" spans="1:4" s="398" customFormat="1">
      <c r="A8" s="391" t="s">
        <v>419</v>
      </c>
      <c r="B8" s="392" t="s">
        <v>420</v>
      </c>
      <c r="C8" s="453">
        <v>0.06</v>
      </c>
      <c r="D8" s="483">
        <f>C8*'5. RWA'!$C$13</f>
        <v>16320435.204091741</v>
      </c>
    </row>
    <row r="9" spans="1:4" s="398" customFormat="1">
      <c r="A9" s="391" t="s">
        <v>421</v>
      </c>
      <c r="B9" s="392" t="s">
        <v>422</v>
      </c>
      <c r="C9" s="453">
        <v>0.08</v>
      </c>
      <c r="D9" s="483">
        <f>C9*'5. RWA'!$C$13</f>
        <v>21760580.27212232</v>
      </c>
    </row>
    <row r="10" spans="1:4" s="398" customFormat="1">
      <c r="A10" s="388" t="s">
        <v>423</v>
      </c>
      <c r="B10" s="389" t="s">
        <v>424</v>
      </c>
      <c r="C10" s="454"/>
      <c r="D10" s="450"/>
    </row>
    <row r="11" spans="1:4" s="399" customFormat="1">
      <c r="A11" s="393" t="s">
        <v>425</v>
      </c>
      <c r="B11" s="394" t="s">
        <v>426</v>
      </c>
      <c r="C11" s="455">
        <v>2.5000000000000001E-2</v>
      </c>
      <c r="D11" s="484">
        <f>C11*'5. RWA'!$C$13</f>
        <v>6800181.3350382261</v>
      </c>
    </row>
    <row r="12" spans="1:4" s="399" customFormat="1">
      <c r="A12" s="393" t="s">
        <v>427</v>
      </c>
      <c r="B12" s="394" t="s">
        <v>428</v>
      </c>
      <c r="C12" s="455">
        <v>0</v>
      </c>
      <c r="D12" s="484">
        <f>C12*'5. RWA'!$C$13</f>
        <v>0</v>
      </c>
    </row>
    <row r="13" spans="1:4" s="399" customFormat="1">
      <c r="A13" s="393" t="s">
        <v>429</v>
      </c>
      <c r="B13" s="394" t="s">
        <v>430</v>
      </c>
      <c r="C13" s="455">
        <v>0</v>
      </c>
      <c r="D13" s="484">
        <f>C13*'5. RWA'!$C$13</f>
        <v>0</v>
      </c>
    </row>
    <row r="14" spans="1:4" s="398" customFormat="1">
      <c r="A14" s="388" t="s">
        <v>431</v>
      </c>
      <c r="B14" s="389" t="s">
        <v>486</v>
      </c>
      <c r="C14" s="456"/>
      <c r="D14" s="450"/>
    </row>
    <row r="15" spans="1:4" s="398" customFormat="1">
      <c r="A15" s="413" t="s">
        <v>434</v>
      </c>
      <c r="B15" s="394" t="s">
        <v>487</v>
      </c>
      <c r="C15" s="455">
        <v>9.7900610341937096E-3</v>
      </c>
      <c r="D15" s="484">
        <f>C15*'5. RWA'!$C$13</f>
        <v>2662967.6125443634</v>
      </c>
    </row>
    <row r="16" spans="1:4" s="398" customFormat="1">
      <c r="A16" s="413" t="s">
        <v>435</v>
      </c>
      <c r="B16" s="394" t="s">
        <v>437</v>
      </c>
      <c r="C16" s="455">
        <v>1.3061688885080863E-2</v>
      </c>
      <c r="D16" s="484">
        <f>C16*'5. RWA'!$C$13</f>
        <v>3552874.1184161254</v>
      </c>
    </row>
    <row r="17" spans="1:6" s="398" customFormat="1">
      <c r="A17" s="413" t="s">
        <v>436</v>
      </c>
      <c r="B17" s="394" t="s">
        <v>484</v>
      </c>
      <c r="C17" s="455">
        <v>5.8482251846774483E-2</v>
      </c>
      <c r="D17" s="484">
        <f>C17*'5. RWA'!$C$13</f>
        <v>15907596.697577626</v>
      </c>
    </row>
    <row r="18" spans="1:6" s="397" customFormat="1">
      <c r="A18" s="534" t="s">
        <v>485</v>
      </c>
      <c r="B18" s="535"/>
      <c r="C18" s="457" t="s">
        <v>414</v>
      </c>
      <c r="D18" s="451" t="s">
        <v>415</v>
      </c>
    </row>
    <row r="19" spans="1:6" s="398" customFormat="1">
      <c r="A19" s="395">
        <v>4</v>
      </c>
      <c r="B19" s="394" t="s">
        <v>30</v>
      </c>
      <c r="C19" s="459">
        <f>C7+C11+C12+C13+C15</f>
        <v>7.9790061034193713E-2</v>
      </c>
      <c r="D19" s="485">
        <f>C19*'5. RWA'!$C$13</f>
        <v>21703475.350651395</v>
      </c>
    </row>
    <row r="20" spans="1:6" s="398" customFormat="1">
      <c r="A20" s="395">
        <v>5</v>
      </c>
      <c r="B20" s="394" t="s">
        <v>96</v>
      </c>
      <c r="C20" s="459">
        <f>C8+C11+C12+C13+C16</f>
        <v>9.806168888508085E-2</v>
      </c>
      <c r="D20" s="485">
        <f>C20*'5. RWA'!$C$13</f>
        <v>26673490.657546088</v>
      </c>
    </row>
    <row r="21" spans="1:6" s="398" customFormat="1" ht="13.5" thickBot="1">
      <c r="A21" s="400" t="s">
        <v>432</v>
      </c>
      <c r="B21" s="401" t="s">
        <v>95</v>
      </c>
      <c r="C21" s="460">
        <f>C9+C11+C12+C13+C17</f>
        <v>0.16348225184677451</v>
      </c>
      <c r="D21" s="486">
        <f>C21*'5. RWA'!$C$13</f>
        <v>44468358.304738179</v>
      </c>
    </row>
    <row r="22" spans="1:6">
      <c r="F22" s="36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6"/>
  <sheetViews>
    <sheetView showGridLines="0" zoomScale="80" zoomScaleNormal="80" workbookViewId="0">
      <pane xSplit="1" ySplit="5" topLeftCell="B6" activePane="bottomRight" state="frozen"/>
      <selection activeCell="B7" sqref="B7"/>
      <selection pane="topRight" activeCell="B7" sqref="B7"/>
      <selection pane="bottomLeft" activeCell="B7" sqref="B7"/>
      <selection pane="bottomRight" activeCell="C44" sqref="C44"/>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197</v>
      </c>
      <c r="B1" s="20" t="str">
        <f>Info!C2</f>
        <v>JSC "FINCA Bank Georgia"</v>
      </c>
      <c r="E1" s="2"/>
      <c r="F1" s="2"/>
    </row>
    <row r="2" spans="1:6" s="22" customFormat="1" ht="15.75" customHeight="1">
      <c r="A2" s="22" t="s">
        <v>198</v>
      </c>
      <c r="B2" s="465">
        <f>'1. key ratios'!B2</f>
        <v>43738</v>
      </c>
    </row>
    <row r="3" spans="1:6" s="22" customFormat="1" ht="15.75" customHeight="1">
      <c r="A3" s="27"/>
    </row>
    <row r="4" spans="1:6" s="22" customFormat="1" ht="15.75" customHeight="1" thickBot="1">
      <c r="A4" s="22" t="s">
        <v>347</v>
      </c>
      <c r="B4" s="216" t="s">
        <v>279</v>
      </c>
      <c r="D4" s="218" t="s">
        <v>101</v>
      </c>
    </row>
    <row r="5" spans="1:6" ht="38.25">
      <c r="A5" s="165" t="s">
        <v>33</v>
      </c>
      <c r="B5" s="166" t="s">
        <v>240</v>
      </c>
      <c r="C5" s="167" t="s">
        <v>246</v>
      </c>
      <c r="D5" s="217" t="s">
        <v>280</v>
      </c>
    </row>
    <row r="6" spans="1:6">
      <c r="A6" s="154">
        <v>1</v>
      </c>
      <c r="B6" s="92" t="s">
        <v>162</v>
      </c>
      <c r="C6" s="291">
        <v>11922000.859999999</v>
      </c>
      <c r="D6" s="155"/>
      <c r="E6" s="8"/>
    </row>
    <row r="7" spans="1:6">
      <c r="A7" s="154">
        <v>2</v>
      </c>
      <c r="B7" s="93" t="s">
        <v>163</v>
      </c>
      <c r="C7" s="292">
        <v>23700135.200000003</v>
      </c>
      <c r="D7" s="156"/>
      <c r="E7" s="8"/>
    </row>
    <row r="8" spans="1:6">
      <c r="A8" s="154">
        <v>3</v>
      </c>
      <c r="B8" s="93" t="s">
        <v>164</v>
      </c>
      <c r="C8" s="292">
        <v>17678162.210000001</v>
      </c>
      <c r="D8" s="156"/>
      <c r="E8" s="8"/>
    </row>
    <row r="9" spans="1:6">
      <c r="A9" s="154">
        <v>4</v>
      </c>
      <c r="B9" s="93" t="s">
        <v>193</v>
      </c>
      <c r="C9" s="292">
        <v>0</v>
      </c>
      <c r="D9" s="156"/>
      <c r="E9" s="8"/>
    </row>
    <row r="10" spans="1:6">
      <c r="A10" s="154">
        <v>5</v>
      </c>
      <c r="B10" s="93" t="s">
        <v>165</v>
      </c>
      <c r="C10" s="292">
        <v>18873376.059999999</v>
      </c>
      <c r="D10" s="156"/>
      <c r="E10" s="8"/>
    </row>
    <row r="11" spans="1:6">
      <c r="A11" s="154">
        <v>6.1</v>
      </c>
      <c r="B11" s="93" t="s">
        <v>166</v>
      </c>
      <c r="C11" s="293">
        <v>203590749.25000012</v>
      </c>
      <c r="D11" s="157"/>
      <c r="E11" s="9"/>
    </row>
    <row r="12" spans="1:6">
      <c r="A12" s="154">
        <v>6.2</v>
      </c>
      <c r="B12" s="94" t="s">
        <v>167</v>
      </c>
      <c r="C12" s="293">
        <v>-10326180.329999959</v>
      </c>
      <c r="D12" s="157"/>
      <c r="E12" s="9"/>
    </row>
    <row r="13" spans="1:6">
      <c r="A13" s="154" t="s">
        <v>382</v>
      </c>
      <c r="B13" s="95" t="s">
        <v>383</v>
      </c>
      <c r="C13" s="293">
        <v>-2568577.2123812437</v>
      </c>
      <c r="D13" s="157"/>
      <c r="E13" s="9"/>
    </row>
    <row r="14" spans="1:6">
      <c r="A14" s="154">
        <v>6</v>
      </c>
      <c r="B14" s="93" t="s">
        <v>168</v>
      </c>
      <c r="C14" s="487">
        <f>C11+C12</f>
        <v>193264568.92000017</v>
      </c>
      <c r="D14" s="157"/>
      <c r="E14" s="8"/>
    </row>
    <row r="15" spans="1:6">
      <c r="A15" s="154">
        <v>7</v>
      </c>
      <c r="B15" s="93" t="s">
        <v>169</v>
      </c>
      <c r="C15" s="292">
        <v>4383059.6499999994</v>
      </c>
      <c r="D15" s="156"/>
      <c r="E15" s="8"/>
    </row>
    <row r="16" spans="1:6">
      <c r="A16" s="154">
        <v>8</v>
      </c>
      <c r="B16" s="93" t="s">
        <v>170</v>
      </c>
      <c r="C16" s="292">
        <v>225639</v>
      </c>
      <c r="D16" s="156"/>
      <c r="E16" s="8"/>
    </row>
    <row r="17" spans="1:5">
      <c r="A17" s="154">
        <v>9</v>
      </c>
      <c r="B17" s="93" t="s">
        <v>171</v>
      </c>
      <c r="C17" s="292">
        <v>0</v>
      </c>
      <c r="D17" s="156"/>
      <c r="E17" s="8"/>
    </row>
    <row r="18" spans="1:5">
      <c r="A18" s="154">
        <v>9.1</v>
      </c>
      <c r="B18" s="95" t="s">
        <v>255</v>
      </c>
      <c r="C18" s="293">
        <v>0</v>
      </c>
      <c r="D18" s="156"/>
      <c r="E18" s="8"/>
    </row>
    <row r="19" spans="1:5">
      <c r="A19" s="154">
        <v>9.1999999999999993</v>
      </c>
      <c r="B19" s="95" t="s">
        <v>245</v>
      </c>
      <c r="C19" s="293">
        <v>0</v>
      </c>
      <c r="D19" s="156"/>
      <c r="E19" s="8"/>
    </row>
    <row r="20" spans="1:5">
      <c r="A20" s="154">
        <v>9.3000000000000007</v>
      </c>
      <c r="B20" s="95" t="s">
        <v>244</v>
      </c>
      <c r="C20" s="293">
        <v>0</v>
      </c>
      <c r="D20" s="156"/>
      <c r="E20" s="8"/>
    </row>
    <row r="21" spans="1:5">
      <c r="A21" s="154">
        <v>10</v>
      </c>
      <c r="B21" s="93" t="s">
        <v>172</v>
      </c>
      <c r="C21" s="292">
        <v>13347302.849999992</v>
      </c>
      <c r="D21" s="156"/>
      <c r="E21" s="8"/>
    </row>
    <row r="22" spans="1:5">
      <c r="A22" s="154">
        <v>10.1</v>
      </c>
      <c r="B22" s="95" t="s">
        <v>243</v>
      </c>
      <c r="C22" s="292">
        <f>-'9. Capital'!C15</f>
        <v>-1464664.0500000003</v>
      </c>
      <c r="D22" s="247" t="s">
        <v>355</v>
      </c>
      <c r="E22" s="8"/>
    </row>
    <row r="23" spans="1:5">
      <c r="A23" s="154">
        <v>11</v>
      </c>
      <c r="B23" s="96" t="s">
        <v>173</v>
      </c>
      <c r="C23" s="488">
        <v>5251698.55</v>
      </c>
      <c r="D23" s="158"/>
      <c r="E23" s="8"/>
    </row>
    <row r="24" spans="1:5">
      <c r="A24" s="154">
        <v>12</v>
      </c>
      <c r="B24" s="98" t="s">
        <v>174</v>
      </c>
      <c r="C24" s="295">
        <f>SUM(C6:C10,C14:C17,C21,C23)</f>
        <v>288645943.30000013</v>
      </c>
      <c r="D24" s="159"/>
      <c r="E24" s="7"/>
    </row>
    <row r="25" spans="1:5">
      <c r="A25" s="154">
        <v>13</v>
      </c>
      <c r="B25" s="93" t="s">
        <v>175</v>
      </c>
      <c r="C25" s="296">
        <v>0</v>
      </c>
      <c r="D25" s="160"/>
      <c r="E25" s="8"/>
    </row>
    <row r="26" spans="1:5">
      <c r="A26" s="154">
        <v>14</v>
      </c>
      <c r="B26" s="93" t="s">
        <v>176</v>
      </c>
      <c r="C26" s="292">
        <v>9928407.5900000408</v>
      </c>
      <c r="D26" s="156"/>
      <c r="E26" s="8"/>
    </row>
    <row r="27" spans="1:5">
      <c r="A27" s="154">
        <v>15</v>
      </c>
      <c r="B27" s="93" t="s">
        <v>177</v>
      </c>
      <c r="C27" s="292">
        <v>26735029.439999834</v>
      </c>
      <c r="D27" s="156"/>
      <c r="E27" s="8"/>
    </row>
    <row r="28" spans="1:5">
      <c r="A28" s="154">
        <v>16</v>
      </c>
      <c r="B28" s="93" t="s">
        <v>178</v>
      </c>
      <c r="C28" s="292">
        <v>121858288.08999941</v>
      </c>
      <c r="D28" s="156"/>
      <c r="E28" s="8"/>
    </row>
    <row r="29" spans="1:5">
      <c r="A29" s="154">
        <v>17</v>
      </c>
      <c r="B29" s="93" t="s">
        <v>179</v>
      </c>
      <c r="C29" s="292">
        <v>0</v>
      </c>
      <c r="D29" s="156"/>
      <c r="E29" s="8"/>
    </row>
    <row r="30" spans="1:5">
      <c r="A30" s="154">
        <v>18</v>
      </c>
      <c r="B30" s="93" t="s">
        <v>180</v>
      </c>
      <c r="C30" s="292">
        <v>53716650</v>
      </c>
      <c r="D30" s="156"/>
      <c r="E30" s="8"/>
    </row>
    <row r="31" spans="1:5">
      <c r="A31" s="154">
        <v>19</v>
      </c>
      <c r="B31" s="93" t="s">
        <v>181</v>
      </c>
      <c r="C31" s="292">
        <v>6151566.6899999995</v>
      </c>
      <c r="D31" s="156"/>
      <c r="E31" s="8"/>
    </row>
    <row r="32" spans="1:5">
      <c r="A32" s="154">
        <v>20</v>
      </c>
      <c r="B32" s="93" t="s">
        <v>103</v>
      </c>
      <c r="C32" s="292">
        <v>12607894.940000001</v>
      </c>
      <c r="D32" s="156"/>
      <c r="E32" s="8"/>
    </row>
    <row r="33" spans="1:5">
      <c r="A33" s="154">
        <v>20.100000000000001</v>
      </c>
      <c r="B33" s="97" t="s">
        <v>381</v>
      </c>
      <c r="C33" s="294">
        <v>0</v>
      </c>
      <c r="D33" s="158"/>
      <c r="E33" s="8"/>
    </row>
    <row r="34" spans="1:5">
      <c r="A34" s="154">
        <v>21</v>
      </c>
      <c r="B34" s="96" t="s">
        <v>182</v>
      </c>
      <c r="C34" s="294">
        <v>14776000</v>
      </c>
      <c r="D34" s="158"/>
      <c r="E34" s="8"/>
    </row>
    <row r="35" spans="1:5">
      <c r="A35" s="154">
        <v>21.1</v>
      </c>
      <c r="B35" s="97" t="s">
        <v>242</v>
      </c>
      <c r="C35" s="297">
        <v>14288392</v>
      </c>
      <c r="D35" s="161"/>
      <c r="E35" s="8"/>
    </row>
    <row r="36" spans="1:5">
      <c r="A36" s="154">
        <v>22</v>
      </c>
      <c r="B36" s="98" t="s">
        <v>183</v>
      </c>
      <c r="C36" s="295">
        <f>SUM(C25:C34)</f>
        <v>245773836.74999928</v>
      </c>
      <c r="D36" s="159"/>
      <c r="E36" s="7"/>
    </row>
    <row r="37" spans="1:5">
      <c r="A37" s="154">
        <v>23</v>
      </c>
      <c r="B37" s="96" t="s">
        <v>184</v>
      </c>
      <c r="C37" s="292">
        <v>25643199.989999998</v>
      </c>
      <c r="D37" s="156"/>
      <c r="E37" s="8"/>
    </row>
    <row r="38" spans="1:5">
      <c r="A38" s="154">
        <v>24</v>
      </c>
      <c r="B38" s="96" t="s">
        <v>185</v>
      </c>
      <c r="C38" s="292">
        <v>0</v>
      </c>
      <c r="D38" s="156"/>
      <c r="E38" s="8"/>
    </row>
    <row r="39" spans="1:5">
      <c r="A39" s="154">
        <v>25</v>
      </c>
      <c r="B39" s="96" t="s">
        <v>241</v>
      </c>
      <c r="C39" s="292">
        <v>0</v>
      </c>
      <c r="D39" s="156"/>
      <c r="E39" s="8"/>
    </row>
    <row r="40" spans="1:5">
      <c r="A40" s="154">
        <v>26</v>
      </c>
      <c r="B40" s="96" t="s">
        <v>187</v>
      </c>
      <c r="C40" s="292">
        <v>0</v>
      </c>
      <c r="D40" s="156"/>
      <c r="E40" s="8"/>
    </row>
    <row r="41" spans="1:5">
      <c r="A41" s="154">
        <v>27</v>
      </c>
      <c r="B41" s="96" t="s">
        <v>188</v>
      </c>
      <c r="C41" s="292">
        <v>0</v>
      </c>
      <c r="D41" s="156"/>
      <c r="E41" s="8"/>
    </row>
    <row r="42" spans="1:5">
      <c r="A42" s="154">
        <v>28</v>
      </c>
      <c r="B42" s="96" t="s">
        <v>189</v>
      </c>
      <c r="C42" s="292">
        <v>17228906.109200004</v>
      </c>
      <c r="D42" s="156"/>
      <c r="E42" s="8"/>
    </row>
    <row r="43" spans="1:5">
      <c r="A43" s="154">
        <v>29</v>
      </c>
      <c r="B43" s="96" t="s">
        <v>42</v>
      </c>
      <c r="C43" s="292">
        <v>0</v>
      </c>
      <c r="D43" s="156"/>
      <c r="E43" s="8"/>
    </row>
    <row r="44" spans="1:5" ht="16.5" thickBot="1">
      <c r="A44" s="162">
        <v>30</v>
      </c>
      <c r="B44" s="163" t="s">
        <v>190</v>
      </c>
      <c r="C44" s="298">
        <f>SUM(C37:C43)</f>
        <v>42872106.099200003</v>
      </c>
      <c r="D44" s="164"/>
      <c r="E44" s="7"/>
    </row>
    <row r="46" spans="1:5">
      <c r="C46" s="489">
        <f>C44+C36-C24</f>
        <v>-0.45080083608627319</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showGridLines="0" zoomScale="80" zoomScaleNormal="80" workbookViewId="0">
      <pane xSplit="2" ySplit="7" topLeftCell="M8" activePane="bottomRight" state="frozen"/>
      <selection activeCell="B7" sqref="B7"/>
      <selection pane="topRight" activeCell="B7" sqref="B7"/>
      <selection pane="bottomLeft" activeCell="B7" sqref="B7"/>
      <selection pane="bottomRight" activeCell="S25" sqref="S25"/>
    </sheetView>
  </sheetViews>
  <sheetFormatPr defaultColWidth="9.140625" defaultRowHeight="12.75"/>
  <cols>
    <col min="1" max="1" width="10.5703125" style="2" bestFit="1" customWidth="1"/>
    <col min="2" max="2" width="95" style="2" customWidth="1"/>
    <col min="3" max="3" width="13.5703125" style="2" bestFit="1" customWidth="1"/>
    <col min="4" max="4" width="13.42578125" style="2" bestFit="1" customWidth="1"/>
    <col min="5" max="5" width="9.5703125" style="2" bestFit="1" customWidth="1"/>
    <col min="6" max="6" width="13.28515625" style="2" bestFit="1" customWidth="1"/>
    <col min="7" max="7" width="9.5703125" style="2" bestFit="1" customWidth="1"/>
    <col min="8" max="8" width="13.28515625" style="2" bestFit="1" customWidth="1"/>
    <col min="9" max="9" width="13.5703125" style="2" bestFit="1" customWidth="1"/>
    <col min="10" max="10" width="13.28515625" style="2" bestFit="1" customWidth="1"/>
    <col min="11" max="11" width="14.5703125" style="2" bestFit="1" customWidth="1"/>
    <col min="12" max="12" width="13.28515625" style="2" bestFit="1" customWidth="1"/>
    <col min="13" max="13" width="13.5703125" style="2" bestFit="1" customWidth="1"/>
    <col min="14" max="14" width="13.42578125" style="2" bestFit="1" customWidth="1"/>
    <col min="15" max="15" width="13.5703125" style="2" bestFit="1" customWidth="1"/>
    <col min="16" max="16" width="13.28515625" style="2" bestFit="1" customWidth="1"/>
    <col min="17" max="17" width="11" style="2" bestFit="1" customWidth="1"/>
    <col min="18" max="18" width="13.28515625" style="2" bestFit="1" customWidth="1"/>
    <col min="19" max="19" width="31.5703125" style="2" bestFit="1" customWidth="1"/>
    <col min="20" max="16384" width="9.140625" style="13"/>
  </cols>
  <sheetData>
    <row r="1" spans="1:19">
      <c r="A1" s="2" t="s">
        <v>197</v>
      </c>
      <c r="B1" s="360" t="str">
        <f>Info!C2</f>
        <v>JSC "FINCA Bank Georgia"</v>
      </c>
    </row>
    <row r="2" spans="1:19">
      <c r="A2" s="2" t="s">
        <v>198</v>
      </c>
      <c r="B2" s="461">
        <f>'1. key ratios'!B2</f>
        <v>43738</v>
      </c>
    </row>
    <row r="4" spans="1:19" ht="26.25" thickBot="1">
      <c r="A4" s="75" t="s">
        <v>348</v>
      </c>
      <c r="B4" s="325" t="s">
        <v>371</v>
      </c>
    </row>
    <row r="5" spans="1:19">
      <c r="A5" s="142"/>
      <c r="B5" s="145"/>
      <c r="C5" s="124" t="s">
        <v>0</v>
      </c>
      <c r="D5" s="124" t="s">
        <v>1</v>
      </c>
      <c r="E5" s="124" t="s">
        <v>2</v>
      </c>
      <c r="F5" s="124" t="s">
        <v>3</v>
      </c>
      <c r="G5" s="124" t="s">
        <v>4</v>
      </c>
      <c r="H5" s="124" t="s">
        <v>11</v>
      </c>
      <c r="I5" s="124" t="s">
        <v>247</v>
      </c>
      <c r="J5" s="124" t="s">
        <v>248</v>
      </c>
      <c r="K5" s="124" t="s">
        <v>249</v>
      </c>
      <c r="L5" s="124" t="s">
        <v>250</v>
      </c>
      <c r="M5" s="124" t="s">
        <v>251</v>
      </c>
      <c r="N5" s="124" t="s">
        <v>252</v>
      </c>
      <c r="O5" s="124" t="s">
        <v>358</v>
      </c>
      <c r="P5" s="124" t="s">
        <v>359</v>
      </c>
      <c r="Q5" s="124" t="s">
        <v>360</v>
      </c>
      <c r="R5" s="317" t="s">
        <v>361</v>
      </c>
      <c r="S5" s="125" t="s">
        <v>362</v>
      </c>
    </row>
    <row r="6" spans="1:19" ht="46.5" customHeight="1">
      <c r="A6" s="169"/>
      <c r="B6" s="540" t="s">
        <v>363</v>
      </c>
      <c r="C6" s="538">
        <v>0</v>
      </c>
      <c r="D6" s="539"/>
      <c r="E6" s="538">
        <v>0.2</v>
      </c>
      <c r="F6" s="539"/>
      <c r="G6" s="538">
        <v>0.35</v>
      </c>
      <c r="H6" s="539"/>
      <c r="I6" s="538">
        <v>0.5</v>
      </c>
      <c r="J6" s="539"/>
      <c r="K6" s="538">
        <v>0.75</v>
      </c>
      <c r="L6" s="539"/>
      <c r="M6" s="538">
        <v>1</v>
      </c>
      <c r="N6" s="539"/>
      <c r="O6" s="538">
        <v>1.5</v>
      </c>
      <c r="P6" s="539"/>
      <c r="Q6" s="538">
        <v>2.5</v>
      </c>
      <c r="R6" s="539"/>
      <c r="S6" s="536" t="s">
        <v>260</v>
      </c>
    </row>
    <row r="7" spans="1:19">
      <c r="A7" s="169"/>
      <c r="B7" s="541"/>
      <c r="C7" s="324" t="s">
        <v>356</v>
      </c>
      <c r="D7" s="324" t="s">
        <v>357</v>
      </c>
      <c r="E7" s="324" t="s">
        <v>356</v>
      </c>
      <c r="F7" s="324" t="s">
        <v>357</v>
      </c>
      <c r="G7" s="324" t="s">
        <v>356</v>
      </c>
      <c r="H7" s="324" t="s">
        <v>357</v>
      </c>
      <c r="I7" s="324" t="s">
        <v>356</v>
      </c>
      <c r="J7" s="324" t="s">
        <v>357</v>
      </c>
      <c r="K7" s="324" t="s">
        <v>356</v>
      </c>
      <c r="L7" s="324" t="s">
        <v>357</v>
      </c>
      <c r="M7" s="324" t="s">
        <v>356</v>
      </c>
      <c r="N7" s="324" t="s">
        <v>357</v>
      </c>
      <c r="O7" s="324" t="s">
        <v>356</v>
      </c>
      <c r="P7" s="324" t="s">
        <v>357</v>
      </c>
      <c r="Q7" s="324" t="s">
        <v>356</v>
      </c>
      <c r="R7" s="324" t="s">
        <v>357</v>
      </c>
      <c r="S7" s="537"/>
    </row>
    <row r="8" spans="1:19" s="173" customFormat="1">
      <c r="A8" s="128">
        <v>1</v>
      </c>
      <c r="B8" s="191" t="s">
        <v>225</v>
      </c>
      <c r="C8" s="490">
        <v>27674205.870000001</v>
      </c>
      <c r="D8" s="490">
        <v>0</v>
      </c>
      <c r="E8" s="490">
        <v>0</v>
      </c>
      <c r="F8" s="491"/>
      <c r="G8" s="490">
        <v>0</v>
      </c>
      <c r="H8" s="490"/>
      <c r="I8" s="490">
        <v>0</v>
      </c>
      <c r="J8" s="490"/>
      <c r="K8" s="490">
        <v>0</v>
      </c>
      <c r="L8" s="490"/>
      <c r="M8" s="490">
        <v>14913400.349999998</v>
      </c>
      <c r="N8" s="490"/>
      <c r="O8" s="490">
        <v>0</v>
      </c>
      <c r="P8" s="490"/>
      <c r="Q8" s="490">
        <v>0</v>
      </c>
      <c r="R8" s="491"/>
      <c r="S8" s="330">
        <f>$C$6*SUM(C8:D8)+$E$6*SUM(E8:F8)+$G$6*SUM(G8:H8)+$I$6*SUM(I8:J8)+$K$6*SUM(K8:L8)+$M$6*SUM(M8:N8)+$O$6*SUM(O8:P8)+$Q$6*SUM(Q8:R8)</f>
        <v>14913400.349999998</v>
      </c>
    </row>
    <row r="9" spans="1:19" s="173" customFormat="1">
      <c r="A9" s="128">
        <v>2</v>
      </c>
      <c r="B9" s="191" t="s">
        <v>226</v>
      </c>
      <c r="C9" s="490">
        <v>0</v>
      </c>
      <c r="D9" s="490">
        <v>0</v>
      </c>
      <c r="E9" s="490">
        <v>0</v>
      </c>
      <c r="F9" s="490"/>
      <c r="G9" s="490">
        <v>0</v>
      </c>
      <c r="H9" s="490"/>
      <c r="I9" s="490">
        <v>0</v>
      </c>
      <c r="J9" s="490"/>
      <c r="K9" s="490">
        <v>0</v>
      </c>
      <c r="L9" s="490"/>
      <c r="M9" s="490">
        <v>0</v>
      </c>
      <c r="N9" s="490"/>
      <c r="O9" s="490">
        <v>0</v>
      </c>
      <c r="P9" s="490"/>
      <c r="Q9" s="490">
        <v>0</v>
      </c>
      <c r="R9" s="491"/>
      <c r="S9" s="330">
        <f t="shared" ref="S9:S21" si="0">$C$6*SUM(C9:D9)+$E$6*SUM(E9:F9)+$G$6*SUM(G9:H9)+$I$6*SUM(I9:J9)+$K$6*SUM(K9:L9)+$M$6*SUM(M9:N9)+$O$6*SUM(O9:P9)+$Q$6*SUM(Q9:R9)</f>
        <v>0</v>
      </c>
    </row>
    <row r="10" spans="1:19" s="173" customFormat="1">
      <c r="A10" s="128">
        <v>3</v>
      </c>
      <c r="B10" s="191" t="s">
        <v>227</v>
      </c>
      <c r="C10" s="490">
        <v>0</v>
      </c>
      <c r="D10" s="490">
        <v>0</v>
      </c>
      <c r="E10" s="490">
        <v>0</v>
      </c>
      <c r="F10" s="490"/>
      <c r="G10" s="490">
        <v>0</v>
      </c>
      <c r="H10" s="490"/>
      <c r="I10" s="490">
        <v>0</v>
      </c>
      <c r="J10" s="490"/>
      <c r="K10" s="490">
        <v>0</v>
      </c>
      <c r="L10" s="490"/>
      <c r="M10" s="490">
        <v>0</v>
      </c>
      <c r="N10" s="490"/>
      <c r="O10" s="490">
        <v>0</v>
      </c>
      <c r="P10" s="490"/>
      <c r="Q10" s="490">
        <v>0</v>
      </c>
      <c r="R10" s="491"/>
      <c r="S10" s="330">
        <f t="shared" si="0"/>
        <v>0</v>
      </c>
    </row>
    <row r="11" spans="1:19" s="173" customFormat="1">
      <c r="A11" s="128">
        <v>4</v>
      </c>
      <c r="B11" s="191" t="s">
        <v>228</v>
      </c>
      <c r="C11" s="490">
        <v>0</v>
      </c>
      <c r="D11" s="490">
        <v>0</v>
      </c>
      <c r="E11" s="490">
        <v>0</v>
      </c>
      <c r="F11" s="490"/>
      <c r="G11" s="490">
        <v>0</v>
      </c>
      <c r="H11" s="490"/>
      <c r="I11" s="490">
        <v>0</v>
      </c>
      <c r="J11" s="490"/>
      <c r="K11" s="490">
        <v>0</v>
      </c>
      <c r="L11" s="490"/>
      <c r="M11" s="490">
        <v>0</v>
      </c>
      <c r="N11" s="490"/>
      <c r="O11" s="490">
        <v>0</v>
      </c>
      <c r="P11" s="490"/>
      <c r="Q11" s="490">
        <v>0</v>
      </c>
      <c r="R11" s="491"/>
      <c r="S11" s="330">
        <f t="shared" si="0"/>
        <v>0</v>
      </c>
    </row>
    <row r="12" spans="1:19" s="173" customFormat="1">
      <c r="A12" s="128">
        <v>5</v>
      </c>
      <c r="B12" s="191" t="s">
        <v>229</v>
      </c>
      <c r="C12" s="490">
        <v>0</v>
      </c>
      <c r="D12" s="490">
        <v>0</v>
      </c>
      <c r="E12" s="490">
        <v>0</v>
      </c>
      <c r="F12" s="490"/>
      <c r="G12" s="490">
        <v>0</v>
      </c>
      <c r="H12" s="490"/>
      <c r="I12" s="490">
        <v>0</v>
      </c>
      <c r="J12" s="490"/>
      <c r="K12" s="490">
        <v>0</v>
      </c>
      <c r="L12" s="490"/>
      <c r="M12" s="490">
        <v>0</v>
      </c>
      <c r="N12" s="490"/>
      <c r="O12" s="490">
        <v>0</v>
      </c>
      <c r="P12" s="490"/>
      <c r="Q12" s="490">
        <v>0</v>
      </c>
      <c r="R12" s="491"/>
      <c r="S12" s="330">
        <f t="shared" si="0"/>
        <v>0</v>
      </c>
    </row>
    <row r="13" spans="1:19" s="173" customFormat="1">
      <c r="A13" s="128">
        <v>6</v>
      </c>
      <c r="B13" s="191" t="s">
        <v>230</v>
      </c>
      <c r="C13" s="490">
        <v>0</v>
      </c>
      <c r="D13" s="490">
        <v>0</v>
      </c>
      <c r="E13" s="490">
        <v>0</v>
      </c>
      <c r="F13" s="490"/>
      <c r="G13" s="490">
        <v>0</v>
      </c>
      <c r="H13" s="490"/>
      <c r="I13" s="490">
        <v>17678162.210000001</v>
      </c>
      <c r="J13" s="490"/>
      <c r="K13" s="490">
        <v>0</v>
      </c>
      <c r="L13" s="490"/>
      <c r="M13" s="490">
        <v>0</v>
      </c>
      <c r="N13" s="490"/>
      <c r="O13" s="490">
        <v>0</v>
      </c>
      <c r="P13" s="490"/>
      <c r="Q13" s="490">
        <v>0</v>
      </c>
      <c r="R13" s="491"/>
      <c r="S13" s="330">
        <f t="shared" si="0"/>
        <v>8839081.1050000004</v>
      </c>
    </row>
    <row r="14" spans="1:19" s="173" customFormat="1">
      <c r="A14" s="128">
        <v>7</v>
      </c>
      <c r="B14" s="191" t="s">
        <v>80</v>
      </c>
      <c r="C14" s="490">
        <v>0</v>
      </c>
      <c r="D14" s="490">
        <v>0</v>
      </c>
      <c r="E14" s="490">
        <v>0</v>
      </c>
      <c r="F14" s="490"/>
      <c r="G14" s="490">
        <v>0</v>
      </c>
      <c r="H14" s="490"/>
      <c r="I14" s="490">
        <v>0</v>
      </c>
      <c r="J14" s="490"/>
      <c r="K14" s="490">
        <v>0</v>
      </c>
      <c r="L14" s="490"/>
      <c r="M14" s="490">
        <v>0</v>
      </c>
      <c r="N14" s="490"/>
      <c r="O14" s="490">
        <v>0</v>
      </c>
      <c r="P14" s="490"/>
      <c r="Q14" s="490">
        <v>0</v>
      </c>
      <c r="R14" s="491"/>
      <c r="S14" s="330">
        <f t="shared" si="0"/>
        <v>0</v>
      </c>
    </row>
    <row r="15" spans="1:19" s="173" customFormat="1">
      <c r="A15" s="128">
        <v>8</v>
      </c>
      <c r="B15" s="191" t="s">
        <v>81</v>
      </c>
      <c r="C15" s="490">
        <v>0</v>
      </c>
      <c r="D15" s="490">
        <v>0</v>
      </c>
      <c r="E15" s="490">
        <v>0</v>
      </c>
      <c r="F15" s="490" t="s">
        <v>10</v>
      </c>
      <c r="G15" s="490">
        <v>0</v>
      </c>
      <c r="H15" s="490"/>
      <c r="I15" s="490">
        <v>0</v>
      </c>
      <c r="J15" s="490"/>
      <c r="K15" s="490">
        <v>185536692.5819993</v>
      </c>
      <c r="L15" s="490"/>
      <c r="M15" s="490">
        <v>1885783.48</v>
      </c>
      <c r="N15" s="490">
        <v>1145530.2333500001</v>
      </c>
      <c r="O15" s="490">
        <v>12897365.297100013</v>
      </c>
      <c r="P15" s="490"/>
      <c r="Q15" s="490">
        <v>0</v>
      </c>
      <c r="R15" s="491"/>
      <c r="S15" s="330">
        <f t="shared" si="0"/>
        <v>161529881.09549949</v>
      </c>
    </row>
    <row r="16" spans="1:19" s="173" customFormat="1">
      <c r="A16" s="128">
        <v>9</v>
      </c>
      <c r="B16" s="191" t="s">
        <v>82</v>
      </c>
      <c r="C16" s="490">
        <v>0</v>
      </c>
      <c r="D16" s="490">
        <v>0</v>
      </c>
      <c r="E16" s="490">
        <v>0</v>
      </c>
      <c r="F16" s="490"/>
      <c r="G16" s="490">
        <v>0</v>
      </c>
      <c r="H16" s="490"/>
      <c r="I16" s="490">
        <v>0</v>
      </c>
      <c r="J16" s="490"/>
      <c r="K16" s="490">
        <v>0</v>
      </c>
      <c r="L16" s="490"/>
      <c r="M16" s="490">
        <v>0</v>
      </c>
      <c r="N16" s="490"/>
      <c r="O16" s="490">
        <v>0</v>
      </c>
      <c r="P16" s="490"/>
      <c r="Q16" s="490">
        <v>0</v>
      </c>
      <c r="R16" s="491"/>
      <c r="S16" s="330">
        <f t="shared" si="0"/>
        <v>0</v>
      </c>
    </row>
    <row r="17" spans="1:19" s="173" customFormat="1">
      <c r="A17" s="128">
        <v>10</v>
      </c>
      <c r="B17" s="191" t="s">
        <v>76</v>
      </c>
      <c r="C17" s="490">
        <v>0</v>
      </c>
      <c r="D17" s="490">
        <v>0</v>
      </c>
      <c r="E17" s="490">
        <v>0</v>
      </c>
      <c r="F17" s="490"/>
      <c r="G17" s="490">
        <v>0</v>
      </c>
      <c r="H17" s="490"/>
      <c r="I17" s="490">
        <v>0</v>
      </c>
      <c r="J17" s="490"/>
      <c r="K17" s="490">
        <v>0</v>
      </c>
      <c r="L17" s="490"/>
      <c r="M17" s="490">
        <v>911182.46</v>
      </c>
      <c r="N17" s="490"/>
      <c r="O17" s="490">
        <v>30522.359999999997</v>
      </c>
      <c r="P17" s="490"/>
      <c r="Q17" s="490">
        <v>0</v>
      </c>
      <c r="R17" s="491"/>
      <c r="S17" s="330">
        <f t="shared" si="0"/>
        <v>956966</v>
      </c>
    </row>
    <row r="18" spans="1:19" s="173" customFormat="1">
      <c r="A18" s="128">
        <v>11</v>
      </c>
      <c r="B18" s="191" t="s">
        <v>77</v>
      </c>
      <c r="C18" s="490">
        <v>0</v>
      </c>
      <c r="D18" s="490">
        <v>0</v>
      </c>
      <c r="E18" s="490">
        <v>0</v>
      </c>
      <c r="F18" s="490"/>
      <c r="G18" s="490">
        <v>0</v>
      </c>
      <c r="H18" s="490"/>
      <c r="I18" s="490">
        <v>0</v>
      </c>
      <c r="J18" s="490"/>
      <c r="K18" s="490">
        <v>0</v>
      </c>
      <c r="L18" s="490"/>
      <c r="M18" s="490">
        <v>0</v>
      </c>
      <c r="N18" s="490"/>
      <c r="O18" s="490">
        <v>0</v>
      </c>
      <c r="P18" s="490"/>
      <c r="Q18" s="490">
        <v>0</v>
      </c>
      <c r="R18" s="491"/>
      <c r="S18" s="330">
        <f t="shared" si="0"/>
        <v>0</v>
      </c>
    </row>
    <row r="19" spans="1:19" s="173" customFormat="1">
      <c r="A19" s="128">
        <v>12</v>
      </c>
      <c r="B19" s="191" t="s">
        <v>78</v>
      </c>
      <c r="C19" s="490">
        <v>0</v>
      </c>
      <c r="D19" s="490">
        <v>0</v>
      </c>
      <c r="E19" s="490">
        <v>0</v>
      </c>
      <c r="F19" s="490"/>
      <c r="G19" s="490">
        <v>0</v>
      </c>
      <c r="H19" s="490"/>
      <c r="I19" s="490">
        <v>0</v>
      </c>
      <c r="J19" s="490"/>
      <c r="K19" s="490">
        <v>0</v>
      </c>
      <c r="L19" s="490"/>
      <c r="M19" s="490">
        <v>0</v>
      </c>
      <c r="N19" s="490"/>
      <c r="O19" s="490">
        <v>0</v>
      </c>
      <c r="P19" s="490"/>
      <c r="Q19" s="490">
        <v>0</v>
      </c>
      <c r="R19" s="491"/>
      <c r="S19" s="330">
        <f t="shared" si="0"/>
        <v>0</v>
      </c>
    </row>
    <row r="20" spans="1:19" s="173" customFormat="1">
      <c r="A20" s="128">
        <v>13</v>
      </c>
      <c r="B20" s="191" t="s">
        <v>79</v>
      </c>
      <c r="C20" s="490">
        <v>0</v>
      </c>
      <c r="D20" s="490">
        <v>0</v>
      </c>
      <c r="E20" s="490">
        <v>0</v>
      </c>
      <c r="F20" s="490"/>
      <c r="G20" s="490">
        <v>0</v>
      </c>
      <c r="H20" s="490"/>
      <c r="I20" s="490">
        <v>0</v>
      </c>
      <c r="J20" s="490"/>
      <c r="K20" s="490">
        <v>0</v>
      </c>
      <c r="L20" s="490"/>
      <c r="M20" s="490">
        <v>0</v>
      </c>
      <c r="N20" s="490"/>
      <c r="O20" s="490">
        <v>0</v>
      </c>
      <c r="P20" s="490"/>
      <c r="Q20" s="490">
        <v>0</v>
      </c>
      <c r="R20" s="491"/>
      <c r="S20" s="330">
        <f t="shared" si="0"/>
        <v>0</v>
      </c>
    </row>
    <row r="21" spans="1:19" s="173" customFormat="1">
      <c r="A21" s="128">
        <v>14</v>
      </c>
      <c r="B21" s="191" t="s">
        <v>258</v>
      </c>
      <c r="C21" s="490">
        <v>11922000.859999999</v>
      </c>
      <c r="D21" s="490">
        <v>0</v>
      </c>
      <c r="E21" s="490">
        <v>0</v>
      </c>
      <c r="F21" s="490"/>
      <c r="G21" s="490">
        <v>0</v>
      </c>
      <c r="H21" s="490"/>
      <c r="I21" s="490">
        <v>0</v>
      </c>
      <c r="J21" s="490"/>
      <c r="K21" s="490">
        <v>0</v>
      </c>
      <c r="L21" s="490"/>
      <c r="M21" s="490">
        <v>16761572.289999999</v>
      </c>
      <c r="N21" s="490"/>
      <c r="O21" s="490">
        <v>0</v>
      </c>
      <c r="P21" s="490"/>
      <c r="Q21" s="490">
        <v>598404.06000000006</v>
      </c>
      <c r="R21" s="491"/>
      <c r="S21" s="330">
        <f t="shared" si="0"/>
        <v>18257582.439999998</v>
      </c>
    </row>
    <row r="22" spans="1:19" ht="13.5" thickBot="1">
      <c r="A22" s="110"/>
      <c r="B22" s="175" t="s">
        <v>75</v>
      </c>
      <c r="C22" s="300">
        <f>SUM(C8:C21)</f>
        <v>39596206.730000004</v>
      </c>
      <c r="D22" s="300">
        <f t="shared" ref="D22:S22" si="1">SUM(D8:D21)</f>
        <v>0</v>
      </c>
      <c r="E22" s="300">
        <f t="shared" si="1"/>
        <v>0</v>
      </c>
      <c r="F22" s="300">
        <f t="shared" si="1"/>
        <v>0</v>
      </c>
      <c r="G22" s="300">
        <f t="shared" si="1"/>
        <v>0</v>
      </c>
      <c r="H22" s="300">
        <f t="shared" si="1"/>
        <v>0</v>
      </c>
      <c r="I22" s="300">
        <f t="shared" si="1"/>
        <v>17678162.210000001</v>
      </c>
      <c r="J22" s="300">
        <f t="shared" si="1"/>
        <v>0</v>
      </c>
      <c r="K22" s="300">
        <f t="shared" si="1"/>
        <v>185536692.5819993</v>
      </c>
      <c r="L22" s="300">
        <f t="shared" si="1"/>
        <v>0</v>
      </c>
      <c r="M22" s="300">
        <f t="shared" si="1"/>
        <v>34471938.579999998</v>
      </c>
      <c r="N22" s="300">
        <f t="shared" si="1"/>
        <v>1145530.2333500001</v>
      </c>
      <c r="O22" s="300">
        <f t="shared" si="1"/>
        <v>12927887.657100013</v>
      </c>
      <c r="P22" s="300">
        <f t="shared" si="1"/>
        <v>0</v>
      </c>
      <c r="Q22" s="300">
        <f t="shared" si="1"/>
        <v>598404.06000000006</v>
      </c>
      <c r="R22" s="300">
        <f t="shared" si="1"/>
        <v>0</v>
      </c>
      <c r="S22" s="492">
        <f t="shared" si="1"/>
        <v>204496910.9904995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V28"/>
  <sheetViews>
    <sheetView showGridLines="0" zoomScale="80" zoomScaleNormal="80" workbookViewId="0">
      <pane xSplit="2" ySplit="6" topLeftCell="I7"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197</v>
      </c>
      <c r="B1" s="360" t="str">
        <f>Info!C2</f>
        <v>JSC "FINCA Bank Georgia"</v>
      </c>
    </row>
    <row r="2" spans="1:22">
      <c r="A2" s="2" t="s">
        <v>198</v>
      </c>
      <c r="B2" s="461">
        <f>'1. key ratios'!B2</f>
        <v>43738</v>
      </c>
    </row>
    <row r="4" spans="1:22" ht="27.75" thickBot="1">
      <c r="A4" s="2" t="s">
        <v>349</v>
      </c>
      <c r="B4" s="326" t="s">
        <v>372</v>
      </c>
      <c r="V4" s="218" t="s">
        <v>101</v>
      </c>
    </row>
    <row r="5" spans="1:22">
      <c r="A5" s="108"/>
      <c r="B5" s="109"/>
      <c r="C5" s="542" t="s">
        <v>207</v>
      </c>
      <c r="D5" s="543"/>
      <c r="E5" s="543"/>
      <c r="F5" s="543"/>
      <c r="G5" s="543"/>
      <c r="H5" s="543"/>
      <c r="I5" s="543"/>
      <c r="J5" s="543"/>
      <c r="K5" s="543"/>
      <c r="L5" s="544"/>
      <c r="M5" s="542" t="s">
        <v>208</v>
      </c>
      <c r="N5" s="543"/>
      <c r="O5" s="543"/>
      <c r="P5" s="543"/>
      <c r="Q5" s="543"/>
      <c r="R5" s="543"/>
      <c r="S5" s="544"/>
      <c r="T5" s="547" t="s">
        <v>370</v>
      </c>
      <c r="U5" s="547" t="s">
        <v>369</v>
      </c>
      <c r="V5" s="545" t="s">
        <v>209</v>
      </c>
    </row>
    <row r="6" spans="1:22" s="75" customFormat="1" ht="127.5">
      <c r="A6" s="126"/>
      <c r="B6" s="193"/>
      <c r="C6" s="106" t="s">
        <v>210</v>
      </c>
      <c r="D6" s="105" t="s">
        <v>211</v>
      </c>
      <c r="E6" s="102" t="s">
        <v>212</v>
      </c>
      <c r="F6" s="327" t="s">
        <v>364</v>
      </c>
      <c r="G6" s="105" t="s">
        <v>213</v>
      </c>
      <c r="H6" s="105" t="s">
        <v>214</v>
      </c>
      <c r="I6" s="105" t="s">
        <v>215</v>
      </c>
      <c r="J6" s="105" t="s">
        <v>257</v>
      </c>
      <c r="K6" s="105" t="s">
        <v>216</v>
      </c>
      <c r="L6" s="107" t="s">
        <v>217</v>
      </c>
      <c r="M6" s="106" t="s">
        <v>218</v>
      </c>
      <c r="N6" s="105" t="s">
        <v>219</v>
      </c>
      <c r="O6" s="105" t="s">
        <v>220</v>
      </c>
      <c r="P6" s="105" t="s">
        <v>221</v>
      </c>
      <c r="Q6" s="105" t="s">
        <v>222</v>
      </c>
      <c r="R6" s="105" t="s">
        <v>223</v>
      </c>
      <c r="S6" s="107" t="s">
        <v>224</v>
      </c>
      <c r="T6" s="548"/>
      <c r="U6" s="548"/>
      <c r="V6" s="546"/>
    </row>
    <row r="7" spans="1:22" s="173" customFormat="1">
      <c r="A7" s="174">
        <v>1</v>
      </c>
      <c r="B7" s="172" t="s">
        <v>225</v>
      </c>
      <c r="C7" s="301"/>
      <c r="D7" s="299"/>
      <c r="E7" s="299"/>
      <c r="F7" s="299"/>
      <c r="G7" s="299"/>
      <c r="H7" s="299"/>
      <c r="I7" s="299"/>
      <c r="J7" s="299"/>
      <c r="K7" s="299"/>
      <c r="L7" s="302"/>
      <c r="M7" s="301"/>
      <c r="N7" s="299"/>
      <c r="O7" s="299"/>
      <c r="P7" s="299"/>
      <c r="Q7" s="299"/>
      <c r="R7" s="299"/>
      <c r="S7" s="302"/>
      <c r="T7" s="321"/>
      <c r="U7" s="320"/>
      <c r="V7" s="303">
        <f>SUM(C7:S7)</f>
        <v>0</v>
      </c>
    </row>
    <row r="8" spans="1:22" s="173" customFormat="1">
      <c r="A8" s="174">
        <v>2</v>
      </c>
      <c r="B8" s="172" t="s">
        <v>226</v>
      </c>
      <c r="C8" s="301"/>
      <c r="D8" s="299"/>
      <c r="E8" s="299"/>
      <c r="F8" s="299"/>
      <c r="G8" s="299"/>
      <c r="H8" s="299"/>
      <c r="I8" s="299"/>
      <c r="J8" s="299"/>
      <c r="K8" s="299"/>
      <c r="L8" s="302"/>
      <c r="M8" s="301"/>
      <c r="N8" s="299"/>
      <c r="O8" s="299"/>
      <c r="P8" s="299"/>
      <c r="Q8" s="299"/>
      <c r="R8" s="299"/>
      <c r="S8" s="302"/>
      <c r="T8" s="320"/>
      <c r="U8" s="320"/>
      <c r="V8" s="303">
        <f t="shared" ref="V8:V20" si="0">SUM(C8:S8)</f>
        <v>0</v>
      </c>
    </row>
    <row r="9" spans="1:22" s="173" customFormat="1">
      <c r="A9" s="174">
        <v>3</v>
      </c>
      <c r="B9" s="172" t="s">
        <v>227</v>
      </c>
      <c r="C9" s="301"/>
      <c r="D9" s="299"/>
      <c r="E9" s="299"/>
      <c r="F9" s="299"/>
      <c r="G9" s="299"/>
      <c r="H9" s="299"/>
      <c r="I9" s="299"/>
      <c r="J9" s="299"/>
      <c r="K9" s="299"/>
      <c r="L9" s="302"/>
      <c r="M9" s="301"/>
      <c r="N9" s="299"/>
      <c r="O9" s="299"/>
      <c r="P9" s="299"/>
      <c r="Q9" s="299"/>
      <c r="R9" s="299"/>
      <c r="S9" s="302"/>
      <c r="T9" s="320"/>
      <c r="U9" s="320"/>
      <c r="V9" s="303">
        <f>SUM(C9:S9)</f>
        <v>0</v>
      </c>
    </row>
    <row r="10" spans="1:22" s="173" customFormat="1">
      <c r="A10" s="174">
        <v>4</v>
      </c>
      <c r="B10" s="172" t="s">
        <v>228</v>
      </c>
      <c r="C10" s="301"/>
      <c r="D10" s="299"/>
      <c r="E10" s="299"/>
      <c r="F10" s="299"/>
      <c r="G10" s="299"/>
      <c r="H10" s="299"/>
      <c r="I10" s="299"/>
      <c r="J10" s="299"/>
      <c r="K10" s="299"/>
      <c r="L10" s="302"/>
      <c r="M10" s="301"/>
      <c r="N10" s="299"/>
      <c r="O10" s="299"/>
      <c r="P10" s="299"/>
      <c r="Q10" s="299"/>
      <c r="R10" s="299"/>
      <c r="S10" s="302"/>
      <c r="T10" s="320"/>
      <c r="U10" s="320"/>
      <c r="V10" s="303">
        <f t="shared" si="0"/>
        <v>0</v>
      </c>
    </row>
    <row r="11" spans="1:22" s="173" customFormat="1">
      <c r="A11" s="174">
        <v>5</v>
      </c>
      <c r="B11" s="172" t="s">
        <v>229</v>
      </c>
      <c r="C11" s="301"/>
      <c r="D11" s="299"/>
      <c r="E11" s="299"/>
      <c r="F11" s="299"/>
      <c r="G11" s="299"/>
      <c r="H11" s="299"/>
      <c r="I11" s="299"/>
      <c r="J11" s="299"/>
      <c r="K11" s="299"/>
      <c r="L11" s="302"/>
      <c r="M11" s="301"/>
      <c r="N11" s="299"/>
      <c r="O11" s="299"/>
      <c r="P11" s="299"/>
      <c r="Q11" s="299"/>
      <c r="R11" s="299"/>
      <c r="S11" s="302"/>
      <c r="T11" s="320"/>
      <c r="U11" s="320"/>
      <c r="V11" s="303">
        <f t="shared" si="0"/>
        <v>0</v>
      </c>
    </row>
    <row r="12" spans="1:22" s="173" customFormat="1">
      <c r="A12" s="174">
        <v>6</v>
      </c>
      <c r="B12" s="172" t="s">
        <v>230</v>
      </c>
      <c r="C12" s="301"/>
      <c r="D12" s="299"/>
      <c r="E12" s="299"/>
      <c r="F12" s="299"/>
      <c r="G12" s="299"/>
      <c r="H12" s="299"/>
      <c r="I12" s="299"/>
      <c r="J12" s="299"/>
      <c r="K12" s="299"/>
      <c r="L12" s="302"/>
      <c r="M12" s="301"/>
      <c r="N12" s="299"/>
      <c r="O12" s="299"/>
      <c r="P12" s="299"/>
      <c r="Q12" s="299"/>
      <c r="R12" s="299"/>
      <c r="S12" s="302"/>
      <c r="T12" s="320"/>
      <c r="U12" s="320"/>
      <c r="V12" s="303">
        <f t="shared" si="0"/>
        <v>0</v>
      </c>
    </row>
    <row r="13" spans="1:22" s="173" customFormat="1">
      <c r="A13" s="174">
        <v>7</v>
      </c>
      <c r="B13" s="172" t="s">
        <v>80</v>
      </c>
      <c r="C13" s="301"/>
      <c r="D13" s="299"/>
      <c r="E13" s="299"/>
      <c r="F13" s="299"/>
      <c r="G13" s="299"/>
      <c r="H13" s="299"/>
      <c r="I13" s="299"/>
      <c r="J13" s="299"/>
      <c r="K13" s="299"/>
      <c r="L13" s="302"/>
      <c r="M13" s="301"/>
      <c r="N13" s="299"/>
      <c r="O13" s="299"/>
      <c r="P13" s="299"/>
      <c r="Q13" s="299"/>
      <c r="R13" s="299"/>
      <c r="S13" s="302"/>
      <c r="T13" s="320"/>
      <c r="U13" s="320"/>
      <c r="V13" s="303">
        <f t="shared" si="0"/>
        <v>0</v>
      </c>
    </row>
    <row r="14" spans="1:22" s="173" customFormat="1">
      <c r="A14" s="174">
        <v>8</v>
      </c>
      <c r="B14" s="172" t="s">
        <v>81</v>
      </c>
      <c r="C14" s="301"/>
      <c r="D14" s="299"/>
      <c r="E14" s="299"/>
      <c r="F14" s="299"/>
      <c r="G14" s="299"/>
      <c r="H14" s="299"/>
      <c r="I14" s="299"/>
      <c r="J14" s="299"/>
      <c r="K14" s="299"/>
      <c r="L14" s="302"/>
      <c r="M14" s="301"/>
      <c r="N14" s="299"/>
      <c r="O14" s="299"/>
      <c r="P14" s="299"/>
      <c r="Q14" s="299"/>
      <c r="R14" s="299"/>
      <c r="S14" s="302"/>
      <c r="T14" s="320"/>
      <c r="U14" s="320"/>
      <c r="V14" s="303">
        <f t="shared" si="0"/>
        <v>0</v>
      </c>
    </row>
    <row r="15" spans="1:22" s="173" customFormat="1">
      <c r="A15" s="174">
        <v>9</v>
      </c>
      <c r="B15" s="172" t="s">
        <v>82</v>
      </c>
      <c r="C15" s="301"/>
      <c r="D15" s="299"/>
      <c r="E15" s="299"/>
      <c r="F15" s="299"/>
      <c r="G15" s="299"/>
      <c r="H15" s="299"/>
      <c r="I15" s="299"/>
      <c r="J15" s="299"/>
      <c r="K15" s="299"/>
      <c r="L15" s="302"/>
      <c r="M15" s="301"/>
      <c r="N15" s="299"/>
      <c r="O15" s="299"/>
      <c r="P15" s="299"/>
      <c r="Q15" s="299"/>
      <c r="R15" s="299"/>
      <c r="S15" s="302"/>
      <c r="T15" s="320"/>
      <c r="U15" s="320"/>
      <c r="V15" s="303">
        <f t="shared" si="0"/>
        <v>0</v>
      </c>
    </row>
    <row r="16" spans="1:22" s="173" customFormat="1">
      <c r="A16" s="174">
        <v>10</v>
      </c>
      <c r="B16" s="172" t="s">
        <v>76</v>
      </c>
      <c r="C16" s="301"/>
      <c r="D16" s="299"/>
      <c r="E16" s="299"/>
      <c r="F16" s="299"/>
      <c r="G16" s="299"/>
      <c r="H16" s="299"/>
      <c r="I16" s="299"/>
      <c r="J16" s="299"/>
      <c r="K16" s="299"/>
      <c r="L16" s="302"/>
      <c r="M16" s="301"/>
      <c r="N16" s="299"/>
      <c r="O16" s="299"/>
      <c r="P16" s="299"/>
      <c r="Q16" s="299"/>
      <c r="R16" s="299"/>
      <c r="S16" s="302"/>
      <c r="T16" s="320"/>
      <c r="U16" s="320"/>
      <c r="V16" s="303">
        <f t="shared" si="0"/>
        <v>0</v>
      </c>
    </row>
    <row r="17" spans="1:22" s="173" customFormat="1">
      <c r="A17" s="174">
        <v>11</v>
      </c>
      <c r="B17" s="172" t="s">
        <v>77</v>
      </c>
      <c r="C17" s="301"/>
      <c r="D17" s="299"/>
      <c r="E17" s="299"/>
      <c r="F17" s="299"/>
      <c r="G17" s="299"/>
      <c r="H17" s="299"/>
      <c r="I17" s="299"/>
      <c r="J17" s="299"/>
      <c r="K17" s="299"/>
      <c r="L17" s="302"/>
      <c r="M17" s="301"/>
      <c r="N17" s="299"/>
      <c r="O17" s="299"/>
      <c r="P17" s="299"/>
      <c r="Q17" s="299"/>
      <c r="R17" s="299"/>
      <c r="S17" s="302"/>
      <c r="T17" s="320"/>
      <c r="U17" s="320"/>
      <c r="V17" s="303">
        <f t="shared" si="0"/>
        <v>0</v>
      </c>
    </row>
    <row r="18" spans="1:22" s="173" customFormat="1">
      <c r="A18" s="174">
        <v>12</v>
      </c>
      <c r="B18" s="172" t="s">
        <v>78</v>
      </c>
      <c r="C18" s="301"/>
      <c r="D18" s="299"/>
      <c r="E18" s="299"/>
      <c r="F18" s="299"/>
      <c r="G18" s="299"/>
      <c r="H18" s="299"/>
      <c r="I18" s="299"/>
      <c r="J18" s="299"/>
      <c r="K18" s="299"/>
      <c r="L18" s="302"/>
      <c r="M18" s="301"/>
      <c r="N18" s="299"/>
      <c r="O18" s="299"/>
      <c r="P18" s="299"/>
      <c r="Q18" s="299"/>
      <c r="R18" s="299"/>
      <c r="S18" s="302"/>
      <c r="T18" s="320"/>
      <c r="U18" s="320"/>
      <c r="V18" s="303">
        <f t="shared" si="0"/>
        <v>0</v>
      </c>
    </row>
    <row r="19" spans="1:22" s="173" customFormat="1">
      <c r="A19" s="174">
        <v>13</v>
      </c>
      <c r="B19" s="172" t="s">
        <v>79</v>
      </c>
      <c r="C19" s="301"/>
      <c r="D19" s="299"/>
      <c r="E19" s="299"/>
      <c r="F19" s="299"/>
      <c r="G19" s="299"/>
      <c r="H19" s="299"/>
      <c r="I19" s="299"/>
      <c r="J19" s="299"/>
      <c r="K19" s="299"/>
      <c r="L19" s="302"/>
      <c r="M19" s="301"/>
      <c r="N19" s="299"/>
      <c r="O19" s="299"/>
      <c r="P19" s="299"/>
      <c r="Q19" s="299"/>
      <c r="R19" s="299"/>
      <c r="S19" s="302"/>
      <c r="T19" s="320"/>
      <c r="U19" s="320"/>
      <c r="V19" s="303">
        <f t="shared" si="0"/>
        <v>0</v>
      </c>
    </row>
    <row r="20" spans="1:22" s="173" customFormat="1">
      <c r="A20" s="174">
        <v>14</v>
      </c>
      <c r="B20" s="172" t="s">
        <v>258</v>
      </c>
      <c r="C20" s="301"/>
      <c r="D20" s="299"/>
      <c r="E20" s="299"/>
      <c r="F20" s="299"/>
      <c r="G20" s="299"/>
      <c r="H20" s="299"/>
      <c r="I20" s="299"/>
      <c r="J20" s="299"/>
      <c r="K20" s="299"/>
      <c r="L20" s="302"/>
      <c r="M20" s="301"/>
      <c r="N20" s="299"/>
      <c r="O20" s="299"/>
      <c r="P20" s="299"/>
      <c r="Q20" s="299"/>
      <c r="R20" s="299"/>
      <c r="S20" s="302"/>
      <c r="T20" s="320"/>
      <c r="U20" s="320"/>
      <c r="V20" s="303">
        <f t="shared" si="0"/>
        <v>0</v>
      </c>
    </row>
    <row r="21" spans="1:22" ht="13.5" thickBot="1">
      <c r="A21" s="110"/>
      <c r="B21" s="111" t="s">
        <v>75</v>
      </c>
      <c r="C21" s="304">
        <f>SUM(C7:C20)</f>
        <v>0</v>
      </c>
      <c r="D21" s="300">
        <f t="shared" ref="D21:V21" si="1">SUM(D7:D20)</f>
        <v>0</v>
      </c>
      <c r="E21" s="300">
        <f t="shared" si="1"/>
        <v>0</v>
      </c>
      <c r="F21" s="300">
        <f t="shared" si="1"/>
        <v>0</v>
      </c>
      <c r="G21" s="300">
        <f t="shared" si="1"/>
        <v>0</v>
      </c>
      <c r="H21" s="300">
        <f t="shared" si="1"/>
        <v>0</v>
      </c>
      <c r="I21" s="300">
        <f t="shared" si="1"/>
        <v>0</v>
      </c>
      <c r="J21" s="300">
        <f t="shared" si="1"/>
        <v>0</v>
      </c>
      <c r="K21" s="300">
        <f t="shared" si="1"/>
        <v>0</v>
      </c>
      <c r="L21" s="305">
        <f t="shared" si="1"/>
        <v>0</v>
      </c>
      <c r="M21" s="304">
        <f t="shared" si="1"/>
        <v>0</v>
      </c>
      <c r="N21" s="300">
        <f t="shared" si="1"/>
        <v>0</v>
      </c>
      <c r="O21" s="300">
        <f t="shared" si="1"/>
        <v>0</v>
      </c>
      <c r="P21" s="300">
        <f t="shared" si="1"/>
        <v>0</v>
      </c>
      <c r="Q21" s="300">
        <f t="shared" si="1"/>
        <v>0</v>
      </c>
      <c r="R21" s="300">
        <f t="shared" si="1"/>
        <v>0</v>
      </c>
      <c r="S21" s="305">
        <f t="shared" si="1"/>
        <v>0</v>
      </c>
      <c r="T21" s="305">
        <f>SUM(T7:T20)</f>
        <v>0</v>
      </c>
      <c r="U21" s="305">
        <f t="shared" si="1"/>
        <v>0</v>
      </c>
      <c r="V21" s="306">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showGridLines="0" zoomScale="80" zoomScaleNormal="80" workbookViewId="0">
      <pane xSplit="1" ySplit="7" topLeftCell="B8" activePane="bottomRight" state="frozen"/>
      <selection activeCell="B7" sqref="B7"/>
      <selection pane="topRight" activeCell="B7" sqref="B7"/>
      <selection pane="bottomLeft" activeCell="B7" sqref="B7"/>
      <selection pane="bottomRight" activeCell="H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197</v>
      </c>
      <c r="B1" s="360" t="str">
        <f>Info!C2</f>
        <v>JSC "FINCA Bank Georgia"</v>
      </c>
    </row>
    <row r="2" spans="1:9">
      <c r="A2" s="2" t="s">
        <v>198</v>
      </c>
      <c r="B2" s="461">
        <f>'1. key ratios'!B2</f>
        <v>43738</v>
      </c>
    </row>
    <row r="4" spans="1:9" ht="13.5" thickBot="1">
      <c r="A4" s="2" t="s">
        <v>350</v>
      </c>
      <c r="B4" s="323" t="s">
        <v>373</v>
      </c>
    </row>
    <row r="5" spans="1:9">
      <c r="A5" s="108"/>
      <c r="B5" s="170"/>
      <c r="C5" s="176" t="s">
        <v>0</v>
      </c>
      <c r="D5" s="176" t="s">
        <v>1</v>
      </c>
      <c r="E5" s="176" t="s">
        <v>2</v>
      </c>
      <c r="F5" s="176" t="s">
        <v>3</v>
      </c>
      <c r="G5" s="318" t="s">
        <v>4</v>
      </c>
      <c r="H5" s="177" t="s">
        <v>11</v>
      </c>
      <c r="I5" s="25"/>
    </row>
    <row r="6" spans="1:9" ht="15" customHeight="1">
      <c r="A6" s="169"/>
      <c r="B6" s="23"/>
      <c r="C6" s="549" t="s">
        <v>365</v>
      </c>
      <c r="D6" s="553" t="s">
        <v>375</v>
      </c>
      <c r="E6" s="554"/>
      <c r="F6" s="549" t="s">
        <v>376</v>
      </c>
      <c r="G6" s="549" t="s">
        <v>377</v>
      </c>
      <c r="H6" s="551" t="s">
        <v>367</v>
      </c>
      <c r="I6" s="25"/>
    </row>
    <row r="7" spans="1:9" ht="63.75">
      <c r="A7" s="169"/>
      <c r="B7" s="23"/>
      <c r="C7" s="550"/>
      <c r="D7" s="322" t="s">
        <v>368</v>
      </c>
      <c r="E7" s="322" t="s">
        <v>366</v>
      </c>
      <c r="F7" s="550"/>
      <c r="G7" s="550"/>
      <c r="H7" s="552"/>
      <c r="I7" s="25"/>
    </row>
    <row r="8" spans="1:9">
      <c r="A8" s="99">
        <v>1</v>
      </c>
      <c r="B8" s="81" t="s">
        <v>225</v>
      </c>
      <c r="C8" s="307">
        <v>42587606.219999999</v>
      </c>
      <c r="D8" s="308"/>
      <c r="E8" s="307"/>
      <c r="F8" s="307">
        <f>'11. CRWA'!S8</f>
        <v>14913400.349999998</v>
      </c>
      <c r="G8" s="319">
        <f>F8</f>
        <v>14913400.349999998</v>
      </c>
      <c r="H8" s="328">
        <f>IFERROR(G8/(C8+E8),0)</f>
        <v>0.35018170011622685</v>
      </c>
    </row>
    <row r="9" spans="1:9" ht="15" customHeight="1">
      <c r="A9" s="99">
        <v>2</v>
      </c>
      <c r="B9" s="81" t="s">
        <v>226</v>
      </c>
      <c r="C9" s="307">
        <v>0</v>
      </c>
      <c r="D9" s="308"/>
      <c r="E9" s="307"/>
      <c r="F9" s="307">
        <f>'11. CRWA'!S9</f>
        <v>0</v>
      </c>
      <c r="G9" s="319">
        <f t="shared" ref="G9:G21" si="0">F9</f>
        <v>0</v>
      </c>
      <c r="H9" s="328">
        <f t="shared" ref="H9:H21" si="1">IFERROR(G9/(C9+E9),0)</f>
        <v>0</v>
      </c>
    </row>
    <row r="10" spans="1:9">
      <c r="A10" s="99">
        <v>3</v>
      </c>
      <c r="B10" s="81" t="s">
        <v>227</v>
      </c>
      <c r="C10" s="307">
        <v>0</v>
      </c>
      <c r="D10" s="308"/>
      <c r="E10" s="307"/>
      <c r="F10" s="307">
        <f>'11. CRWA'!S10</f>
        <v>0</v>
      </c>
      <c r="G10" s="319">
        <f t="shared" si="0"/>
        <v>0</v>
      </c>
      <c r="H10" s="328">
        <f t="shared" si="1"/>
        <v>0</v>
      </c>
    </row>
    <row r="11" spans="1:9">
      <c r="A11" s="99">
        <v>4</v>
      </c>
      <c r="B11" s="81" t="s">
        <v>228</v>
      </c>
      <c r="C11" s="307">
        <v>0</v>
      </c>
      <c r="D11" s="308"/>
      <c r="E11" s="307"/>
      <c r="F11" s="307">
        <f>'11. CRWA'!S11</f>
        <v>0</v>
      </c>
      <c r="G11" s="319">
        <f t="shared" si="0"/>
        <v>0</v>
      </c>
      <c r="H11" s="328">
        <f t="shared" si="1"/>
        <v>0</v>
      </c>
    </row>
    <row r="12" spans="1:9">
      <c r="A12" s="99">
        <v>5</v>
      </c>
      <c r="B12" s="81" t="s">
        <v>229</v>
      </c>
      <c r="C12" s="307">
        <v>0</v>
      </c>
      <c r="D12" s="308"/>
      <c r="E12" s="307"/>
      <c r="F12" s="307">
        <f>'11. CRWA'!S12</f>
        <v>0</v>
      </c>
      <c r="G12" s="319">
        <f t="shared" si="0"/>
        <v>0</v>
      </c>
      <c r="H12" s="328">
        <f t="shared" si="1"/>
        <v>0</v>
      </c>
    </row>
    <row r="13" spans="1:9">
      <c r="A13" s="99">
        <v>6</v>
      </c>
      <c r="B13" s="81" t="s">
        <v>230</v>
      </c>
      <c r="C13" s="307">
        <v>17678162.210000001</v>
      </c>
      <c r="D13" s="308"/>
      <c r="E13" s="307"/>
      <c r="F13" s="307">
        <f>'11. CRWA'!S13</f>
        <v>8839081.1050000004</v>
      </c>
      <c r="G13" s="319">
        <f t="shared" si="0"/>
        <v>8839081.1050000004</v>
      </c>
      <c r="H13" s="328">
        <f t="shared" si="1"/>
        <v>0.5</v>
      </c>
    </row>
    <row r="14" spans="1:9">
      <c r="A14" s="99">
        <v>7</v>
      </c>
      <c r="B14" s="81" t="s">
        <v>80</v>
      </c>
      <c r="C14" s="307">
        <v>0</v>
      </c>
      <c r="D14" s="308"/>
      <c r="E14" s="307"/>
      <c r="F14" s="307">
        <f>'11. CRWA'!S14</f>
        <v>0</v>
      </c>
      <c r="G14" s="319">
        <f t="shared" si="0"/>
        <v>0</v>
      </c>
      <c r="H14" s="328">
        <f t="shared" si="1"/>
        <v>0</v>
      </c>
    </row>
    <row r="15" spans="1:9">
      <c r="A15" s="99">
        <v>8</v>
      </c>
      <c r="B15" s="81" t="s">
        <v>81</v>
      </c>
      <c r="C15" s="307">
        <v>200319841.3590993</v>
      </c>
      <c r="D15" s="308">
        <v>2291060.4667000002</v>
      </c>
      <c r="E15" s="307">
        <v>1145530.2333500001</v>
      </c>
      <c r="F15" s="307">
        <f>'11. CRWA'!S15</f>
        <v>161529881.09549949</v>
      </c>
      <c r="G15" s="319">
        <f t="shared" si="0"/>
        <v>161529881.09549949</v>
      </c>
      <c r="H15" s="328">
        <f t="shared" si="1"/>
        <v>0.80177491456081795</v>
      </c>
    </row>
    <row r="16" spans="1:9">
      <c r="A16" s="99">
        <v>9</v>
      </c>
      <c r="B16" s="81" t="s">
        <v>82</v>
      </c>
      <c r="C16" s="307">
        <v>0</v>
      </c>
      <c r="D16" s="308"/>
      <c r="E16" s="307"/>
      <c r="F16" s="307">
        <f>'11. CRWA'!S16</f>
        <v>0</v>
      </c>
      <c r="G16" s="319">
        <f t="shared" si="0"/>
        <v>0</v>
      </c>
      <c r="H16" s="328">
        <f t="shared" si="1"/>
        <v>0</v>
      </c>
    </row>
    <row r="17" spans="1:8">
      <c r="A17" s="99">
        <v>10</v>
      </c>
      <c r="B17" s="81" t="s">
        <v>76</v>
      </c>
      <c r="C17" s="307">
        <v>941704.82</v>
      </c>
      <c r="D17" s="308"/>
      <c r="E17" s="307"/>
      <c r="F17" s="307">
        <f>'11. CRWA'!S17</f>
        <v>956966</v>
      </c>
      <c r="G17" s="319">
        <f t="shared" si="0"/>
        <v>956966</v>
      </c>
      <c r="H17" s="328">
        <f t="shared" si="1"/>
        <v>1.0162059062201678</v>
      </c>
    </row>
    <row r="18" spans="1:8">
      <c r="A18" s="99">
        <v>11</v>
      </c>
      <c r="B18" s="81" t="s">
        <v>77</v>
      </c>
      <c r="C18" s="307">
        <v>0</v>
      </c>
      <c r="D18" s="308"/>
      <c r="E18" s="307"/>
      <c r="F18" s="307">
        <f>'11. CRWA'!S18</f>
        <v>0</v>
      </c>
      <c r="G18" s="319">
        <f t="shared" si="0"/>
        <v>0</v>
      </c>
      <c r="H18" s="328">
        <f t="shared" si="1"/>
        <v>0</v>
      </c>
    </row>
    <row r="19" spans="1:8">
      <c r="A19" s="99">
        <v>12</v>
      </c>
      <c r="B19" s="81" t="s">
        <v>78</v>
      </c>
      <c r="C19" s="307">
        <v>0</v>
      </c>
      <c r="D19" s="308"/>
      <c r="E19" s="307"/>
      <c r="F19" s="307">
        <f>'11. CRWA'!S19</f>
        <v>0</v>
      </c>
      <c r="G19" s="319">
        <f t="shared" si="0"/>
        <v>0</v>
      </c>
      <c r="H19" s="328">
        <f t="shared" si="1"/>
        <v>0</v>
      </c>
    </row>
    <row r="20" spans="1:8">
      <c r="A20" s="99">
        <v>13</v>
      </c>
      <c r="B20" s="81" t="s">
        <v>79</v>
      </c>
      <c r="C20" s="307">
        <v>0</v>
      </c>
      <c r="D20" s="308"/>
      <c r="E20" s="307"/>
      <c r="F20" s="307">
        <f>'11. CRWA'!S20</f>
        <v>0</v>
      </c>
      <c r="G20" s="319">
        <f t="shared" si="0"/>
        <v>0</v>
      </c>
      <c r="H20" s="328">
        <f t="shared" si="1"/>
        <v>0</v>
      </c>
    </row>
    <row r="21" spans="1:8">
      <c r="A21" s="99">
        <v>14</v>
      </c>
      <c r="B21" s="81" t="s">
        <v>258</v>
      </c>
      <c r="C21" s="307">
        <v>29281977.210000001</v>
      </c>
      <c r="D21" s="308"/>
      <c r="E21" s="307"/>
      <c r="F21" s="307">
        <f>'11. CRWA'!S21</f>
        <v>18257582.439999998</v>
      </c>
      <c r="G21" s="319">
        <f t="shared" si="0"/>
        <v>18257582.439999998</v>
      </c>
      <c r="H21" s="328">
        <f t="shared" si="1"/>
        <v>0.6235092087212234</v>
      </c>
    </row>
    <row r="22" spans="1:8" ht="13.5" thickBot="1">
      <c r="A22" s="171"/>
      <c r="B22" s="178" t="s">
        <v>75</v>
      </c>
      <c r="C22" s="300">
        <f>SUM(C8:C21)</f>
        <v>290809291.81909931</v>
      </c>
      <c r="D22" s="300">
        <f>SUM(D8:D21)</f>
        <v>2291060.4667000002</v>
      </c>
      <c r="E22" s="300">
        <f>SUM(E8:E21)</f>
        <v>1145530.2333500001</v>
      </c>
      <c r="F22" s="300">
        <f>SUM(F8:F21)</f>
        <v>204496910.9904995</v>
      </c>
      <c r="G22" s="300">
        <f>SUM(G8:G21)</f>
        <v>204496910.9904995</v>
      </c>
      <c r="H22" s="329">
        <f>G22/(C22+E22)</f>
        <v>0.70044025836902224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showGridLines="0" zoomScale="80" zoomScaleNormal="80" workbookViewId="0">
      <pane xSplit="2" ySplit="6" topLeftCell="C7" activePane="bottomRight" state="frozen"/>
      <selection activeCell="B7" sqref="B7"/>
      <selection pane="topRight" activeCell="B7" sqref="B7"/>
      <selection pane="bottomLeft" activeCell="B7" sqref="B7"/>
      <selection pane="bottomRight" activeCell="C7" sqref="C7:K25"/>
    </sheetView>
  </sheetViews>
  <sheetFormatPr defaultColWidth="9.140625" defaultRowHeight="12.75"/>
  <cols>
    <col min="1" max="1" width="10.5703125" style="360" bestFit="1" customWidth="1"/>
    <col min="2" max="2" width="104.140625" style="360" customWidth="1"/>
    <col min="3" max="11" width="12.7109375" style="360" customWidth="1"/>
    <col min="12" max="16384" width="9.140625" style="360"/>
  </cols>
  <sheetData>
    <row r="1" spans="1:11">
      <c r="A1" s="360" t="s">
        <v>197</v>
      </c>
      <c r="B1" s="360" t="str">
        <f>Info!C2</f>
        <v>JSC "FINCA Bank Georgia"</v>
      </c>
    </row>
    <row r="2" spans="1:11">
      <c r="A2" s="360" t="s">
        <v>198</v>
      </c>
      <c r="B2" s="464">
        <f>'1. key ratios'!B2</f>
        <v>43738</v>
      </c>
      <c r="C2" s="361"/>
      <c r="D2" s="361"/>
    </row>
    <row r="3" spans="1:11">
      <c r="B3" s="361"/>
      <c r="C3" s="361"/>
      <c r="D3" s="361"/>
    </row>
    <row r="4" spans="1:11" ht="13.5" thickBot="1">
      <c r="A4" s="360" t="s">
        <v>406</v>
      </c>
      <c r="B4" s="323" t="s">
        <v>405</v>
      </c>
      <c r="C4" s="361"/>
      <c r="D4" s="361"/>
    </row>
    <row r="5" spans="1:11" ht="30" customHeight="1">
      <c r="A5" s="558"/>
      <c r="B5" s="559"/>
      <c r="C5" s="556" t="s">
        <v>439</v>
      </c>
      <c r="D5" s="556"/>
      <c r="E5" s="556"/>
      <c r="F5" s="556" t="s">
        <v>440</v>
      </c>
      <c r="G5" s="556"/>
      <c r="H5" s="556"/>
      <c r="I5" s="556" t="s">
        <v>441</v>
      </c>
      <c r="J5" s="556"/>
      <c r="K5" s="557"/>
    </row>
    <row r="6" spans="1:11">
      <c r="A6" s="358"/>
      <c r="B6" s="359"/>
      <c r="C6" s="362" t="s">
        <v>34</v>
      </c>
      <c r="D6" s="362" t="s">
        <v>104</v>
      </c>
      <c r="E6" s="362" t="s">
        <v>75</v>
      </c>
      <c r="F6" s="362" t="s">
        <v>34</v>
      </c>
      <c r="G6" s="362" t="s">
        <v>104</v>
      </c>
      <c r="H6" s="362" t="s">
        <v>75</v>
      </c>
      <c r="I6" s="362" t="s">
        <v>34</v>
      </c>
      <c r="J6" s="362" t="s">
        <v>104</v>
      </c>
      <c r="K6" s="363" t="s">
        <v>75</v>
      </c>
    </row>
    <row r="7" spans="1:11">
      <c r="A7" s="364" t="s">
        <v>385</v>
      </c>
      <c r="B7" s="357"/>
      <c r="C7" s="357"/>
      <c r="D7" s="357"/>
      <c r="E7" s="357"/>
      <c r="F7" s="357"/>
      <c r="G7" s="357"/>
      <c r="H7" s="357"/>
      <c r="I7" s="357"/>
      <c r="J7" s="357"/>
      <c r="K7" s="365"/>
    </row>
    <row r="8" spans="1:11">
      <c r="A8" s="356">
        <v>1</v>
      </c>
      <c r="B8" s="341" t="s">
        <v>385</v>
      </c>
      <c r="C8" s="493"/>
      <c r="D8" s="493"/>
      <c r="E8" s="493"/>
      <c r="F8" s="494">
        <v>25610011.920674104</v>
      </c>
      <c r="G8" s="494">
        <v>28630581.779471196</v>
      </c>
      <c r="H8" s="494">
        <v>54240593.700145297</v>
      </c>
      <c r="I8" s="494">
        <v>22080064.390239403</v>
      </c>
      <c r="J8" s="494">
        <v>20314274.554598</v>
      </c>
      <c r="K8" s="495">
        <v>42394338.944837399</v>
      </c>
    </row>
    <row r="9" spans="1:11">
      <c r="A9" s="364" t="s">
        <v>386</v>
      </c>
      <c r="B9" s="357"/>
      <c r="C9" s="496"/>
      <c r="D9" s="496"/>
      <c r="E9" s="496"/>
      <c r="F9" s="496"/>
      <c r="G9" s="496"/>
      <c r="H9" s="496"/>
      <c r="I9" s="496"/>
      <c r="J9" s="496"/>
      <c r="K9" s="497"/>
    </row>
    <row r="10" spans="1:11">
      <c r="A10" s="366">
        <v>2</v>
      </c>
      <c r="B10" s="342" t="s">
        <v>387</v>
      </c>
      <c r="C10" s="498">
        <v>76197547.452820688</v>
      </c>
      <c r="D10" s="499">
        <v>39539069.9747077</v>
      </c>
      <c r="E10" s="499">
        <v>115736617.4275284</v>
      </c>
      <c r="F10" s="499">
        <v>5099244.285562844</v>
      </c>
      <c r="G10" s="499">
        <v>4344927.9621094819</v>
      </c>
      <c r="H10" s="499">
        <v>9444172.2476723269</v>
      </c>
      <c r="I10" s="499">
        <v>1313428.3524074</v>
      </c>
      <c r="J10" s="499">
        <v>1171981.5596388699</v>
      </c>
      <c r="K10" s="500">
        <v>2485409.9120462704</v>
      </c>
    </row>
    <row r="11" spans="1:11">
      <c r="A11" s="366">
        <v>3</v>
      </c>
      <c r="B11" s="342" t="s">
        <v>388</v>
      </c>
      <c r="C11" s="498">
        <v>83041288.875648826</v>
      </c>
      <c r="D11" s="499">
        <v>23681174.979643099</v>
      </c>
      <c r="E11" s="499">
        <v>106722463.85529189</v>
      </c>
      <c r="F11" s="499">
        <v>14631695.232940879</v>
      </c>
      <c r="G11" s="499">
        <v>3386448.2142346986</v>
      </c>
      <c r="H11" s="499">
        <v>18018143.447175577</v>
      </c>
      <c r="I11" s="499">
        <v>10316330.659835907</v>
      </c>
      <c r="J11" s="499">
        <v>2238793.7693496807</v>
      </c>
      <c r="K11" s="500">
        <v>12555124.429185586</v>
      </c>
    </row>
    <row r="12" spans="1:11">
      <c r="A12" s="366">
        <v>4</v>
      </c>
      <c r="B12" s="342" t="s">
        <v>389</v>
      </c>
      <c r="C12" s="498">
        <v>10739130.4347826</v>
      </c>
      <c r="D12" s="499">
        <v>0</v>
      </c>
      <c r="E12" s="499">
        <v>10739130.4347826</v>
      </c>
      <c r="F12" s="499">
        <v>0</v>
      </c>
      <c r="G12" s="499">
        <v>0</v>
      </c>
      <c r="H12" s="499">
        <v>0</v>
      </c>
      <c r="I12" s="499">
        <v>0</v>
      </c>
      <c r="J12" s="499">
        <v>0</v>
      </c>
      <c r="K12" s="500">
        <v>0</v>
      </c>
    </row>
    <row r="13" spans="1:11">
      <c r="A13" s="366">
        <v>5</v>
      </c>
      <c r="B13" s="342" t="s">
        <v>390</v>
      </c>
      <c r="C13" s="498">
        <v>177740.43239119998</v>
      </c>
      <c r="D13" s="499">
        <v>849.3262641</v>
      </c>
      <c r="E13" s="499">
        <v>178589.75865529999</v>
      </c>
      <c r="F13" s="499">
        <v>2861108.9791955804</v>
      </c>
      <c r="G13" s="499">
        <v>206.81134102499999</v>
      </c>
      <c r="H13" s="499">
        <v>2861315.7905366053</v>
      </c>
      <c r="I13" s="499">
        <v>2834447.9143369002</v>
      </c>
      <c r="J13" s="499">
        <v>79.412401410000001</v>
      </c>
      <c r="K13" s="500">
        <v>2834527.32673831</v>
      </c>
    </row>
    <row r="14" spans="1:11">
      <c r="A14" s="366">
        <v>6</v>
      </c>
      <c r="B14" s="342" t="s">
        <v>404</v>
      </c>
      <c r="C14" s="498">
        <v>0</v>
      </c>
      <c r="D14" s="499">
        <v>0</v>
      </c>
      <c r="E14" s="499">
        <v>0</v>
      </c>
      <c r="F14" s="499"/>
      <c r="G14" s="499"/>
      <c r="H14" s="499"/>
      <c r="I14" s="499"/>
      <c r="J14" s="499"/>
      <c r="K14" s="500"/>
    </row>
    <row r="15" spans="1:11">
      <c r="A15" s="366">
        <v>7</v>
      </c>
      <c r="B15" s="342" t="s">
        <v>391</v>
      </c>
      <c r="C15" s="498">
        <v>-13183998.422001004</v>
      </c>
      <c r="D15" s="499">
        <v>7773616.0653219074</v>
      </c>
      <c r="E15" s="499">
        <v>-5410382.3566791117</v>
      </c>
      <c r="F15" s="499">
        <v>-4977754.8260869011</v>
      </c>
      <c r="G15" s="499">
        <v>823315.01089989953</v>
      </c>
      <c r="H15" s="499">
        <v>-4154439.8151869997</v>
      </c>
      <c r="I15" s="499">
        <v>-4977754.8260868993</v>
      </c>
      <c r="J15" s="499">
        <v>823315.01089989999</v>
      </c>
      <c r="K15" s="500">
        <v>-4154439.8151869979</v>
      </c>
    </row>
    <row r="16" spans="1:11">
      <c r="A16" s="366">
        <v>8</v>
      </c>
      <c r="B16" s="343" t="s">
        <v>392</v>
      </c>
      <c r="C16" s="498">
        <v>156971708.7736423</v>
      </c>
      <c r="D16" s="499">
        <v>70994710.345936805</v>
      </c>
      <c r="E16" s="499">
        <v>227966419.11957908</v>
      </c>
      <c r="F16" s="499">
        <v>17614293.671612401</v>
      </c>
      <c r="G16" s="499">
        <v>8554897.9985851049</v>
      </c>
      <c r="H16" s="499">
        <v>26169191.670197509</v>
      </c>
      <c r="I16" s="499">
        <v>9486452.1004933063</v>
      </c>
      <c r="J16" s="499">
        <v>4234169.7522898605</v>
      </c>
      <c r="K16" s="500">
        <v>13720621.852783168</v>
      </c>
    </row>
    <row r="17" spans="1:11">
      <c r="A17" s="364" t="s">
        <v>393</v>
      </c>
      <c r="B17" s="357"/>
      <c r="C17" s="496"/>
      <c r="D17" s="496"/>
      <c r="E17" s="496"/>
      <c r="F17" s="496"/>
      <c r="G17" s="496"/>
      <c r="H17" s="496"/>
      <c r="I17" s="496"/>
      <c r="J17" s="496"/>
      <c r="K17" s="497"/>
    </row>
    <row r="18" spans="1:11">
      <c r="A18" s="366">
        <v>9</v>
      </c>
      <c r="B18" s="342" t="s">
        <v>394</v>
      </c>
      <c r="C18" s="498">
        <v>0</v>
      </c>
      <c r="D18" s="499">
        <v>0</v>
      </c>
      <c r="E18" s="499">
        <v>0</v>
      </c>
      <c r="F18" s="499">
        <v>0</v>
      </c>
      <c r="G18" s="499">
        <v>0</v>
      </c>
      <c r="H18" s="499">
        <v>0</v>
      </c>
      <c r="I18" s="499">
        <v>0</v>
      </c>
      <c r="J18" s="499">
        <v>0</v>
      </c>
      <c r="K18" s="500">
        <v>0</v>
      </c>
    </row>
    <row r="19" spans="1:11">
      <c r="A19" s="366">
        <v>10</v>
      </c>
      <c r="B19" s="342" t="s">
        <v>395</v>
      </c>
      <c r="C19" s="498">
        <v>183235674.27168792</v>
      </c>
      <c r="D19" s="499">
        <v>20763285.230502401</v>
      </c>
      <c r="E19" s="499">
        <v>203998959.50219029</v>
      </c>
      <c r="F19" s="499">
        <v>5631566.5799540505</v>
      </c>
      <c r="G19" s="499">
        <v>235383.11047694998</v>
      </c>
      <c r="H19" s="499">
        <v>5866949.6904309997</v>
      </c>
      <c r="I19" s="499">
        <v>9161514.1103887502</v>
      </c>
      <c r="J19" s="499">
        <v>12349826.838752849</v>
      </c>
      <c r="K19" s="500">
        <v>21511340.949141599</v>
      </c>
    </row>
    <row r="20" spans="1:11">
      <c r="A20" s="366">
        <v>11</v>
      </c>
      <c r="B20" s="342" t="s">
        <v>396</v>
      </c>
      <c r="C20" s="498">
        <v>3183507.5490215998</v>
      </c>
      <c r="D20" s="499">
        <v>25985754.447195299</v>
      </c>
      <c r="E20" s="499">
        <v>29169261.996216901</v>
      </c>
      <c r="F20" s="499">
        <v>0</v>
      </c>
      <c r="G20" s="499">
        <v>2856560.8695652001</v>
      </c>
      <c r="H20" s="499">
        <v>2856560.8695652001</v>
      </c>
      <c r="I20" s="499">
        <v>0</v>
      </c>
      <c r="J20" s="499">
        <v>2856560.8695652001</v>
      </c>
      <c r="K20" s="500">
        <v>2856560.8695652001</v>
      </c>
    </row>
    <row r="21" spans="1:11" ht="13.5" thickBot="1">
      <c r="A21" s="239">
        <v>12</v>
      </c>
      <c r="B21" s="367" t="s">
        <v>397</v>
      </c>
      <c r="C21" s="501">
        <v>186419181.82070953</v>
      </c>
      <c r="D21" s="502">
        <v>46749039.677697703</v>
      </c>
      <c r="E21" s="501">
        <v>233168221.49840719</v>
      </c>
      <c r="F21" s="502">
        <v>5631566.5799540505</v>
      </c>
      <c r="G21" s="502">
        <v>3091943.9800421502</v>
      </c>
      <c r="H21" s="502">
        <v>8723510.5599961989</v>
      </c>
      <c r="I21" s="502">
        <v>9161514.1103887502</v>
      </c>
      <c r="J21" s="502">
        <v>15206387.708318049</v>
      </c>
      <c r="K21" s="503">
        <v>24367901.818706799</v>
      </c>
    </row>
    <row r="22" spans="1:11" ht="38.25" customHeight="1" thickBot="1">
      <c r="A22" s="354"/>
      <c r="B22" s="355"/>
      <c r="C22" s="355"/>
      <c r="D22" s="355"/>
      <c r="E22" s="355"/>
      <c r="F22" s="555" t="s">
        <v>398</v>
      </c>
      <c r="G22" s="556"/>
      <c r="H22" s="556"/>
      <c r="I22" s="555" t="s">
        <v>399</v>
      </c>
      <c r="J22" s="556"/>
      <c r="K22" s="557"/>
    </row>
    <row r="23" spans="1:11">
      <c r="A23" s="347">
        <v>13</v>
      </c>
      <c r="B23" s="344" t="s">
        <v>385</v>
      </c>
      <c r="C23" s="353"/>
      <c r="D23" s="353"/>
      <c r="E23" s="353"/>
      <c r="F23" s="504">
        <f>F8</f>
        <v>25610011.920674104</v>
      </c>
      <c r="G23" s="504">
        <f t="shared" ref="G23:K23" si="0">G8</f>
        <v>28630581.779471196</v>
      </c>
      <c r="H23" s="504">
        <f t="shared" si="0"/>
        <v>54240593.700145297</v>
      </c>
      <c r="I23" s="494">
        <f t="shared" si="0"/>
        <v>22080064.390239403</v>
      </c>
      <c r="J23" s="494">
        <f t="shared" si="0"/>
        <v>20314274.554598</v>
      </c>
      <c r="K23" s="495">
        <f t="shared" si="0"/>
        <v>42394338.944837399</v>
      </c>
    </row>
    <row r="24" spans="1:11" ht="13.5" thickBot="1">
      <c r="A24" s="348">
        <v>14</v>
      </c>
      <c r="B24" s="345" t="s">
        <v>400</v>
      </c>
      <c r="C24" s="368"/>
      <c r="D24" s="351"/>
      <c r="E24" s="352"/>
      <c r="F24" s="505">
        <f>MAX(F16-F21,F16*0.25)</f>
        <v>11982727.09165835</v>
      </c>
      <c r="G24" s="505">
        <f t="shared" ref="G24:K24" si="1">MAX(G16-G21,G16*0.25)</f>
        <v>5462954.0185429547</v>
      </c>
      <c r="H24" s="505">
        <f t="shared" si="1"/>
        <v>17445681.11020131</v>
      </c>
      <c r="I24" s="505">
        <f t="shared" si="1"/>
        <v>2371613.0251233266</v>
      </c>
      <c r="J24" s="505">
        <f t="shared" si="1"/>
        <v>1058542.4380724651</v>
      </c>
      <c r="K24" s="500">
        <f t="shared" si="1"/>
        <v>3430155.4631957919</v>
      </c>
    </row>
    <row r="25" spans="1:11" ht="13.5" thickBot="1">
      <c r="A25" s="349">
        <v>15</v>
      </c>
      <c r="B25" s="346" t="s">
        <v>401</v>
      </c>
      <c r="C25" s="350"/>
      <c r="D25" s="350"/>
      <c r="E25" s="350"/>
      <c r="F25" s="506">
        <f>F23/F24</f>
        <v>2.1372440284067094</v>
      </c>
      <c r="G25" s="506">
        <f t="shared" ref="G25:K25" si="2">G23/G24</f>
        <v>5.240860838712929</v>
      </c>
      <c r="H25" s="506">
        <f t="shared" si="2"/>
        <v>3.1091129866192655</v>
      </c>
      <c r="I25" s="506">
        <f t="shared" si="2"/>
        <v>9.3101463671929423</v>
      </c>
      <c r="J25" s="506">
        <f t="shared" si="2"/>
        <v>19.190798426172627</v>
      </c>
      <c r="K25" s="507">
        <f t="shared" si="2"/>
        <v>12.359305401668189</v>
      </c>
    </row>
    <row r="28" spans="1:11" ht="38.25">
      <c r="B28" s="24" t="s">
        <v>438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showGridLines="0" zoomScale="80" zoomScaleNormal="80" workbookViewId="0">
      <pane xSplit="1" ySplit="5" topLeftCell="B6" activePane="bottomRight" state="frozen"/>
      <selection activeCell="B7" sqref="B7"/>
      <selection pane="topRight" activeCell="B7" sqref="B7"/>
      <selection pane="bottomLeft" activeCell="B7" sqref="B7"/>
      <selection pane="bottomRight" activeCell="N7" sqref="C7:N21"/>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197</v>
      </c>
      <c r="B1" s="76" t="str">
        <f>Info!C2</f>
        <v>JSC "FINCA Bank Georgia"</v>
      </c>
    </row>
    <row r="2" spans="1:14" ht="14.25" customHeight="1">
      <c r="A2" s="76" t="s">
        <v>198</v>
      </c>
      <c r="B2" s="463">
        <f>'1. key ratios'!B2</f>
        <v>43738</v>
      </c>
    </row>
    <row r="3" spans="1:14" ht="14.25" customHeight="1"/>
    <row r="4" spans="1:14" ht="15.75" thickBot="1">
      <c r="A4" s="2" t="s">
        <v>351</v>
      </c>
      <c r="B4" s="101" t="s">
        <v>84</v>
      </c>
    </row>
    <row r="5" spans="1:14" s="26" customFormat="1" ht="12.75">
      <c r="A5" s="187"/>
      <c r="B5" s="188"/>
      <c r="C5" s="189" t="s">
        <v>0</v>
      </c>
      <c r="D5" s="189" t="s">
        <v>1</v>
      </c>
      <c r="E5" s="189" t="s">
        <v>2</v>
      </c>
      <c r="F5" s="189" t="s">
        <v>3</v>
      </c>
      <c r="G5" s="189" t="s">
        <v>4</v>
      </c>
      <c r="H5" s="189" t="s">
        <v>11</v>
      </c>
      <c r="I5" s="189" t="s">
        <v>247</v>
      </c>
      <c r="J5" s="189" t="s">
        <v>248</v>
      </c>
      <c r="K5" s="189" t="s">
        <v>249</v>
      </c>
      <c r="L5" s="189" t="s">
        <v>250</v>
      </c>
      <c r="M5" s="189" t="s">
        <v>251</v>
      </c>
      <c r="N5" s="190" t="s">
        <v>252</v>
      </c>
    </row>
    <row r="6" spans="1:14" ht="45">
      <c r="A6" s="179"/>
      <c r="B6" s="113"/>
      <c r="C6" s="114" t="s">
        <v>94</v>
      </c>
      <c r="D6" s="115" t="s">
        <v>83</v>
      </c>
      <c r="E6" s="116" t="s">
        <v>93</v>
      </c>
      <c r="F6" s="117">
        <v>0</v>
      </c>
      <c r="G6" s="117">
        <v>0.2</v>
      </c>
      <c r="H6" s="117">
        <v>0.35</v>
      </c>
      <c r="I6" s="117">
        <v>0.5</v>
      </c>
      <c r="J6" s="117">
        <v>0.75</v>
      </c>
      <c r="K6" s="117">
        <v>1</v>
      </c>
      <c r="L6" s="117">
        <v>1.5</v>
      </c>
      <c r="M6" s="117">
        <v>2.5</v>
      </c>
      <c r="N6" s="180" t="s">
        <v>84</v>
      </c>
    </row>
    <row r="7" spans="1:14">
      <c r="A7" s="181">
        <v>1</v>
      </c>
      <c r="B7" s="118" t="s">
        <v>85</v>
      </c>
      <c r="C7" s="309">
        <f>SUM(C8:C13)</f>
        <v>21642500</v>
      </c>
      <c r="D7" s="113"/>
      <c r="E7" s="312">
        <f t="shared" ref="E7:M7" si="0">SUM(E8:E13)</f>
        <v>989266</v>
      </c>
      <c r="F7" s="309">
        <f>SUM(F8:F13)</f>
        <v>0</v>
      </c>
      <c r="G7" s="309">
        <f t="shared" si="0"/>
        <v>0</v>
      </c>
      <c r="H7" s="309">
        <f t="shared" si="0"/>
        <v>0</v>
      </c>
      <c r="I7" s="309">
        <f t="shared" si="0"/>
        <v>0</v>
      </c>
      <c r="J7" s="309">
        <f t="shared" si="0"/>
        <v>0</v>
      </c>
      <c r="K7" s="309">
        <f t="shared" si="0"/>
        <v>989266</v>
      </c>
      <c r="L7" s="309">
        <f t="shared" si="0"/>
        <v>0</v>
      </c>
      <c r="M7" s="309">
        <f t="shared" si="0"/>
        <v>0</v>
      </c>
      <c r="N7" s="182">
        <f>SUM(N8:N13)</f>
        <v>989266</v>
      </c>
    </row>
    <row r="8" spans="1:14">
      <c r="A8" s="181">
        <v>1.1000000000000001</v>
      </c>
      <c r="B8" s="119" t="s">
        <v>86</v>
      </c>
      <c r="C8" s="310">
        <v>3095300</v>
      </c>
      <c r="D8" s="120">
        <v>0.02</v>
      </c>
      <c r="E8" s="312">
        <f>C8*D8</f>
        <v>61906</v>
      </c>
      <c r="F8" s="310">
        <v>0</v>
      </c>
      <c r="G8" s="310">
        <v>0</v>
      </c>
      <c r="H8" s="310">
        <v>0</v>
      </c>
      <c r="I8" s="310">
        <v>0</v>
      </c>
      <c r="J8" s="310">
        <v>0</v>
      </c>
      <c r="K8" s="310">
        <v>61906</v>
      </c>
      <c r="L8" s="310">
        <v>0</v>
      </c>
      <c r="M8" s="310">
        <v>0</v>
      </c>
      <c r="N8" s="182">
        <f>SUMPRODUCT($F$6:$M$6,F8:M8)</f>
        <v>61906</v>
      </c>
    </row>
    <row r="9" spans="1:14">
      <c r="A9" s="181">
        <v>1.2</v>
      </c>
      <c r="B9" s="119" t="s">
        <v>87</v>
      </c>
      <c r="C9" s="310">
        <v>18547200</v>
      </c>
      <c r="D9" s="120">
        <v>0.05</v>
      </c>
      <c r="E9" s="312">
        <f>C9*D9</f>
        <v>927360</v>
      </c>
      <c r="F9" s="310">
        <v>0</v>
      </c>
      <c r="G9" s="310">
        <v>0</v>
      </c>
      <c r="H9" s="310">
        <v>0</v>
      </c>
      <c r="I9" s="310">
        <v>0</v>
      </c>
      <c r="J9" s="310">
        <v>0</v>
      </c>
      <c r="K9" s="310">
        <v>927360</v>
      </c>
      <c r="L9" s="310">
        <v>0</v>
      </c>
      <c r="M9" s="310">
        <v>0</v>
      </c>
      <c r="N9" s="182">
        <f t="shared" ref="N9:N12" si="1">SUMPRODUCT($F$6:$M$6,F9:M9)</f>
        <v>927360</v>
      </c>
    </row>
    <row r="10" spans="1:14">
      <c r="A10" s="181">
        <v>1.3</v>
      </c>
      <c r="B10" s="119" t="s">
        <v>88</v>
      </c>
      <c r="C10" s="310">
        <v>0</v>
      </c>
      <c r="D10" s="120">
        <v>0.08</v>
      </c>
      <c r="E10" s="312">
        <f>C10*D10</f>
        <v>0</v>
      </c>
      <c r="F10" s="310">
        <v>0</v>
      </c>
      <c r="G10" s="310">
        <v>0</v>
      </c>
      <c r="H10" s="310">
        <v>0</v>
      </c>
      <c r="I10" s="310">
        <v>0</v>
      </c>
      <c r="J10" s="310">
        <v>0</v>
      </c>
      <c r="K10" s="310">
        <v>0</v>
      </c>
      <c r="L10" s="310">
        <v>0</v>
      </c>
      <c r="M10" s="310">
        <v>0</v>
      </c>
      <c r="N10" s="182">
        <f>SUMPRODUCT($F$6:$M$6,F10:M10)</f>
        <v>0</v>
      </c>
    </row>
    <row r="11" spans="1:14">
      <c r="A11" s="181">
        <v>1.4</v>
      </c>
      <c r="B11" s="119" t="s">
        <v>89</v>
      </c>
      <c r="C11" s="310">
        <v>0</v>
      </c>
      <c r="D11" s="120">
        <v>0.11</v>
      </c>
      <c r="E11" s="312">
        <f>C11*D11</f>
        <v>0</v>
      </c>
      <c r="F11" s="310">
        <v>0</v>
      </c>
      <c r="G11" s="310">
        <v>0</v>
      </c>
      <c r="H11" s="310">
        <v>0</v>
      </c>
      <c r="I11" s="310">
        <v>0</v>
      </c>
      <c r="J11" s="310">
        <v>0</v>
      </c>
      <c r="K11" s="310">
        <v>0</v>
      </c>
      <c r="L11" s="310">
        <v>0</v>
      </c>
      <c r="M11" s="310">
        <v>0</v>
      </c>
      <c r="N11" s="182">
        <f t="shared" si="1"/>
        <v>0</v>
      </c>
    </row>
    <row r="12" spans="1:14">
      <c r="A12" s="181">
        <v>1.5</v>
      </c>
      <c r="B12" s="119" t="s">
        <v>90</v>
      </c>
      <c r="C12" s="310">
        <v>0</v>
      </c>
      <c r="D12" s="120">
        <v>0.14000000000000001</v>
      </c>
      <c r="E12" s="312">
        <f>C12*D12</f>
        <v>0</v>
      </c>
      <c r="F12" s="310">
        <v>0</v>
      </c>
      <c r="G12" s="310">
        <v>0</v>
      </c>
      <c r="H12" s="310">
        <v>0</v>
      </c>
      <c r="I12" s="310">
        <v>0</v>
      </c>
      <c r="J12" s="310">
        <v>0</v>
      </c>
      <c r="K12" s="310">
        <v>0</v>
      </c>
      <c r="L12" s="310">
        <v>0</v>
      </c>
      <c r="M12" s="310">
        <v>0</v>
      </c>
      <c r="N12" s="182">
        <f t="shared" si="1"/>
        <v>0</v>
      </c>
    </row>
    <row r="13" spans="1:14">
      <c r="A13" s="181">
        <v>1.6</v>
      </c>
      <c r="B13" s="121" t="s">
        <v>91</v>
      </c>
      <c r="C13" s="310">
        <v>0</v>
      </c>
      <c r="D13" s="122"/>
      <c r="E13" s="310"/>
      <c r="F13" s="310">
        <v>0</v>
      </c>
      <c r="G13" s="310">
        <v>0</v>
      </c>
      <c r="H13" s="310">
        <v>0</v>
      </c>
      <c r="I13" s="310">
        <v>0</v>
      </c>
      <c r="J13" s="310">
        <v>0</v>
      </c>
      <c r="K13" s="310">
        <v>0</v>
      </c>
      <c r="L13" s="310">
        <v>0</v>
      </c>
      <c r="M13" s="310">
        <v>0</v>
      </c>
      <c r="N13" s="182">
        <f>SUMPRODUCT($F$6:$M$6,F13:M13)</f>
        <v>0</v>
      </c>
    </row>
    <row r="14" spans="1:14">
      <c r="A14" s="181">
        <v>2</v>
      </c>
      <c r="B14" s="123" t="s">
        <v>92</v>
      </c>
      <c r="C14" s="309">
        <f>SUM(C15:C20)</f>
        <v>0</v>
      </c>
      <c r="D14" s="113"/>
      <c r="E14" s="312">
        <f t="shared" ref="E14:M14" si="2">SUM(E15:E20)</f>
        <v>0</v>
      </c>
      <c r="F14" s="310">
        <f t="shared" si="2"/>
        <v>0</v>
      </c>
      <c r="G14" s="310">
        <f t="shared" si="2"/>
        <v>0</v>
      </c>
      <c r="H14" s="310">
        <f t="shared" si="2"/>
        <v>0</v>
      </c>
      <c r="I14" s="310">
        <f t="shared" si="2"/>
        <v>0</v>
      </c>
      <c r="J14" s="310">
        <f t="shared" si="2"/>
        <v>0</v>
      </c>
      <c r="K14" s="310">
        <f t="shared" si="2"/>
        <v>0</v>
      </c>
      <c r="L14" s="310">
        <f t="shared" si="2"/>
        <v>0</v>
      </c>
      <c r="M14" s="310">
        <f t="shared" si="2"/>
        <v>0</v>
      </c>
      <c r="N14" s="182">
        <f>SUM(N15:N20)</f>
        <v>0</v>
      </c>
    </row>
    <row r="15" spans="1:14">
      <c r="A15" s="181">
        <v>2.1</v>
      </c>
      <c r="B15" s="121" t="s">
        <v>86</v>
      </c>
      <c r="C15" s="310">
        <v>0</v>
      </c>
      <c r="D15" s="120">
        <v>5.0000000000000001E-3</v>
      </c>
      <c r="E15" s="312">
        <f>C15*D15</f>
        <v>0</v>
      </c>
      <c r="F15" s="310">
        <v>0</v>
      </c>
      <c r="G15" s="310">
        <v>0</v>
      </c>
      <c r="H15" s="310">
        <v>0</v>
      </c>
      <c r="I15" s="310">
        <v>0</v>
      </c>
      <c r="J15" s="310">
        <v>0</v>
      </c>
      <c r="K15" s="310">
        <v>0</v>
      </c>
      <c r="L15" s="310">
        <v>0</v>
      </c>
      <c r="M15" s="310">
        <v>0</v>
      </c>
      <c r="N15" s="182">
        <f>SUMPRODUCT($F$6:$M$6,F15:M15)</f>
        <v>0</v>
      </c>
    </row>
    <row r="16" spans="1:14">
      <c r="A16" s="181">
        <v>2.2000000000000002</v>
      </c>
      <c r="B16" s="121" t="s">
        <v>87</v>
      </c>
      <c r="C16" s="310">
        <v>0</v>
      </c>
      <c r="D16" s="120">
        <v>0.01</v>
      </c>
      <c r="E16" s="312">
        <f>C16*D16</f>
        <v>0</v>
      </c>
      <c r="F16" s="310">
        <v>0</v>
      </c>
      <c r="G16" s="310">
        <v>0</v>
      </c>
      <c r="H16" s="310">
        <v>0</v>
      </c>
      <c r="I16" s="310">
        <v>0</v>
      </c>
      <c r="J16" s="310">
        <v>0</v>
      </c>
      <c r="K16" s="310">
        <v>0</v>
      </c>
      <c r="L16" s="310">
        <v>0</v>
      </c>
      <c r="M16" s="310">
        <v>0</v>
      </c>
      <c r="N16" s="182">
        <f t="shared" ref="N16:N20" si="3">SUMPRODUCT($F$6:$M$6,F16:M16)</f>
        <v>0</v>
      </c>
    </row>
    <row r="17" spans="1:14">
      <c r="A17" s="181">
        <v>2.2999999999999998</v>
      </c>
      <c r="B17" s="121" t="s">
        <v>88</v>
      </c>
      <c r="C17" s="310">
        <v>0</v>
      </c>
      <c r="D17" s="120">
        <v>0.02</v>
      </c>
      <c r="E17" s="312">
        <f>C17*D17</f>
        <v>0</v>
      </c>
      <c r="F17" s="310">
        <v>0</v>
      </c>
      <c r="G17" s="310">
        <v>0</v>
      </c>
      <c r="H17" s="310">
        <v>0</v>
      </c>
      <c r="I17" s="310">
        <v>0</v>
      </c>
      <c r="J17" s="310">
        <v>0</v>
      </c>
      <c r="K17" s="310">
        <v>0</v>
      </c>
      <c r="L17" s="310">
        <v>0</v>
      </c>
      <c r="M17" s="310">
        <v>0</v>
      </c>
      <c r="N17" s="182">
        <f t="shared" si="3"/>
        <v>0</v>
      </c>
    </row>
    <row r="18" spans="1:14">
      <c r="A18" s="181">
        <v>2.4</v>
      </c>
      <c r="B18" s="121" t="s">
        <v>89</v>
      </c>
      <c r="C18" s="310">
        <v>0</v>
      </c>
      <c r="D18" s="120">
        <v>0.03</v>
      </c>
      <c r="E18" s="312">
        <f>C18*D18</f>
        <v>0</v>
      </c>
      <c r="F18" s="310">
        <v>0</v>
      </c>
      <c r="G18" s="310">
        <v>0</v>
      </c>
      <c r="H18" s="310">
        <v>0</v>
      </c>
      <c r="I18" s="310">
        <v>0</v>
      </c>
      <c r="J18" s="310">
        <v>0</v>
      </c>
      <c r="K18" s="310">
        <v>0</v>
      </c>
      <c r="L18" s="310">
        <v>0</v>
      </c>
      <c r="M18" s="310">
        <v>0</v>
      </c>
      <c r="N18" s="182">
        <f t="shared" si="3"/>
        <v>0</v>
      </c>
    </row>
    <row r="19" spans="1:14">
      <c r="A19" s="181">
        <v>2.5</v>
      </c>
      <c r="B19" s="121" t="s">
        <v>90</v>
      </c>
      <c r="C19" s="310">
        <v>0</v>
      </c>
      <c r="D19" s="120">
        <v>0.04</v>
      </c>
      <c r="E19" s="312">
        <f>C19*D19</f>
        <v>0</v>
      </c>
      <c r="F19" s="310">
        <v>0</v>
      </c>
      <c r="G19" s="310">
        <v>0</v>
      </c>
      <c r="H19" s="310">
        <v>0</v>
      </c>
      <c r="I19" s="310">
        <v>0</v>
      </c>
      <c r="J19" s="310">
        <v>0</v>
      </c>
      <c r="K19" s="310">
        <v>0</v>
      </c>
      <c r="L19" s="310">
        <v>0</v>
      </c>
      <c r="M19" s="310">
        <v>0</v>
      </c>
      <c r="N19" s="182">
        <f t="shared" si="3"/>
        <v>0</v>
      </c>
    </row>
    <row r="20" spans="1:14">
      <c r="A20" s="181">
        <v>2.6</v>
      </c>
      <c r="B20" s="121" t="s">
        <v>91</v>
      </c>
      <c r="C20" s="310">
        <v>0</v>
      </c>
      <c r="D20" s="122"/>
      <c r="E20" s="313"/>
      <c r="F20" s="310">
        <v>0</v>
      </c>
      <c r="G20" s="310">
        <v>0</v>
      </c>
      <c r="H20" s="310">
        <v>0</v>
      </c>
      <c r="I20" s="310">
        <v>0</v>
      </c>
      <c r="J20" s="310">
        <v>0</v>
      </c>
      <c r="K20" s="310">
        <v>0</v>
      </c>
      <c r="L20" s="310">
        <v>0</v>
      </c>
      <c r="M20" s="310">
        <v>0</v>
      </c>
      <c r="N20" s="182">
        <f t="shared" si="3"/>
        <v>0</v>
      </c>
    </row>
    <row r="21" spans="1:14" ht="15.75" thickBot="1">
      <c r="A21" s="183">
        <v>3</v>
      </c>
      <c r="B21" s="184" t="s">
        <v>75</v>
      </c>
      <c r="C21" s="311">
        <f>C14+C7</f>
        <v>21642500</v>
      </c>
      <c r="D21" s="185"/>
      <c r="E21" s="314">
        <f>E14+E7</f>
        <v>989266</v>
      </c>
      <c r="F21" s="315">
        <f>F7+F14</f>
        <v>0</v>
      </c>
      <c r="G21" s="315">
        <f t="shared" ref="G21:L21" si="4">G7+G14</f>
        <v>0</v>
      </c>
      <c r="H21" s="315">
        <f t="shared" si="4"/>
        <v>0</v>
      </c>
      <c r="I21" s="315">
        <f t="shared" si="4"/>
        <v>0</v>
      </c>
      <c r="J21" s="315">
        <f t="shared" si="4"/>
        <v>0</v>
      </c>
      <c r="K21" s="315">
        <f t="shared" si="4"/>
        <v>989266</v>
      </c>
      <c r="L21" s="315">
        <f t="shared" si="4"/>
        <v>0</v>
      </c>
      <c r="M21" s="315">
        <f>M7+M14</f>
        <v>0</v>
      </c>
      <c r="N21" s="186">
        <f>N14+N7</f>
        <v>989266</v>
      </c>
    </row>
    <row r="22" spans="1:14">
      <c r="E22" s="316"/>
      <c r="F22" s="316"/>
      <c r="G22" s="316"/>
      <c r="H22" s="316"/>
      <c r="I22" s="316"/>
      <c r="J22" s="316"/>
      <c r="K22" s="316"/>
      <c r="L22" s="316"/>
      <c r="M22" s="31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1"/>
  <sheetViews>
    <sheetView showGridLines="0" zoomScale="80" zoomScaleNormal="80"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60" t="s">
        <v>197</v>
      </c>
      <c r="B1" t="str">
        <f>Info!C2</f>
        <v>JSC "FINCA Bank Georgia"</v>
      </c>
    </row>
    <row r="2" spans="1:3">
      <c r="A2" s="360" t="s">
        <v>198</v>
      </c>
      <c r="B2" s="462">
        <f>'1. key ratios'!B2</f>
        <v>43738</v>
      </c>
    </row>
    <row r="3" spans="1:3">
      <c r="A3" s="360"/>
      <c r="B3"/>
    </row>
    <row r="4" spans="1:3">
      <c r="A4" s="360" t="s">
        <v>483</v>
      </c>
      <c r="B4" t="s">
        <v>442</v>
      </c>
    </row>
    <row r="5" spans="1:3">
      <c r="A5" s="425"/>
      <c r="B5" s="425" t="s">
        <v>443</v>
      </c>
      <c r="C5" s="437"/>
    </row>
    <row r="6" spans="1:3">
      <c r="A6" s="426">
        <v>1</v>
      </c>
      <c r="B6" s="438" t="s">
        <v>443</v>
      </c>
      <c r="C6" s="439">
        <v>285017930.74909896</v>
      </c>
    </row>
    <row r="7" spans="1:3">
      <c r="A7" s="426">
        <v>2</v>
      </c>
      <c r="B7" s="438" t="s">
        <v>444</v>
      </c>
      <c r="C7" s="439">
        <v>-1464664.0500000003</v>
      </c>
    </row>
    <row r="8" spans="1:3">
      <c r="A8" s="427">
        <v>3</v>
      </c>
      <c r="B8" s="440" t="s">
        <v>445</v>
      </c>
      <c r="C8" s="441">
        <f>C6+C7</f>
        <v>283553266.69909894</v>
      </c>
    </row>
    <row r="9" spans="1:3">
      <c r="A9" s="428"/>
      <c r="B9" s="428" t="s">
        <v>446</v>
      </c>
      <c r="C9" s="442"/>
    </row>
    <row r="10" spans="1:3">
      <c r="A10" s="429">
        <v>4</v>
      </c>
      <c r="B10" s="443" t="s">
        <v>447</v>
      </c>
      <c r="C10" s="439">
        <v>0</v>
      </c>
    </row>
    <row r="11" spans="1:3">
      <c r="A11" s="429">
        <v>5</v>
      </c>
      <c r="B11" s="444" t="s">
        <v>448</v>
      </c>
      <c r="C11" s="439">
        <v>0</v>
      </c>
    </row>
    <row r="12" spans="1:3">
      <c r="A12" s="429" t="s">
        <v>449</v>
      </c>
      <c r="B12" s="438" t="s">
        <v>450</v>
      </c>
      <c r="C12" s="441">
        <v>989266</v>
      </c>
    </row>
    <row r="13" spans="1:3">
      <c r="A13" s="430">
        <v>6</v>
      </c>
      <c r="B13" s="445" t="s">
        <v>451</v>
      </c>
      <c r="C13" s="439">
        <v>0</v>
      </c>
    </row>
    <row r="14" spans="1:3">
      <c r="A14" s="430">
        <v>7</v>
      </c>
      <c r="B14" s="446" t="s">
        <v>452</v>
      </c>
      <c r="C14" s="439">
        <v>0</v>
      </c>
    </row>
    <row r="15" spans="1:3">
      <c r="A15" s="431">
        <v>8</v>
      </c>
      <c r="B15" s="438" t="s">
        <v>453</v>
      </c>
      <c r="C15" s="439">
        <v>0</v>
      </c>
    </row>
    <row r="16" spans="1:3" ht="24">
      <c r="A16" s="430">
        <v>9</v>
      </c>
      <c r="B16" s="446" t="s">
        <v>454</v>
      </c>
      <c r="C16" s="439">
        <v>0</v>
      </c>
    </row>
    <row r="17" spans="1:3">
      <c r="A17" s="430">
        <v>10</v>
      </c>
      <c r="B17" s="446" t="s">
        <v>455</v>
      </c>
      <c r="C17" s="439">
        <v>0</v>
      </c>
    </row>
    <row r="18" spans="1:3">
      <c r="A18" s="432">
        <v>11</v>
      </c>
      <c r="B18" s="447" t="s">
        <v>456</v>
      </c>
      <c r="C18" s="441">
        <f>SUM(C10:C17)</f>
        <v>989266</v>
      </c>
    </row>
    <row r="19" spans="1:3">
      <c r="A19" s="428"/>
      <c r="B19" s="428" t="s">
        <v>457</v>
      </c>
      <c r="C19" s="448"/>
    </row>
    <row r="20" spans="1:3">
      <c r="A20" s="430">
        <v>12</v>
      </c>
      <c r="B20" s="443" t="s">
        <v>458</v>
      </c>
      <c r="C20" s="439">
        <v>0</v>
      </c>
    </row>
    <row r="21" spans="1:3">
      <c r="A21" s="430">
        <v>13</v>
      </c>
      <c r="B21" s="443" t="s">
        <v>459</v>
      </c>
      <c r="C21" s="439">
        <v>0</v>
      </c>
    </row>
    <row r="22" spans="1:3">
      <c r="A22" s="430">
        <v>14</v>
      </c>
      <c r="B22" s="443" t="s">
        <v>460</v>
      </c>
      <c r="C22" s="439">
        <v>0</v>
      </c>
    </row>
    <row r="23" spans="1:3" ht="24">
      <c r="A23" s="430" t="s">
        <v>461</v>
      </c>
      <c r="B23" s="443" t="s">
        <v>462</v>
      </c>
      <c r="C23" s="439">
        <v>0</v>
      </c>
    </row>
    <row r="24" spans="1:3">
      <c r="A24" s="430">
        <v>15</v>
      </c>
      <c r="B24" s="443" t="s">
        <v>463</v>
      </c>
      <c r="C24" s="439">
        <v>0</v>
      </c>
    </row>
    <row r="25" spans="1:3">
      <c r="A25" s="430" t="s">
        <v>464</v>
      </c>
      <c r="B25" s="438" t="s">
        <v>465</v>
      </c>
      <c r="C25" s="439">
        <v>0</v>
      </c>
    </row>
    <row r="26" spans="1:3">
      <c r="A26" s="432">
        <v>16</v>
      </c>
      <c r="B26" s="447" t="s">
        <v>466</v>
      </c>
      <c r="C26" s="441">
        <f>SUM(C20:C25)</f>
        <v>0</v>
      </c>
    </row>
    <row r="27" spans="1:3">
      <c r="A27" s="428"/>
      <c r="B27" s="428" t="s">
        <v>467</v>
      </c>
      <c r="C27" s="442"/>
    </row>
    <row r="28" spans="1:3">
      <c r="A28" s="429">
        <v>17</v>
      </c>
      <c r="B28" s="438" t="s">
        <v>468</v>
      </c>
      <c r="C28" s="439">
        <v>2291060.4667000002</v>
      </c>
    </row>
    <row r="29" spans="1:3">
      <c r="A29" s="429">
        <v>18</v>
      </c>
      <c r="B29" s="438" t="s">
        <v>469</v>
      </c>
      <c r="C29" s="439">
        <v>-1145530.2333500001</v>
      </c>
    </row>
    <row r="30" spans="1:3">
      <c r="A30" s="432">
        <v>19</v>
      </c>
      <c r="B30" s="447" t="s">
        <v>470</v>
      </c>
      <c r="C30" s="441">
        <f>C28+C29</f>
        <v>1145530.2333500001</v>
      </c>
    </row>
    <row r="31" spans="1:3">
      <c r="A31" s="433"/>
      <c r="B31" s="428" t="s">
        <v>471</v>
      </c>
      <c r="C31" s="442"/>
    </row>
    <row r="32" spans="1:3">
      <c r="A32" s="429" t="s">
        <v>472</v>
      </c>
      <c r="B32" s="443" t="s">
        <v>473</v>
      </c>
      <c r="C32" s="449"/>
    </row>
    <row r="33" spans="1:3">
      <c r="A33" s="429" t="s">
        <v>474</v>
      </c>
      <c r="B33" s="444" t="s">
        <v>475</v>
      </c>
      <c r="C33" s="449"/>
    </row>
    <row r="34" spans="1:3">
      <c r="A34" s="428"/>
      <c r="B34" s="428" t="s">
        <v>476</v>
      </c>
      <c r="C34" s="442"/>
    </row>
    <row r="35" spans="1:3">
      <c r="A35" s="432">
        <v>20</v>
      </c>
      <c r="B35" s="447" t="s">
        <v>96</v>
      </c>
      <c r="C35" s="441">
        <f>'9. Capital'!C28</f>
        <v>41407442.050000012</v>
      </c>
    </row>
    <row r="36" spans="1:3">
      <c r="A36" s="432">
        <v>21</v>
      </c>
      <c r="B36" s="447" t="s">
        <v>477</v>
      </c>
      <c r="C36" s="441">
        <f>C8+C18+C26+C30</f>
        <v>285688062.93244892</v>
      </c>
    </row>
    <row r="37" spans="1:3">
      <c r="A37" s="434"/>
      <c r="B37" s="434" t="s">
        <v>442</v>
      </c>
      <c r="C37" s="442"/>
    </row>
    <row r="38" spans="1:3">
      <c r="A38" s="432">
        <v>22</v>
      </c>
      <c r="B38" s="447" t="s">
        <v>442</v>
      </c>
      <c r="C38" s="508">
        <f>IFERROR(C35/C36,0)</f>
        <v>0.14493934967031094</v>
      </c>
    </row>
    <row r="39" spans="1:3">
      <c r="A39" s="434"/>
      <c r="B39" s="434" t="s">
        <v>478</v>
      </c>
      <c r="C39" s="442"/>
    </row>
    <row r="40" spans="1:3">
      <c r="A40" s="435" t="s">
        <v>479</v>
      </c>
      <c r="B40" s="443" t="s">
        <v>480</v>
      </c>
      <c r="C40" s="449"/>
    </row>
    <row r="41" spans="1:3">
      <c r="A41" s="436" t="s">
        <v>481</v>
      </c>
      <c r="B41" s="444" t="s">
        <v>482</v>
      </c>
      <c r="C41" s="4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0"/>
  <sheetViews>
    <sheetView showGridLines="0" zoomScale="80" zoomScaleNormal="80" workbookViewId="0">
      <pane xSplit="1" ySplit="5" topLeftCell="B18" activePane="bottomRight" state="frozen"/>
      <selection activeCell="B2" sqref="B2"/>
      <selection pane="topRight" activeCell="B2" sqref="B2"/>
      <selection pane="bottomLeft" activeCell="B2" sqref="B2"/>
      <selection pane="bottomRight" activeCell="I20" sqref="I20"/>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197</v>
      </c>
      <c r="B1" s="458" t="str">
        <f>Info!C2</f>
        <v>JSC "FINCA Bank Georgia"</v>
      </c>
    </row>
    <row r="2" spans="1:8">
      <c r="A2" s="18" t="s">
        <v>198</v>
      </c>
      <c r="B2" s="466">
        <v>43738</v>
      </c>
      <c r="C2" s="30"/>
      <c r="D2" s="19"/>
      <c r="E2" s="19"/>
      <c r="F2" s="19"/>
      <c r="G2" s="19"/>
      <c r="H2" s="1"/>
    </row>
    <row r="3" spans="1:8">
      <c r="A3" s="18"/>
      <c r="C3" s="30"/>
      <c r="D3" s="19"/>
      <c r="E3" s="19"/>
      <c r="F3" s="19"/>
      <c r="G3" s="19"/>
      <c r="H3" s="1"/>
    </row>
    <row r="4" spans="1:8" ht="16.5" thickBot="1">
      <c r="A4" s="77" t="s">
        <v>338</v>
      </c>
      <c r="B4" s="221" t="s">
        <v>232</v>
      </c>
      <c r="C4" s="222"/>
      <c r="D4" s="223"/>
      <c r="E4" s="223"/>
      <c r="F4" s="223"/>
      <c r="G4" s="223"/>
      <c r="H4" s="1"/>
    </row>
    <row r="5" spans="1:8" ht="15">
      <c r="A5" s="333" t="s">
        <v>33</v>
      </c>
      <c r="B5" s="334"/>
      <c r="C5" s="335" t="s">
        <v>5</v>
      </c>
      <c r="D5" s="336" t="s">
        <v>6</v>
      </c>
      <c r="E5" s="336" t="s">
        <v>7</v>
      </c>
      <c r="F5" s="336" t="s">
        <v>8</v>
      </c>
      <c r="G5" s="337" t="s">
        <v>9</v>
      </c>
    </row>
    <row r="6" spans="1:8" ht="15">
      <c r="A6" s="130"/>
      <c r="B6" s="33" t="s">
        <v>194</v>
      </c>
      <c r="C6" s="338"/>
      <c r="D6" s="338"/>
      <c r="E6" s="338"/>
      <c r="F6" s="338"/>
      <c r="G6" s="339"/>
    </row>
    <row r="7" spans="1:8" ht="15">
      <c r="A7" s="130"/>
      <c r="B7" s="34" t="s">
        <v>199</v>
      </c>
      <c r="C7" s="338"/>
      <c r="D7" s="338"/>
      <c r="E7" s="338"/>
      <c r="F7" s="338"/>
      <c r="G7" s="339"/>
    </row>
    <row r="8" spans="1:8" ht="15">
      <c r="A8" s="131">
        <v>1</v>
      </c>
      <c r="B8" s="246" t="s">
        <v>30</v>
      </c>
      <c r="C8" s="467">
        <v>41407442.050000012</v>
      </c>
      <c r="D8" s="467">
        <v>38794144.919999987</v>
      </c>
      <c r="E8" s="467">
        <v>37930260.170000002</v>
      </c>
      <c r="F8" s="467">
        <v>39190627.899999999</v>
      </c>
      <c r="G8" s="468">
        <v>41668939.130000003</v>
      </c>
    </row>
    <row r="9" spans="1:8" ht="15">
      <c r="A9" s="131">
        <v>2</v>
      </c>
      <c r="B9" s="246" t="s">
        <v>96</v>
      </c>
      <c r="C9" s="467">
        <v>41407442.050000012</v>
      </c>
      <c r="D9" s="467">
        <v>38794144.919999987</v>
      </c>
      <c r="E9" s="467">
        <v>37930260.170000002</v>
      </c>
      <c r="F9" s="467">
        <v>39190627.899999999</v>
      </c>
      <c r="G9" s="468">
        <v>41668939.130000003</v>
      </c>
    </row>
    <row r="10" spans="1:8" ht="15">
      <c r="A10" s="131">
        <v>3</v>
      </c>
      <c r="B10" s="246" t="s">
        <v>95</v>
      </c>
      <c r="C10" s="467">
        <v>58264411.262381256</v>
      </c>
      <c r="D10" s="467">
        <v>55122557.086457789</v>
      </c>
      <c r="E10" s="467">
        <v>53861016.575271241</v>
      </c>
      <c r="F10" s="467">
        <v>55076155.740450688</v>
      </c>
      <c r="G10" s="468">
        <v>50752665.363773502</v>
      </c>
    </row>
    <row r="11" spans="1:8" ht="15">
      <c r="A11" s="130"/>
      <c r="B11" s="33" t="s">
        <v>195</v>
      </c>
      <c r="C11" s="338"/>
      <c r="D11" s="338"/>
      <c r="E11" s="338"/>
      <c r="F11" s="338"/>
      <c r="G11" s="339"/>
    </row>
    <row r="12" spans="1:8" ht="15" customHeight="1">
      <c r="A12" s="131">
        <v>4</v>
      </c>
      <c r="B12" s="246" t="s">
        <v>352</v>
      </c>
      <c r="C12" s="467">
        <v>272007253.40152901</v>
      </c>
      <c r="D12" s="467">
        <v>264155145.85032088</v>
      </c>
      <c r="E12" s="467">
        <v>266781859.71761203</v>
      </c>
      <c r="F12" s="467">
        <v>266788410.08029255</v>
      </c>
      <c r="G12" s="468">
        <v>270073762.48031747</v>
      </c>
    </row>
    <row r="13" spans="1:8" ht="15">
      <c r="A13" s="130"/>
      <c r="B13" s="33" t="s">
        <v>97</v>
      </c>
      <c r="C13" s="338"/>
      <c r="D13" s="338"/>
      <c r="E13" s="338"/>
      <c r="F13" s="338"/>
      <c r="G13" s="339"/>
    </row>
    <row r="14" spans="1:8" s="3" customFormat="1" ht="15">
      <c r="A14" s="131"/>
      <c r="B14" s="34" t="s">
        <v>410</v>
      </c>
      <c r="C14" s="467"/>
      <c r="D14" s="467"/>
      <c r="E14" s="467"/>
      <c r="F14" s="467"/>
      <c r="G14" s="468"/>
    </row>
    <row r="15" spans="1:8" ht="15">
      <c r="A15" s="129">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&gt;=7.97900610341937%</v>
      </c>
      <c r="C15" s="469">
        <v>0.15222918334782631</v>
      </c>
      <c r="D15" s="469">
        <v>0.14686121216802661</v>
      </c>
      <c r="E15" s="469">
        <v>0.14217705885306106</v>
      </c>
      <c r="F15" s="469">
        <v>0.14689779023086197</v>
      </c>
      <c r="G15" s="470">
        <v>0.15428725377585231</v>
      </c>
    </row>
    <row r="16" spans="1:8" ht="15" customHeight="1">
      <c r="A16" s="129">
        <v>6</v>
      </c>
      <c r="B16" s="32" t="str">
        <f>"პირველადი კაპიტალის კოეფიციენტი &gt;="&amp;'9.1. Capital Requirements'!$C$20*100&amp;"%"</f>
        <v>პირველადი კაპიტალის კოეფიციენტი &gt;=9.80616888850808%</v>
      </c>
      <c r="C16" s="469">
        <v>0.15222918334782631</v>
      </c>
      <c r="D16" s="469">
        <v>0.14686121216802661</v>
      </c>
      <c r="E16" s="469">
        <v>0.14217705885306106</v>
      </c>
      <c r="F16" s="469">
        <v>0.14689779023086197</v>
      </c>
      <c r="G16" s="470">
        <v>0.15428725377585231</v>
      </c>
    </row>
    <row r="17" spans="1:7" ht="15">
      <c r="A17" s="129">
        <v>7</v>
      </c>
      <c r="B17" s="32" t="str">
        <f>"საზედამხედველო კაპიტალის კოეფიციენტი &gt;="&amp;'9.1. Capital Requirements'!$C$21*100&amp;"%"</f>
        <v>საზედამხედველო კაპიტალის კოეფიციენტი &gt;=16.3482251846774%</v>
      </c>
      <c r="C17" s="469">
        <v>0.21420168224842542</v>
      </c>
      <c r="D17" s="469">
        <v>0.20867493195719181</v>
      </c>
      <c r="E17" s="469">
        <v>0.20189160024704453</v>
      </c>
      <c r="F17" s="469">
        <v>0.20644133575320978</v>
      </c>
      <c r="G17" s="470">
        <v>0.18792149558575602</v>
      </c>
    </row>
    <row r="18" spans="1:7" ht="15">
      <c r="A18" s="130"/>
      <c r="B18" s="33" t="s">
        <v>12</v>
      </c>
      <c r="C18" s="338"/>
      <c r="D18" s="338"/>
      <c r="E18" s="338"/>
      <c r="F18" s="338"/>
      <c r="G18" s="339"/>
    </row>
    <row r="19" spans="1:7" ht="15" customHeight="1">
      <c r="A19" s="132">
        <v>8</v>
      </c>
      <c r="B19" s="35" t="s">
        <v>13</v>
      </c>
      <c r="C19" s="471">
        <v>0.18442292223811088</v>
      </c>
      <c r="D19" s="471">
        <v>0.18393440363661268</v>
      </c>
      <c r="E19" s="471">
        <v>0.18085170517380703</v>
      </c>
      <c r="F19" s="471">
        <v>0.19583231591315581</v>
      </c>
      <c r="G19" s="472">
        <v>0.19654150384732805</v>
      </c>
    </row>
    <row r="20" spans="1:7" ht="15">
      <c r="A20" s="132">
        <v>9</v>
      </c>
      <c r="B20" s="35" t="s">
        <v>14</v>
      </c>
      <c r="C20" s="471">
        <v>8.1151627343663421E-2</v>
      </c>
      <c r="D20" s="471">
        <v>8.3489422743356981E-2</v>
      </c>
      <c r="E20" s="471">
        <v>8.3053746492310995E-2</v>
      </c>
      <c r="F20" s="471">
        <v>7.5904234601299123E-2</v>
      </c>
      <c r="G20" s="472">
        <v>7.4391781552665417E-2</v>
      </c>
    </row>
    <row r="21" spans="1:7" ht="15">
      <c r="A21" s="132">
        <v>10</v>
      </c>
      <c r="B21" s="35" t="s">
        <v>15</v>
      </c>
      <c r="C21" s="471">
        <v>3.1286672954114997E-2</v>
      </c>
      <c r="D21" s="471">
        <v>2.833159916105121E-2</v>
      </c>
      <c r="E21" s="471">
        <v>2.6732035183117599E-2</v>
      </c>
      <c r="F21" s="471">
        <v>3.8658389326858819E-2</v>
      </c>
      <c r="G21" s="472">
        <v>3.7583562035414693E-2</v>
      </c>
    </row>
    <row r="22" spans="1:7" ht="15">
      <c r="A22" s="132">
        <v>11</v>
      </c>
      <c r="B22" s="35" t="s">
        <v>233</v>
      </c>
      <c r="C22" s="471">
        <v>0.10327129489444746</v>
      </c>
      <c r="D22" s="471">
        <v>0.10044498089325565</v>
      </c>
      <c r="E22" s="471">
        <v>9.7797958681496044E-2</v>
      </c>
      <c r="F22" s="471">
        <v>0.11992808131185664</v>
      </c>
      <c r="G22" s="472">
        <v>0.12214972229466263</v>
      </c>
    </row>
    <row r="23" spans="1:7" ht="15">
      <c r="A23" s="132">
        <v>12</v>
      </c>
      <c r="B23" s="35" t="s">
        <v>16</v>
      </c>
      <c r="C23" s="471">
        <v>8.118102311386783E-3</v>
      </c>
      <c r="D23" s="471">
        <v>-4.6536050129200451E-3</v>
      </c>
      <c r="E23" s="471">
        <v>-2.0051458432475643E-2</v>
      </c>
      <c r="F23" s="471">
        <v>9.0445603566130153E-3</v>
      </c>
      <c r="G23" s="472">
        <v>7.7601483698461829E-3</v>
      </c>
    </row>
    <row r="24" spans="1:7" ht="15">
      <c r="A24" s="132">
        <v>13</v>
      </c>
      <c r="B24" s="35" t="s">
        <v>17</v>
      </c>
      <c r="C24" s="471">
        <v>6.0668124361631819E-2</v>
      </c>
      <c r="D24" s="471">
        <v>-3.5894788563302318E-2</v>
      </c>
      <c r="E24" s="471">
        <v>-0.15434527754175256</v>
      </c>
      <c r="F24" s="471">
        <v>6.6347904813206918E-2</v>
      </c>
      <c r="G24" s="472">
        <v>5.7584123047463888E-2</v>
      </c>
    </row>
    <row r="25" spans="1:7" ht="15">
      <c r="A25" s="130"/>
      <c r="B25" s="33" t="s">
        <v>18</v>
      </c>
      <c r="C25" s="338"/>
      <c r="D25" s="338"/>
      <c r="E25" s="338"/>
      <c r="F25" s="338"/>
      <c r="G25" s="339"/>
    </row>
    <row r="26" spans="1:7" ht="15">
      <c r="A26" s="132">
        <v>14</v>
      </c>
      <c r="B26" s="35" t="s">
        <v>19</v>
      </c>
      <c r="C26" s="471">
        <v>6.1717566983663354E-2</v>
      </c>
      <c r="D26" s="471">
        <v>6.036298331845831E-2</v>
      </c>
      <c r="E26" s="471">
        <v>5.8089494161451476E-2</v>
      </c>
      <c r="F26" s="471">
        <v>4.7497364249367423E-2</v>
      </c>
      <c r="G26" s="472">
        <v>4.006917964234985E-2</v>
      </c>
    </row>
    <row r="27" spans="1:7" ht="15" customHeight="1">
      <c r="A27" s="132">
        <v>15</v>
      </c>
      <c r="B27" s="35" t="s">
        <v>20</v>
      </c>
      <c r="C27" s="471">
        <v>5.072028256706243E-2</v>
      </c>
      <c r="D27" s="471">
        <v>4.991784056082689E-2</v>
      </c>
      <c r="E27" s="471">
        <v>4.8470231733739669E-2</v>
      </c>
      <c r="F27" s="471">
        <v>4.2618110502348316E-2</v>
      </c>
      <c r="G27" s="472">
        <v>4.0588009901709868E-2</v>
      </c>
    </row>
    <row r="28" spans="1:7" ht="15">
      <c r="A28" s="132">
        <v>16</v>
      </c>
      <c r="B28" s="35" t="s">
        <v>21</v>
      </c>
      <c r="C28" s="471">
        <v>5.9745790930134761E-2</v>
      </c>
      <c r="D28" s="471">
        <v>6.5337592122972479E-2</v>
      </c>
      <c r="E28" s="471">
        <v>7.7246236602299664E-2</v>
      </c>
      <c r="F28" s="471">
        <v>9.3869716308715767E-2</v>
      </c>
      <c r="G28" s="472">
        <v>0.11732697101636204</v>
      </c>
    </row>
    <row r="29" spans="1:7" ht="15" customHeight="1">
      <c r="A29" s="132">
        <v>17</v>
      </c>
      <c r="B29" s="35" t="s">
        <v>22</v>
      </c>
      <c r="C29" s="471">
        <v>0.16885628005983469</v>
      </c>
      <c r="D29" s="471">
        <v>0.1328970181708789</v>
      </c>
      <c r="E29" s="471">
        <v>0.15858875507037354</v>
      </c>
      <c r="F29" s="471">
        <v>0.17091987112927506</v>
      </c>
      <c r="G29" s="472">
        <v>0.18560357540444508</v>
      </c>
    </row>
    <row r="30" spans="1:7" ht="15">
      <c r="A30" s="132">
        <v>18</v>
      </c>
      <c r="B30" s="35" t="s">
        <v>23</v>
      </c>
      <c r="C30" s="471">
        <v>-9.740861364196679E-2</v>
      </c>
      <c r="D30" s="471">
        <v>-2.4805282654985553E-2</v>
      </c>
      <c r="E30" s="471">
        <v>-1.0916121633436691E-2</v>
      </c>
      <c r="F30" s="471">
        <v>5.7261001893873665E-3</v>
      </c>
      <c r="G30" s="472">
        <v>2.0112047178746362E-2</v>
      </c>
    </row>
    <row r="31" spans="1:7" ht="15" customHeight="1">
      <c r="A31" s="130"/>
      <c r="B31" s="33" t="s">
        <v>24</v>
      </c>
      <c r="C31" s="338"/>
      <c r="D31" s="338"/>
      <c r="E31" s="338"/>
      <c r="F31" s="338"/>
      <c r="G31" s="339"/>
    </row>
    <row r="32" spans="1:7" ht="15" customHeight="1">
      <c r="A32" s="132">
        <v>19</v>
      </c>
      <c r="B32" s="35" t="s">
        <v>25</v>
      </c>
      <c r="C32" s="473">
        <v>0.20006352505318564</v>
      </c>
      <c r="D32" s="473">
        <v>0.21627167293996649</v>
      </c>
      <c r="E32" s="473">
        <v>0.27600731877638646</v>
      </c>
      <c r="F32" s="473">
        <v>0.23408846527645502</v>
      </c>
      <c r="G32" s="474">
        <v>0.23473284855801119</v>
      </c>
    </row>
    <row r="33" spans="1:7" ht="15" customHeight="1">
      <c r="A33" s="132">
        <v>20</v>
      </c>
      <c r="B33" s="35" t="s">
        <v>26</v>
      </c>
      <c r="C33" s="473">
        <v>0.28821582116592076</v>
      </c>
      <c r="D33" s="473">
        <v>0.26178023767150133</v>
      </c>
      <c r="E33" s="473">
        <v>0.25161676886346324</v>
      </c>
      <c r="F33" s="473">
        <v>0.2659438693520933</v>
      </c>
      <c r="G33" s="474">
        <v>0.30271338073702164</v>
      </c>
    </row>
    <row r="34" spans="1:7" ht="15" customHeight="1">
      <c r="A34" s="132">
        <v>21</v>
      </c>
      <c r="B34" s="248" t="s">
        <v>27</v>
      </c>
      <c r="C34" s="473">
        <v>0.12701871576935428</v>
      </c>
      <c r="D34" s="473">
        <v>0.11220029902285293</v>
      </c>
      <c r="E34" s="473">
        <v>9.1090057656833492E-2</v>
      </c>
      <c r="F34" s="473">
        <v>8.6476352295409384E-2</v>
      </c>
      <c r="G34" s="474">
        <v>7.877813931991598E-2</v>
      </c>
    </row>
    <row r="35" spans="1:7" ht="15" customHeight="1">
      <c r="A35" s="340"/>
      <c r="B35" s="33" t="s">
        <v>409</v>
      </c>
      <c r="C35" s="338"/>
      <c r="D35" s="338"/>
      <c r="E35" s="338"/>
      <c r="F35" s="338"/>
      <c r="G35" s="339"/>
    </row>
    <row r="36" spans="1:7" ht="15" customHeight="1">
      <c r="A36" s="132">
        <v>22</v>
      </c>
      <c r="B36" s="332" t="s">
        <v>402</v>
      </c>
      <c r="C36" s="475">
        <v>54240593.700145297</v>
      </c>
      <c r="D36" s="475">
        <v>70588310.817748398</v>
      </c>
      <c r="E36" s="475">
        <v>80913556.058466673</v>
      </c>
      <c r="F36" s="475">
        <v>68500084.217866674</v>
      </c>
      <c r="G36" s="476">
        <v>53452077.795366667</v>
      </c>
    </row>
    <row r="37" spans="1:7" ht="15">
      <c r="A37" s="132">
        <v>23</v>
      </c>
      <c r="B37" s="35" t="s">
        <v>403</v>
      </c>
      <c r="C37" s="475">
        <v>17445681.11020131</v>
      </c>
      <c r="D37" s="475">
        <v>30545625.763401024</v>
      </c>
      <c r="E37" s="475">
        <v>21163344.390396997</v>
      </c>
      <c r="F37" s="475">
        <v>18508590.977890171</v>
      </c>
      <c r="G37" s="476">
        <v>20985515.991662331</v>
      </c>
    </row>
    <row r="38" spans="1:7" thickBot="1">
      <c r="A38" s="133">
        <v>24</v>
      </c>
      <c r="B38" s="249" t="s">
        <v>401</v>
      </c>
      <c r="C38" s="477">
        <v>3.1091129866192655</v>
      </c>
      <c r="D38" s="477">
        <v>2.3109138887678471</v>
      </c>
      <c r="E38" s="477">
        <v>3.8232877831531069</v>
      </c>
      <c r="F38" s="477">
        <v>3.7009886003583361</v>
      </c>
      <c r="G38" s="478">
        <v>2.5470938058708441</v>
      </c>
    </row>
    <row r="39" spans="1:7">
      <c r="A39" s="21"/>
    </row>
    <row r="40" spans="1:7" ht="65.25">
      <c r="B40" s="385" t="s">
        <v>408</v>
      </c>
      <c r="D40" s="360"/>
      <c r="E40" s="360"/>
      <c r="F40" s="360"/>
      <c r="G40" s="3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showGridLines="0" zoomScale="80" zoomScaleNormal="80" workbookViewId="0">
      <pane xSplit="1" ySplit="5" topLeftCell="B24" activePane="bottomRight" state="frozen"/>
      <selection activeCell="B2" sqref="B2"/>
      <selection pane="topRight" activeCell="B2" sqref="B2"/>
      <selection pane="bottomLeft" activeCell="B2" sqref="B2"/>
      <selection pane="bottomRight" activeCell="K22" sqref="K22"/>
    </sheetView>
  </sheetViews>
  <sheetFormatPr defaultRowHeight="15"/>
  <cols>
    <col min="1" max="1" width="9.5703125" style="2" bestFit="1" customWidth="1"/>
    <col min="2" max="2" width="55.140625" style="2" bestFit="1" customWidth="1"/>
    <col min="3" max="3" width="15.7109375" style="2" customWidth="1"/>
    <col min="4" max="4" width="13.28515625" style="2" customWidth="1"/>
    <col min="5" max="6" width="14.5703125" style="2" customWidth="1"/>
    <col min="7" max="7" width="13.7109375" style="2" customWidth="1"/>
    <col min="8" max="8" width="14.5703125" style="2" customWidth="1"/>
  </cols>
  <sheetData>
    <row r="1" spans="1:8" ht="15.75">
      <c r="A1" s="18" t="s">
        <v>197</v>
      </c>
      <c r="B1" s="360" t="str">
        <f>Info!C2</f>
        <v>JSC "FINCA Bank Georgia"</v>
      </c>
    </row>
    <row r="2" spans="1:8" ht="15.75">
      <c r="A2" s="18" t="s">
        <v>198</v>
      </c>
      <c r="B2" s="461">
        <f>'1. key ratios'!B2</f>
        <v>43738</v>
      </c>
    </row>
    <row r="3" spans="1:8" ht="15.75">
      <c r="A3" s="18"/>
    </row>
    <row r="4" spans="1:8" ht="16.5" thickBot="1">
      <c r="A4" s="36" t="s">
        <v>339</v>
      </c>
      <c r="B4" s="78" t="s">
        <v>253</v>
      </c>
      <c r="C4" s="36"/>
      <c r="D4" s="37"/>
      <c r="E4" s="37"/>
      <c r="F4" s="38"/>
      <c r="G4" s="38"/>
      <c r="H4" s="39" t="s">
        <v>101</v>
      </c>
    </row>
    <row r="5" spans="1:8" ht="15.75">
      <c r="A5" s="40"/>
      <c r="B5" s="41"/>
      <c r="C5" s="511" t="s">
        <v>203</v>
      </c>
      <c r="D5" s="512"/>
      <c r="E5" s="513"/>
      <c r="F5" s="511" t="s">
        <v>204</v>
      </c>
      <c r="G5" s="512"/>
      <c r="H5" s="514"/>
    </row>
    <row r="6" spans="1:8" ht="15.75">
      <c r="A6" s="42" t="s">
        <v>33</v>
      </c>
      <c r="B6" s="43" t="s">
        <v>161</v>
      </c>
      <c r="C6" s="44" t="s">
        <v>34</v>
      </c>
      <c r="D6" s="44" t="s">
        <v>102</v>
      </c>
      <c r="E6" s="44" t="s">
        <v>75</v>
      </c>
      <c r="F6" s="44" t="s">
        <v>34</v>
      </c>
      <c r="G6" s="44" t="s">
        <v>102</v>
      </c>
      <c r="H6" s="45" t="s">
        <v>75</v>
      </c>
    </row>
    <row r="7" spans="1:8" ht="15.75">
      <c r="A7" s="42">
        <v>1</v>
      </c>
      <c r="B7" s="46" t="s">
        <v>162</v>
      </c>
      <c r="C7" s="250">
        <v>6568559.7599999998</v>
      </c>
      <c r="D7" s="250">
        <v>5353441.0999999996</v>
      </c>
      <c r="E7" s="251">
        <v>11922000.859999999</v>
      </c>
      <c r="F7" s="252">
        <v>8747222.0999999996</v>
      </c>
      <c r="G7" s="253">
        <v>6891623.6699999999</v>
      </c>
      <c r="H7" s="254">
        <v>15638845.77</v>
      </c>
    </row>
    <row r="8" spans="1:8" ht="15.75">
      <c r="A8" s="42">
        <v>2</v>
      </c>
      <c r="B8" s="46" t="s">
        <v>163</v>
      </c>
      <c r="C8" s="250">
        <v>8789965.0099999998</v>
      </c>
      <c r="D8" s="250">
        <v>14910170.190000001</v>
      </c>
      <c r="E8" s="251">
        <v>23700135.200000003</v>
      </c>
      <c r="F8" s="252">
        <v>19031963.66</v>
      </c>
      <c r="G8" s="253">
        <v>17598588.710000001</v>
      </c>
      <c r="H8" s="254">
        <v>36630552.370000005</v>
      </c>
    </row>
    <row r="9" spans="1:8" ht="15.75">
      <c r="A9" s="42">
        <v>3</v>
      </c>
      <c r="B9" s="46" t="s">
        <v>164</v>
      </c>
      <c r="C9" s="250">
        <v>309492.98</v>
      </c>
      <c r="D9" s="250">
        <v>17368669.23</v>
      </c>
      <c r="E9" s="251">
        <v>17678162.210000001</v>
      </c>
      <c r="F9" s="252">
        <v>181120.31</v>
      </c>
      <c r="G9" s="253">
        <v>6355835.6299999999</v>
      </c>
      <c r="H9" s="254">
        <v>6536955.9399999995</v>
      </c>
    </row>
    <row r="10" spans="1:8" ht="15.75">
      <c r="A10" s="42">
        <v>4</v>
      </c>
      <c r="B10" s="46" t="s">
        <v>193</v>
      </c>
      <c r="C10" s="250">
        <v>0</v>
      </c>
      <c r="D10" s="250">
        <v>0</v>
      </c>
      <c r="E10" s="251">
        <v>0</v>
      </c>
      <c r="F10" s="252">
        <v>0</v>
      </c>
      <c r="G10" s="253">
        <v>0</v>
      </c>
      <c r="H10" s="254">
        <v>0</v>
      </c>
    </row>
    <row r="11" spans="1:8" ht="15.75">
      <c r="A11" s="42">
        <v>5</v>
      </c>
      <c r="B11" s="46" t="s">
        <v>165</v>
      </c>
      <c r="C11" s="250">
        <v>18873376.059999999</v>
      </c>
      <c r="D11" s="250">
        <v>0</v>
      </c>
      <c r="E11" s="251">
        <v>18873376.059999999</v>
      </c>
      <c r="F11" s="252">
        <v>12745303.76</v>
      </c>
      <c r="G11" s="253">
        <v>0</v>
      </c>
      <c r="H11" s="254">
        <v>12745303.76</v>
      </c>
    </row>
    <row r="12" spans="1:8" ht="15.75">
      <c r="A12" s="42">
        <v>6.1</v>
      </c>
      <c r="B12" s="47" t="s">
        <v>166</v>
      </c>
      <c r="C12" s="250">
        <v>191427058.91000012</v>
      </c>
      <c r="D12" s="250">
        <v>12163690.339999998</v>
      </c>
      <c r="E12" s="251">
        <v>203590749.25000012</v>
      </c>
      <c r="F12" s="252">
        <v>201945819.88000175</v>
      </c>
      <c r="G12" s="253">
        <v>26843112.429999989</v>
      </c>
      <c r="H12" s="254">
        <v>228788932.31000173</v>
      </c>
    </row>
    <row r="13" spans="1:8" ht="15.75">
      <c r="A13" s="42">
        <v>6.2</v>
      </c>
      <c r="B13" s="47" t="s">
        <v>167</v>
      </c>
      <c r="C13" s="250">
        <v>-8654028.7999999579</v>
      </c>
      <c r="D13" s="250">
        <v>-1672151.5300000005</v>
      </c>
      <c r="E13" s="251">
        <v>-10326180.329999959</v>
      </c>
      <c r="F13" s="252">
        <v>-7170882.5099999784</v>
      </c>
      <c r="G13" s="253">
        <v>-2115204.9400000004</v>
      </c>
      <c r="H13" s="254">
        <v>-9286087.4499999788</v>
      </c>
    </row>
    <row r="14" spans="1:8" ht="15.75">
      <c r="A14" s="42">
        <v>6</v>
      </c>
      <c r="B14" s="46" t="s">
        <v>168</v>
      </c>
      <c r="C14" s="251">
        <v>182773030.11000016</v>
      </c>
      <c r="D14" s="251">
        <v>10491538.809999997</v>
      </c>
      <c r="E14" s="251">
        <v>193264568.92000017</v>
      </c>
      <c r="F14" s="251">
        <v>194774937.37000176</v>
      </c>
      <c r="G14" s="251">
        <v>24727907.489999987</v>
      </c>
      <c r="H14" s="254">
        <v>219502844.86000174</v>
      </c>
    </row>
    <row r="15" spans="1:8" ht="15.75">
      <c r="A15" s="42">
        <v>7</v>
      </c>
      <c r="B15" s="46" t="s">
        <v>169</v>
      </c>
      <c r="C15" s="250">
        <v>4308334.0199999996</v>
      </c>
      <c r="D15" s="250">
        <v>74725.62999999999</v>
      </c>
      <c r="E15" s="251">
        <v>4383059.6499999994</v>
      </c>
      <c r="F15" s="252">
        <v>4220386.9799999995</v>
      </c>
      <c r="G15" s="253">
        <v>192455.90999999997</v>
      </c>
      <c r="H15" s="254">
        <v>4412842.8899999997</v>
      </c>
    </row>
    <row r="16" spans="1:8" ht="15.75">
      <c r="A16" s="42">
        <v>8</v>
      </c>
      <c r="B16" s="46" t="s">
        <v>170</v>
      </c>
      <c r="C16" s="250">
        <v>225639</v>
      </c>
      <c r="D16" s="250">
        <v>0</v>
      </c>
      <c r="E16" s="251">
        <v>225639</v>
      </c>
      <c r="F16" s="252">
        <v>149035</v>
      </c>
      <c r="G16" s="253">
        <v>0</v>
      </c>
      <c r="H16" s="254">
        <v>149035</v>
      </c>
    </row>
    <row r="17" spans="1:8" ht="15.75">
      <c r="A17" s="42">
        <v>9</v>
      </c>
      <c r="B17" s="46" t="s">
        <v>171</v>
      </c>
      <c r="C17" s="250">
        <v>0</v>
      </c>
      <c r="D17" s="250">
        <v>0</v>
      </c>
      <c r="E17" s="251">
        <v>0</v>
      </c>
      <c r="F17" s="252">
        <v>0</v>
      </c>
      <c r="G17" s="253">
        <v>0</v>
      </c>
      <c r="H17" s="254">
        <v>0</v>
      </c>
    </row>
    <row r="18" spans="1:8" ht="15.75">
      <c r="A18" s="42">
        <v>10</v>
      </c>
      <c r="B18" s="46" t="s">
        <v>172</v>
      </c>
      <c r="C18" s="250">
        <v>13347302.849999992</v>
      </c>
      <c r="D18" s="250">
        <v>0</v>
      </c>
      <c r="E18" s="251">
        <v>13347302.849999992</v>
      </c>
      <c r="F18" s="252">
        <v>6657987.8300000038</v>
      </c>
      <c r="G18" s="253">
        <v>0</v>
      </c>
      <c r="H18" s="254">
        <v>6657987.8300000038</v>
      </c>
    </row>
    <row r="19" spans="1:8" ht="15.75">
      <c r="A19" s="42">
        <v>11</v>
      </c>
      <c r="B19" s="46" t="s">
        <v>173</v>
      </c>
      <c r="C19" s="250">
        <v>4710563.2699999996</v>
      </c>
      <c r="D19" s="250">
        <v>541135.28</v>
      </c>
      <c r="E19" s="251">
        <v>5251698.55</v>
      </c>
      <c r="F19" s="252">
        <v>2397520.81</v>
      </c>
      <c r="G19" s="253">
        <v>959950.87</v>
      </c>
      <c r="H19" s="254">
        <v>3357471.68</v>
      </c>
    </row>
    <row r="20" spans="1:8" ht="15.75">
      <c r="A20" s="42">
        <v>12</v>
      </c>
      <c r="B20" s="48" t="s">
        <v>174</v>
      </c>
      <c r="C20" s="251">
        <v>239906263.06000018</v>
      </c>
      <c r="D20" s="251">
        <v>48739680.239999995</v>
      </c>
      <c r="E20" s="251">
        <v>288645943.30000019</v>
      </c>
      <c r="F20" s="251">
        <v>248905477.82000178</v>
      </c>
      <c r="G20" s="251">
        <v>56726362.279999986</v>
      </c>
      <c r="H20" s="254">
        <v>305631840.10000175</v>
      </c>
    </row>
    <row r="21" spans="1:8" ht="15.75">
      <c r="A21" s="42"/>
      <c r="B21" s="43" t="s">
        <v>191</v>
      </c>
      <c r="C21" s="255"/>
      <c r="D21" s="255"/>
      <c r="E21" s="255"/>
      <c r="F21" s="256"/>
      <c r="G21" s="257"/>
      <c r="H21" s="258"/>
    </row>
    <row r="22" spans="1:8" ht="15.75">
      <c r="A22" s="42">
        <v>13</v>
      </c>
      <c r="B22" s="46" t="s">
        <v>175</v>
      </c>
      <c r="C22" s="250">
        <v>0</v>
      </c>
      <c r="D22" s="250">
        <v>0</v>
      </c>
      <c r="E22" s="251">
        <v>0</v>
      </c>
      <c r="F22" s="252">
        <v>15000000</v>
      </c>
      <c r="G22" s="253">
        <v>454590</v>
      </c>
      <c r="H22" s="254">
        <v>15454590</v>
      </c>
    </row>
    <row r="23" spans="1:8" ht="15.75">
      <c r="A23" s="42">
        <v>14</v>
      </c>
      <c r="B23" s="46" t="s">
        <v>176</v>
      </c>
      <c r="C23" s="250">
        <v>7441501.6000000387</v>
      </c>
      <c r="D23" s="250">
        <v>2486905.9900000021</v>
      </c>
      <c r="E23" s="251">
        <v>9928407.5900000408</v>
      </c>
      <c r="F23" s="252">
        <v>5655914.5100002903</v>
      </c>
      <c r="G23" s="253">
        <v>2171571.7399999867</v>
      </c>
      <c r="H23" s="254">
        <v>7827486.2500002775</v>
      </c>
    </row>
    <row r="24" spans="1:8" ht="15.75">
      <c r="A24" s="42">
        <v>15</v>
      </c>
      <c r="B24" s="46" t="s">
        <v>177</v>
      </c>
      <c r="C24" s="250">
        <v>17000213.159999814</v>
      </c>
      <c r="D24" s="250">
        <v>9734816.2800000217</v>
      </c>
      <c r="E24" s="251">
        <v>26735029.439999834</v>
      </c>
      <c r="F24" s="252">
        <v>7330056.4999999618</v>
      </c>
      <c r="G24" s="253">
        <v>8919564.9299999829</v>
      </c>
      <c r="H24" s="254">
        <v>16249621.429999944</v>
      </c>
    </row>
    <row r="25" spans="1:8" ht="15.75">
      <c r="A25" s="42">
        <v>16</v>
      </c>
      <c r="B25" s="46" t="s">
        <v>178</v>
      </c>
      <c r="C25" s="250">
        <v>92351814.849999428</v>
      </c>
      <c r="D25" s="250">
        <v>29506473.239999987</v>
      </c>
      <c r="E25" s="251">
        <v>121858288.08999941</v>
      </c>
      <c r="F25" s="252">
        <v>67442860.629999951</v>
      </c>
      <c r="G25" s="253">
        <v>31065043.460000053</v>
      </c>
      <c r="H25" s="254">
        <v>98507904.090000004</v>
      </c>
    </row>
    <row r="26" spans="1:8" ht="15.75">
      <c r="A26" s="42">
        <v>17</v>
      </c>
      <c r="B26" s="46" t="s">
        <v>179</v>
      </c>
      <c r="C26" s="255"/>
      <c r="D26" s="255"/>
      <c r="E26" s="251">
        <v>0</v>
      </c>
      <c r="F26" s="256">
        <v>0</v>
      </c>
      <c r="G26" s="257"/>
      <c r="H26" s="254">
        <v>0</v>
      </c>
    </row>
    <row r="27" spans="1:8" ht="15.75">
      <c r="A27" s="42">
        <v>18</v>
      </c>
      <c r="B27" s="46" t="s">
        <v>180</v>
      </c>
      <c r="C27" s="250">
        <v>46624170</v>
      </c>
      <c r="D27" s="250">
        <v>7092480</v>
      </c>
      <c r="E27" s="251">
        <v>53716650</v>
      </c>
      <c r="F27" s="252">
        <v>77144440.689999998</v>
      </c>
      <c r="G27" s="253">
        <v>28330249.969999999</v>
      </c>
      <c r="H27" s="254">
        <v>105474690.66</v>
      </c>
    </row>
    <row r="28" spans="1:8" ht="15.75">
      <c r="A28" s="42">
        <v>19</v>
      </c>
      <c r="B28" s="46" t="s">
        <v>181</v>
      </c>
      <c r="C28" s="250">
        <v>4992476.72</v>
      </c>
      <c r="D28" s="250">
        <v>1159089.97</v>
      </c>
      <c r="E28" s="251">
        <v>6151566.6899999995</v>
      </c>
      <c r="F28" s="252">
        <v>5052732.68</v>
      </c>
      <c r="G28" s="253">
        <v>1174415.96</v>
      </c>
      <c r="H28" s="254">
        <v>6227148.6399999997</v>
      </c>
    </row>
    <row r="29" spans="1:8" ht="15.75">
      <c r="A29" s="42">
        <v>20</v>
      </c>
      <c r="B29" s="46" t="s">
        <v>103</v>
      </c>
      <c r="C29" s="250">
        <v>6527752.2400000002</v>
      </c>
      <c r="D29" s="250">
        <v>6080142.7000000002</v>
      </c>
      <c r="E29" s="251">
        <v>12607894.940000001</v>
      </c>
      <c r="F29" s="252">
        <v>5145610.87</v>
      </c>
      <c r="G29" s="253">
        <v>693544.85</v>
      </c>
      <c r="H29" s="254">
        <v>5839155.7199999997</v>
      </c>
    </row>
    <row r="30" spans="1:8" ht="15.75">
      <c r="A30" s="42">
        <v>21</v>
      </c>
      <c r="B30" s="46" t="s">
        <v>182</v>
      </c>
      <c r="C30" s="250">
        <v>0</v>
      </c>
      <c r="D30" s="250">
        <v>14776000</v>
      </c>
      <c r="E30" s="251">
        <v>14776000</v>
      </c>
      <c r="F30" s="252">
        <v>0</v>
      </c>
      <c r="G30" s="253">
        <v>6537750</v>
      </c>
      <c r="H30" s="254">
        <v>6537750</v>
      </c>
    </row>
    <row r="31" spans="1:8" ht="15.75">
      <c r="A31" s="42">
        <v>22</v>
      </c>
      <c r="B31" s="48" t="s">
        <v>183</v>
      </c>
      <c r="C31" s="251">
        <v>174937928.56999931</v>
      </c>
      <c r="D31" s="251">
        <v>70835908.180000007</v>
      </c>
      <c r="E31" s="251">
        <v>245773836.74999931</v>
      </c>
      <c r="F31" s="251">
        <v>182771615.8800002</v>
      </c>
      <c r="G31" s="251">
        <v>79346730.910000011</v>
      </c>
      <c r="H31" s="254">
        <v>262118346.7900002</v>
      </c>
    </row>
    <row r="32" spans="1:8" ht="15.75">
      <c r="A32" s="42"/>
      <c r="B32" s="43" t="s">
        <v>192</v>
      </c>
      <c r="C32" s="255"/>
      <c r="D32" s="255"/>
      <c r="E32" s="250"/>
      <c r="F32" s="256"/>
      <c r="G32" s="257"/>
      <c r="H32" s="258"/>
    </row>
    <row r="33" spans="1:8" ht="15.75">
      <c r="A33" s="42">
        <v>23</v>
      </c>
      <c r="B33" s="46" t="s">
        <v>184</v>
      </c>
      <c r="C33" s="250">
        <v>25643199.989999998</v>
      </c>
      <c r="D33" s="255">
        <v>0</v>
      </c>
      <c r="E33" s="251">
        <v>25643199.989999998</v>
      </c>
      <c r="F33" s="252">
        <v>25643199.989999998</v>
      </c>
      <c r="G33" s="257">
        <v>0</v>
      </c>
      <c r="H33" s="254">
        <v>25643199.989999998</v>
      </c>
    </row>
    <row r="34" spans="1:8" ht="15.75">
      <c r="A34" s="42">
        <v>24</v>
      </c>
      <c r="B34" s="46" t="s">
        <v>185</v>
      </c>
      <c r="C34" s="250">
        <v>0</v>
      </c>
      <c r="D34" s="255">
        <v>0</v>
      </c>
      <c r="E34" s="251">
        <v>0</v>
      </c>
      <c r="F34" s="252">
        <v>0</v>
      </c>
      <c r="G34" s="257">
        <v>0</v>
      </c>
      <c r="H34" s="254">
        <v>0</v>
      </c>
    </row>
    <row r="35" spans="1:8" ht="15.75">
      <c r="A35" s="42">
        <v>25</v>
      </c>
      <c r="B35" s="47" t="s">
        <v>186</v>
      </c>
      <c r="C35" s="250">
        <v>0</v>
      </c>
      <c r="D35" s="255">
        <v>0</v>
      </c>
      <c r="E35" s="251">
        <v>0</v>
      </c>
      <c r="F35" s="252">
        <v>0</v>
      </c>
      <c r="G35" s="257">
        <v>0</v>
      </c>
      <c r="H35" s="254">
        <v>0</v>
      </c>
    </row>
    <row r="36" spans="1:8" ht="15.75">
      <c r="A36" s="42">
        <v>26</v>
      </c>
      <c r="B36" s="46" t="s">
        <v>187</v>
      </c>
      <c r="C36" s="250">
        <v>0</v>
      </c>
      <c r="D36" s="255">
        <v>0</v>
      </c>
      <c r="E36" s="251">
        <v>0</v>
      </c>
      <c r="F36" s="252">
        <v>0</v>
      </c>
      <c r="G36" s="257">
        <v>0</v>
      </c>
      <c r="H36" s="254">
        <v>0</v>
      </c>
    </row>
    <row r="37" spans="1:8" ht="15.75">
      <c r="A37" s="42">
        <v>27</v>
      </c>
      <c r="B37" s="46" t="s">
        <v>188</v>
      </c>
      <c r="C37" s="250">
        <v>0</v>
      </c>
      <c r="D37" s="255">
        <v>0</v>
      </c>
      <c r="E37" s="251">
        <v>0</v>
      </c>
      <c r="F37" s="252">
        <v>0</v>
      </c>
      <c r="G37" s="257">
        <v>0</v>
      </c>
      <c r="H37" s="254">
        <v>0</v>
      </c>
    </row>
    <row r="38" spans="1:8" ht="15.75">
      <c r="A38" s="42">
        <v>28</v>
      </c>
      <c r="B38" s="46" t="s">
        <v>189</v>
      </c>
      <c r="C38" s="250">
        <v>17228906.109200004</v>
      </c>
      <c r="D38" s="255">
        <v>0</v>
      </c>
      <c r="E38" s="251">
        <v>17228906.109200004</v>
      </c>
      <c r="F38" s="252">
        <v>17870294.613000005</v>
      </c>
      <c r="G38" s="257">
        <v>0</v>
      </c>
      <c r="H38" s="254">
        <v>17870294.613000005</v>
      </c>
    </row>
    <row r="39" spans="1:8" ht="15.75">
      <c r="A39" s="42">
        <v>29</v>
      </c>
      <c r="B39" s="46" t="s">
        <v>205</v>
      </c>
      <c r="C39" s="250">
        <v>0</v>
      </c>
      <c r="D39" s="255">
        <v>0</v>
      </c>
      <c r="E39" s="251">
        <v>0</v>
      </c>
      <c r="F39" s="252">
        <v>0</v>
      </c>
      <c r="G39" s="257">
        <v>0</v>
      </c>
      <c r="H39" s="254">
        <v>0</v>
      </c>
    </row>
    <row r="40" spans="1:8" ht="15.75">
      <c r="A40" s="42">
        <v>30</v>
      </c>
      <c r="B40" s="48" t="s">
        <v>190</v>
      </c>
      <c r="C40" s="250">
        <v>42872106.099200003</v>
      </c>
      <c r="D40" s="255">
        <v>0</v>
      </c>
      <c r="E40" s="251">
        <v>42872106.099200003</v>
      </c>
      <c r="F40" s="252">
        <v>43513494.603</v>
      </c>
      <c r="G40" s="257">
        <v>0</v>
      </c>
      <c r="H40" s="254">
        <v>43513494.603</v>
      </c>
    </row>
    <row r="41" spans="1:8" ht="16.5" thickBot="1">
      <c r="A41" s="49">
        <v>31</v>
      </c>
      <c r="B41" s="50" t="s">
        <v>206</v>
      </c>
      <c r="C41" s="259">
        <v>217810034.66919932</v>
      </c>
      <c r="D41" s="259">
        <v>70835908.180000007</v>
      </c>
      <c r="E41" s="259">
        <v>288645942.8491993</v>
      </c>
      <c r="F41" s="259">
        <v>226285110.48300022</v>
      </c>
      <c r="G41" s="259">
        <v>79346730.910000011</v>
      </c>
      <c r="H41" s="260">
        <v>305631841.39300025</v>
      </c>
    </row>
    <row r="43" spans="1:8">
      <c r="B43" s="51"/>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showGridLines="0" zoomScale="80" zoomScaleNormal="80" workbookViewId="0">
      <pane xSplit="1" ySplit="6" topLeftCell="B52" activePane="bottomRight" state="frozen"/>
      <selection activeCell="B7" sqref="B7"/>
      <selection pane="topRight" activeCell="B7" sqref="B7"/>
      <selection pane="bottomLeft" activeCell="B7" sqref="B7"/>
      <selection pane="bottomRight" activeCell="M18" sqref="M1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197</v>
      </c>
      <c r="B1" s="17" t="str">
        <f>Info!C2</f>
        <v>JSC "FINCA Bank Georgia"</v>
      </c>
      <c r="C1" s="17"/>
    </row>
    <row r="2" spans="1:8" ht="15.75">
      <c r="A2" s="18" t="s">
        <v>198</v>
      </c>
      <c r="B2" s="466">
        <f>'1. key ratios'!B2</f>
        <v>43738</v>
      </c>
      <c r="C2" s="30"/>
      <c r="D2" s="19"/>
      <c r="E2" s="19"/>
      <c r="F2" s="19"/>
      <c r="G2" s="19"/>
      <c r="H2" s="19"/>
    </row>
    <row r="3" spans="1:8" ht="15.75">
      <c r="A3" s="18"/>
      <c r="B3" s="17"/>
      <c r="C3" s="30"/>
      <c r="D3" s="19"/>
      <c r="E3" s="19"/>
      <c r="F3" s="19"/>
      <c r="G3" s="19"/>
      <c r="H3" s="19"/>
    </row>
    <row r="4" spans="1:8" ht="16.5" thickBot="1">
      <c r="A4" s="52" t="s">
        <v>340</v>
      </c>
      <c r="B4" s="31" t="s">
        <v>231</v>
      </c>
      <c r="C4" s="38"/>
      <c r="D4" s="38"/>
      <c r="E4" s="38"/>
      <c r="F4" s="52"/>
      <c r="G4" s="52"/>
      <c r="H4" s="53" t="s">
        <v>101</v>
      </c>
    </row>
    <row r="5" spans="1:8" ht="15.75">
      <c r="A5" s="134"/>
      <c r="B5" s="135"/>
      <c r="C5" s="511" t="s">
        <v>203</v>
      </c>
      <c r="D5" s="512"/>
      <c r="E5" s="513"/>
      <c r="F5" s="511" t="s">
        <v>204</v>
      </c>
      <c r="G5" s="512"/>
      <c r="H5" s="514"/>
    </row>
    <row r="6" spans="1:8">
      <c r="A6" s="136" t="s">
        <v>33</v>
      </c>
      <c r="B6" s="54"/>
      <c r="C6" s="55" t="s">
        <v>34</v>
      </c>
      <c r="D6" s="55" t="s">
        <v>104</v>
      </c>
      <c r="E6" s="55" t="s">
        <v>75</v>
      </c>
      <c r="F6" s="55" t="s">
        <v>34</v>
      </c>
      <c r="G6" s="55" t="s">
        <v>104</v>
      </c>
      <c r="H6" s="137" t="s">
        <v>75</v>
      </c>
    </row>
    <row r="7" spans="1:8">
      <c r="A7" s="138"/>
      <c r="B7" s="57" t="s">
        <v>100</v>
      </c>
      <c r="C7" s="58"/>
      <c r="D7" s="58"/>
      <c r="E7" s="58"/>
      <c r="F7" s="58"/>
      <c r="G7" s="58"/>
      <c r="H7" s="139"/>
    </row>
    <row r="8" spans="1:8" ht="15.75">
      <c r="A8" s="138">
        <v>1</v>
      </c>
      <c r="B8" s="59" t="s">
        <v>105</v>
      </c>
      <c r="C8" s="261">
        <v>828174.6</v>
      </c>
      <c r="D8" s="261">
        <v>166853.53</v>
      </c>
      <c r="E8" s="251">
        <v>995028.13</v>
      </c>
      <c r="F8" s="261">
        <v>378291.56999999995</v>
      </c>
      <c r="G8" s="261">
        <v>123140.67000000001</v>
      </c>
      <c r="H8" s="262">
        <v>501432.24</v>
      </c>
    </row>
    <row r="9" spans="1:8" ht="15.75">
      <c r="A9" s="138">
        <v>2</v>
      </c>
      <c r="B9" s="59" t="s">
        <v>106</v>
      </c>
      <c r="C9" s="263">
        <v>35734239.010000005</v>
      </c>
      <c r="D9" s="263">
        <v>1477560.1392000001</v>
      </c>
      <c r="E9" s="251">
        <v>37211799.149200007</v>
      </c>
      <c r="F9" s="263">
        <v>36841470.130000003</v>
      </c>
      <c r="G9" s="263">
        <v>3349563.253</v>
      </c>
      <c r="H9" s="262">
        <v>40191033.383000001</v>
      </c>
    </row>
    <row r="10" spans="1:8" ht="15.75">
      <c r="A10" s="138">
        <v>2.1</v>
      </c>
      <c r="B10" s="60" t="s">
        <v>107</v>
      </c>
      <c r="C10" s="261">
        <v>0</v>
      </c>
      <c r="D10" s="261">
        <v>0</v>
      </c>
      <c r="E10" s="251">
        <v>0</v>
      </c>
      <c r="F10" s="261">
        <v>4981.6400000000003</v>
      </c>
      <c r="G10" s="261">
        <v>0</v>
      </c>
      <c r="H10" s="262">
        <v>4981.6400000000003</v>
      </c>
    </row>
    <row r="11" spans="1:8" ht="15.75">
      <c r="A11" s="138">
        <v>2.2000000000000002</v>
      </c>
      <c r="B11" s="60" t="s">
        <v>108</v>
      </c>
      <c r="C11" s="261">
        <v>786413.95000000007</v>
      </c>
      <c r="D11" s="261">
        <v>330383.91220000002</v>
      </c>
      <c r="E11" s="251">
        <v>1116797.8622000001</v>
      </c>
      <c r="F11" s="261">
        <v>460148.45999999996</v>
      </c>
      <c r="G11" s="261">
        <v>650622.00970000017</v>
      </c>
      <c r="H11" s="262">
        <v>1110770.4697000002</v>
      </c>
    </row>
    <row r="12" spans="1:8" ht="15.75">
      <c r="A12" s="138">
        <v>2.2999999999999998</v>
      </c>
      <c r="B12" s="60" t="s">
        <v>109</v>
      </c>
      <c r="C12" s="261">
        <v>0</v>
      </c>
      <c r="D12" s="261">
        <v>0</v>
      </c>
      <c r="E12" s="251">
        <v>0</v>
      </c>
      <c r="F12" s="261">
        <v>15149.810000000001</v>
      </c>
      <c r="G12" s="261">
        <v>333.18309999999997</v>
      </c>
      <c r="H12" s="262">
        <v>15482.993100000002</v>
      </c>
    </row>
    <row r="13" spans="1:8" ht="15.75">
      <c r="A13" s="138">
        <v>2.4</v>
      </c>
      <c r="B13" s="60" t="s">
        <v>110</v>
      </c>
      <c r="C13" s="261">
        <v>38783.780000000006</v>
      </c>
      <c r="D13" s="261">
        <v>19979.461199999998</v>
      </c>
      <c r="E13" s="251">
        <v>58763.241200000004</v>
      </c>
      <c r="F13" s="261">
        <v>18124.010000000002</v>
      </c>
      <c r="G13" s="261">
        <v>27895.488099999999</v>
      </c>
      <c r="H13" s="262">
        <v>46019.498099999997</v>
      </c>
    </row>
    <row r="14" spans="1:8" ht="15.75">
      <c r="A14" s="138">
        <v>2.5</v>
      </c>
      <c r="B14" s="60" t="s">
        <v>111</v>
      </c>
      <c r="C14" s="261">
        <v>21083.62</v>
      </c>
      <c r="D14" s="261">
        <v>4158.519400000001</v>
      </c>
      <c r="E14" s="251">
        <v>25242.1394</v>
      </c>
      <c r="F14" s="261">
        <v>12414.27</v>
      </c>
      <c r="G14" s="261">
        <v>7781.0497000000005</v>
      </c>
      <c r="H14" s="262">
        <v>20195.3197</v>
      </c>
    </row>
    <row r="15" spans="1:8" ht="15.75">
      <c r="A15" s="138">
        <v>2.6</v>
      </c>
      <c r="B15" s="60" t="s">
        <v>112</v>
      </c>
      <c r="C15" s="261">
        <v>73935.92</v>
      </c>
      <c r="D15" s="261">
        <v>37771.103299999995</v>
      </c>
      <c r="E15" s="251">
        <v>111707.0233</v>
      </c>
      <c r="F15" s="261">
        <v>39542.29</v>
      </c>
      <c r="G15" s="261">
        <v>55366.543099999995</v>
      </c>
      <c r="H15" s="262">
        <v>94908.833099999989</v>
      </c>
    </row>
    <row r="16" spans="1:8" ht="15.75">
      <c r="A16" s="138">
        <v>2.7</v>
      </c>
      <c r="B16" s="60" t="s">
        <v>113</v>
      </c>
      <c r="C16" s="261">
        <v>9607.7199999999975</v>
      </c>
      <c r="D16" s="261">
        <v>6181.3761999999997</v>
      </c>
      <c r="E16" s="251">
        <v>15789.096199999996</v>
      </c>
      <c r="F16" s="261">
        <v>9575.25</v>
      </c>
      <c r="G16" s="261">
        <v>15841.146599999998</v>
      </c>
      <c r="H16" s="262">
        <v>25416.3966</v>
      </c>
    </row>
    <row r="17" spans="1:8" ht="15.75">
      <c r="A17" s="138">
        <v>2.8</v>
      </c>
      <c r="B17" s="60" t="s">
        <v>114</v>
      </c>
      <c r="C17" s="261">
        <v>34787317.130000003</v>
      </c>
      <c r="D17" s="261">
        <v>1072790.24</v>
      </c>
      <c r="E17" s="251">
        <v>35860107.370000005</v>
      </c>
      <c r="F17" s="261">
        <v>36274421.020000003</v>
      </c>
      <c r="G17" s="261">
        <v>2581258.19</v>
      </c>
      <c r="H17" s="262">
        <v>38855679.210000001</v>
      </c>
    </row>
    <row r="18" spans="1:8" ht="15.75">
      <c r="A18" s="138">
        <v>2.9</v>
      </c>
      <c r="B18" s="60" t="s">
        <v>115</v>
      </c>
      <c r="C18" s="261">
        <v>17096.89</v>
      </c>
      <c r="D18" s="261">
        <v>6295.5268999999998</v>
      </c>
      <c r="E18" s="251">
        <v>23392.4169</v>
      </c>
      <c r="F18" s="261">
        <v>7113.3800000000019</v>
      </c>
      <c r="G18" s="261">
        <v>10465.642699999999</v>
      </c>
      <c r="H18" s="262">
        <v>17579.022700000001</v>
      </c>
    </row>
    <row r="19" spans="1:8" ht="15.75">
      <c r="A19" s="138">
        <v>3</v>
      </c>
      <c r="B19" s="59" t="s">
        <v>116</v>
      </c>
      <c r="C19" s="261">
        <v>2425772.79</v>
      </c>
      <c r="D19" s="261">
        <v>230493.66</v>
      </c>
      <c r="E19" s="251">
        <v>2656266.4500000002</v>
      </c>
      <c r="F19" s="261">
        <v>1726643.2399999998</v>
      </c>
      <c r="G19" s="261">
        <v>494453.6</v>
      </c>
      <c r="H19" s="262">
        <v>2221096.84</v>
      </c>
    </row>
    <row r="20" spans="1:8" ht="15.75">
      <c r="A20" s="138">
        <v>4</v>
      </c>
      <c r="B20" s="59" t="s">
        <v>117</v>
      </c>
      <c r="C20" s="261">
        <v>998915.58</v>
      </c>
      <c r="D20" s="261">
        <v>0</v>
      </c>
      <c r="E20" s="251">
        <v>998915.58</v>
      </c>
      <c r="F20" s="261">
        <v>773470.35</v>
      </c>
      <c r="G20" s="261">
        <v>0</v>
      </c>
      <c r="H20" s="262">
        <v>773470.35</v>
      </c>
    </row>
    <row r="21" spans="1:8" ht="15.75">
      <c r="A21" s="138">
        <v>5</v>
      </c>
      <c r="B21" s="59" t="s">
        <v>118</v>
      </c>
      <c r="C21" s="261">
        <v>0</v>
      </c>
      <c r="D21" s="261">
        <v>0</v>
      </c>
      <c r="E21" s="251">
        <v>0</v>
      </c>
      <c r="F21" s="261">
        <v>0</v>
      </c>
      <c r="G21" s="261">
        <v>0</v>
      </c>
      <c r="H21" s="262">
        <v>0</v>
      </c>
    </row>
    <row r="22" spans="1:8" ht="15.75">
      <c r="A22" s="138">
        <v>6</v>
      </c>
      <c r="B22" s="61" t="s">
        <v>119</v>
      </c>
      <c r="C22" s="263">
        <v>39987101.980000004</v>
      </c>
      <c r="D22" s="263">
        <v>1874907.3292</v>
      </c>
      <c r="E22" s="251">
        <v>41862009.309200004</v>
      </c>
      <c r="F22" s="263">
        <v>39719875.290000007</v>
      </c>
      <c r="G22" s="263">
        <v>3967157.523</v>
      </c>
      <c r="H22" s="262">
        <v>43687032.813000008</v>
      </c>
    </row>
    <row r="23" spans="1:8" ht="15.75">
      <c r="A23" s="138"/>
      <c r="B23" s="57" t="s">
        <v>98</v>
      </c>
      <c r="C23" s="261"/>
      <c r="D23" s="261"/>
      <c r="E23" s="250"/>
      <c r="F23" s="261"/>
      <c r="G23" s="261"/>
      <c r="H23" s="264"/>
    </row>
    <row r="24" spans="1:8" ht="15.75">
      <c r="A24" s="138">
        <v>7</v>
      </c>
      <c r="B24" s="59" t="s">
        <v>120</v>
      </c>
      <c r="C24" s="261">
        <v>939157.06999987795</v>
      </c>
      <c r="D24" s="261">
        <v>77022.629799999864</v>
      </c>
      <c r="E24" s="251">
        <v>1016179.6997998778</v>
      </c>
      <c r="F24" s="261">
        <v>482671.47999999672</v>
      </c>
      <c r="G24" s="261">
        <v>101039.27630000042</v>
      </c>
      <c r="H24" s="262">
        <v>583710.7562999971</v>
      </c>
    </row>
    <row r="25" spans="1:8" ht="15.75">
      <c r="A25" s="138">
        <v>8</v>
      </c>
      <c r="B25" s="59" t="s">
        <v>121</v>
      </c>
      <c r="C25" s="261">
        <v>8313419.8100001207</v>
      </c>
      <c r="D25" s="261">
        <v>895797.18020000018</v>
      </c>
      <c r="E25" s="251">
        <v>9209216.990200121</v>
      </c>
      <c r="F25" s="261">
        <v>4556686.7100000028</v>
      </c>
      <c r="G25" s="261">
        <v>1012902.7436999995</v>
      </c>
      <c r="H25" s="262">
        <v>5569589.4537000023</v>
      </c>
    </row>
    <row r="26" spans="1:8" ht="15.75">
      <c r="A26" s="138">
        <v>9</v>
      </c>
      <c r="B26" s="59" t="s">
        <v>122</v>
      </c>
      <c r="C26" s="261">
        <v>226305.06</v>
      </c>
      <c r="D26" s="261">
        <v>443.83</v>
      </c>
      <c r="E26" s="251">
        <v>226748.88999999998</v>
      </c>
      <c r="F26" s="261">
        <v>567034.23</v>
      </c>
      <c r="G26" s="261">
        <v>14041.11</v>
      </c>
      <c r="H26" s="262">
        <v>581075.34</v>
      </c>
    </row>
    <row r="27" spans="1:8" ht="15.75">
      <c r="A27" s="138">
        <v>10</v>
      </c>
      <c r="B27" s="59" t="s">
        <v>123</v>
      </c>
      <c r="C27" s="261">
        <v>0</v>
      </c>
      <c r="D27" s="261">
        <v>0</v>
      </c>
      <c r="E27" s="251">
        <v>0</v>
      </c>
      <c r="F27" s="261">
        <v>841205.48</v>
      </c>
      <c r="G27" s="261">
        <v>0</v>
      </c>
      <c r="H27" s="262">
        <v>841205.48</v>
      </c>
    </row>
    <row r="28" spans="1:8" ht="15.75">
      <c r="A28" s="138">
        <v>11</v>
      </c>
      <c r="B28" s="59" t="s">
        <v>124</v>
      </c>
      <c r="C28" s="261">
        <v>5979068.3399999999</v>
      </c>
      <c r="D28" s="261">
        <v>1348398.04</v>
      </c>
      <c r="E28" s="251">
        <v>7327466.3799999999</v>
      </c>
      <c r="F28" s="261">
        <v>6917490.1699999999</v>
      </c>
      <c r="G28" s="261">
        <v>2042653.5100000002</v>
      </c>
      <c r="H28" s="262">
        <v>8960143.6799999997</v>
      </c>
    </row>
    <row r="29" spans="1:8" ht="15.75">
      <c r="A29" s="138">
        <v>12</v>
      </c>
      <c r="B29" s="59" t="s">
        <v>125</v>
      </c>
      <c r="C29" s="261">
        <v>296857.73</v>
      </c>
      <c r="D29" s="261">
        <v>344072.28</v>
      </c>
      <c r="E29" s="251">
        <v>640930.01</v>
      </c>
      <c r="F29" s="261">
        <v>0</v>
      </c>
      <c r="G29" s="261">
        <v>0</v>
      </c>
      <c r="H29" s="262">
        <v>0</v>
      </c>
    </row>
    <row r="30" spans="1:8" ht="15.75">
      <c r="A30" s="138">
        <v>13</v>
      </c>
      <c r="B30" s="62" t="s">
        <v>126</v>
      </c>
      <c r="C30" s="263">
        <v>15754808.01</v>
      </c>
      <c r="D30" s="263">
        <v>2665733.96</v>
      </c>
      <c r="E30" s="251">
        <v>18420541.969999999</v>
      </c>
      <c r="F30" s="263">
        <v>13365088.07</v>
      </c>
      <c r="G30" s="263">
        <v>3170636.6400000006</v>
      </c>
      <c r="H30" s="262">
        <v>16535724.710000001</v>
      </c>
    </row>
    <row r="31" spans="1:8" ht="15.75">
      <c r="A31" s="138">
        <v>14</v>
      </c>
      <c r="B31" s="62" t="s">
        <v>127</v>
      </c>
      <c r="C31" s="263">
        <v>24232293.970000006</v>
      </c>
      <c r="D31" s="263">
        <v>-790826.63079999993</v>
      </c>
      <c r="E31" s="251">
        <v>23441467.339200005</v>
      </c>
      <c r="F31" s="263">
        <v>26354787.220000006</v>
      </c>
      <c r="G31" s="263">
        <v>796520.88299999945</v>
      </c>
      <c r="H31" s="262">
        <v>27151308.103000008</v>
      </c>
    </row>
    <row r="32" spans="1:8">
      <c r="A32" s="138"/>
      <c r="B32" s="57"/>
      <c r="C32" s="265"/>
      <c r="D32" s="265"/>
      <c r="E32" s="265"/>
      <c r="F32" s="265"/>
      <c r="G32" s="265"/>
      <c r="H32" s="266"/>
    </row>
    <row r="33" spans="1:8" ht="15.75">
      <c r="A33" s="138"/>
      <c r="B33" s="57" t="s">
        <v>128</v>
      </c>
      <c r="C33" s="261"/>
      <c r="D33" s="261"/>
      <c r="E33" s="250"/>
      <c r="F33" s="261"/>
      <c r="G33" s="261"/>
      <c r="H33" s="264"/>
    </row>
    <row r="34" spans="1:8" ht="15.75">
      <c r="A34" s="138">
        <v>15</v>
      </c>
      <c r="B34" s="56" t="s">
        <v>99</v>
      </c>
      <c r="C34" s="267">
        <v>3252463.6400000006</v>
      </c>
      <c r="D34" s="267">
        <v>-1741226.1199999999</v>
      </c>
      <c r="E34" s="251">
        <v>1511237.5200000007</v>
      </c>
      <c r="F34" s="267">
        <v>3185017.32</v>
      </c>
      <c r="G34" s="267">
        <v>-2557449.4899999998</v>
      </c>
      <c r="H34" s="262">
        <v>627567.83000000007</v>
      </c>
    </row>
    <row r="35" spans="1:8" ht="15.75">
      <c r="A35" s="138">
        <v>15.1</v>
      </c>
      <c r="B35" s="60" t="s">
        <v>129</v>
      </c>
      <c r="C35" s="261">
        <v>5391394.9300000006</v>
      </c>
      <c r="D35" s="261">
        <v>173532.69999999998</v>
      </c>
      <c r="E35" s="251">
        <v>5564927.6300000008</v>
      </c>
      <c r="F35" s="261">
        <v>5052609.21</v>
      </c>
      <c r="G35" s="261">
        <v>183377.19</v>
      </c>
      <c r="H35" s="262">
        <v>5235986.4000000004</v>
      </c>
    </row>
    <row r="36" spans="1:8" ht="15.75">
      <c r="A36" s="138">
        <v>15.2</v>
      </c>
      <c r="B36" s="60" t="s">
        <v>130</v>
      </c>
      <c r="C36" s="261">
        <v>2138931.29</v>
      </c>
      <c r="D36" s="261">
        <v>1914758.8199999998</v>
      </c>
      <c r="E36" s="251">
        <v>4053690.11</v>
      </c>
      <c r="F36" s="261">
        <v>1867591.8900000001</v>
      </c>
      <c r="G36" s="261">
        <v>2740826.6799999997</v>
      </c>
      <c r="H36" s="262">
        <v>4608418.57</v>
      </c>
    </row>
    <row r="37" spans="1:8" ht="15.75">
      <c r="A37" s="138">
        <v>16</v>
      </c>
      <c r="B37" s="59" t="s">
        <v>131</v>
      </c>
      <c r="C37" s="261">
        <v>0</v>
      </c>
      <c r="D37" s="261">
        <v>0</v>
      </c>
      <c r="E37" s="251">
        <v>0</v>
      </c>
      <c r="F37" s="261">
        <v>0</v>
      </c>
      <c r="G37" s="261">
        <v>0</v>
      </c>
      <c r="H37" s="262">
        <v>0</v>
      </c>
    </row>
    <row r="38" spans="1:8" ht="15.75">
      <c r="A38" s="138">
        <v>17</v>
      </c>
      <c r="B38" s="59" t="s">
        <v>132</v>
      </c>
      <c r="C38" s="261">
        <v>0</v>
      </c>
      <c r="D38" s="261">
        <v>0</v>
      </c>
      <c r="E38" s="251">
        <v>0</v>
      </c>
      <c r="F38" s="261">
        <v>0</v>
      </c>
      <c r="G38" s="261">
        <v>0</v>
      </c>
      <c r="H38" s="262">
        <v>0</v>
      </c>
    </row>
    <row r="39" spans="1:8" ht="15.75">
      <c r="A39" s="138">
        <v>18</v>
      </c>
      <c r="B39" s="59" t="s">
        <v>133</v>
      </c>
      <c r="C39" s="261">
        <v>0</v>
      </c>
      <c r="D39" s="261">
        <v>0</v>
      </c>
      <c r="E39" s="251">
        <v>0</v>
      </c>
      <c r="F39" s="261">
        <v>0</v>
      </c>
      <c r="G39" s="261">
        <v>0</v>
      </c>
      <c r="H39" s="262">
        <v>0</v>
      </c>
    </row>
    <row r="40" spans="1:8" ht="15.75">
      <c r="A40" s="138">
        <v>19</v>
      </c>
      <c r="B40" s="59" t="s">
        <v>134</v>
      </c>
      <c r="C40" s="261">
        <v>-569391.66999999993</v>
      </c>
      <c r="D40" s="261">
        <v>0</v>
      </c>
      <c r="E40" s="251">
        <v>-569391.66999999993</v>
      </c>
      <c r="F40" s="261">
        <v>439541.14</v>
      </c>
      <c r="G40" s="261">
        <v>0</v>
      </c>
      <c r="H40" s="262">
        <v>439541.14</v>
      </c>
    </row>
    <row r="41" spans="1:8" ht="15.75">
      <c r="A41" s="138">
        <v>20</v>
      </c>
      <c r="B41" s="59" t="s">
        <v>135</v>
      </c>
      <c r="C41" s="261">
        <v>452267.25999999978</v>
      </c>
      <c r="D41" s="261">
        <v>0</v>
      </c>
      <c r="E41" s="251">
        <v>452267.25999999978</v>
      </c>
      <c r="F41" s="261">
        <v>-2323695.6000000006</v>
      </c>
      <c r="G41" s="261">
        <v>0</v>
      </c>
      <c r="H41" s="262">
        <v>-2323695.6000000006</v>
      </c>
    </row>
    <row r="42" spans="1:8" ht="15.75">
      <c r="A42" s="138">
        <v>21</v>
      </c>
      <c r="B42" s="59" t="s">
        <v>136</v>
      </c>
      <c r="C42" s="261">
        <v>61433.61</v>
      </c>
      <c r="D42" s="261">
        <v>0</v>
      </c>
      <c r="E42" s="251">
        <v>61433.61</v>
      </c>
      <c r="F42" s="261">
        <v>27152.06</v>
      </c>
      <c r="G42" s="261">
        <v>0</v>
      </c>
      <c r="H42" s="262">
        <v>27152.06</v>
      </c>
    </row>
    <row r="43" spans="1:8" ht="15.75">
      <c r="A43" s="138">
        <v>22</v>
      </c>
      <c r="B43" s="59" t="s">
        <v>137</v>
      </c>
      <c r="C43" s="261">
        <v>0</v>
      </c>
      <c r="D43" s="261">
        <v>0</v>
      </c>
      <c r="E43" s="251">
        <v>0</v>
      </c>
      <c r="F43" s="261">
        <v>0</v>
      </c>
      <c r="G43" s="261">
        <v>0</v>
      </c>
      <c r="H43" s="262">
        <v>0</v>
      </c>
    </row>
    <row r="44" spans="1:8" ht="15.75">
      <c r="A44" s="138">
        <v>23</v>
      </c>
      <c r="B44" s="59" t="s">
        <v>138</v>
      </c>
      <c r="C44" s="261">
        <v>419924.43</v>
      </c>
      <c r="D44" s="261">
        <v>128660.95999999999</v>
      </c>
      <c r="E44" s="251">
        <v>548585.39</v>
      </c>
      <c r="F44" s="261">
        <v>396445.13</v>
      </c>
      <c r="G44" s="261">
        <v>81468.820000000007</v>
      </c>
      <c r="H44" s="262">
        <v>477913.95</v>
      </c>
    </row>
    <row r="45" spans="1:8" ht="15.75">
      <c r="A45" s="138">
        <v>24</v>
      </c>
      <c r="B45" s="62" t="s">
        <v>139</v>
      </c>
      <c r="C45" s="263">
        <v>3616697.2700000005</v>
      </c>
      <c r="D45" s="263">
        <v>-1612565.16</v>
      </c>
      <c r="E45" s="251">
        <v>2004132.1100000006</v>
      </c>
      <c r="F45" s="263">
        <v>1724460.0499999993</v>
      </c>
      <c r="G45" s="263">
        <v>-2475980.67</v>
      </c>
      <c r="H45" s="262">
        <v>-751520.62000000058</v>
      </c>
    </row>
    <row r="46" spans="1:8">
      <c r="A46" s="138"/>
      <c r="B46" s="57" t="s">
        <v>140</v>
      </c>
      <c r="C46" s="261"/>
      <c r="D46" s="261"/>
      <c r="E46" s="261"/>
      <c r="F46" s="261"/>
      <c r="G46" s="261"/>
      <c r="H46" s="268"/>
    </row>
    <row r="47" spans="1:8" ht="15.75">
      <c r="A47" s="138">
        <v>25</v>
      </c>
      <c r="B47" s="59" t="s">
        <v>141</v>
      </c>
      <c r="C47" s="261">
        <v>89595.34</v>
      </c>
      <c r="D47" s="261">
        <v>47962.36</v>
      </c>
      <c r="E47" s="251">
        <v>137557.70000000001</v>
      </c>
      <c r="F47" s="261">
        <v>89161.239999999991</v>
      </c>
      <c r="G47" s="261">
        <v>39471.870000000003</v>
      </c>
      <c r="H47" s="262">
        <v>128633.10999999999</v>
      </c>
    </row>
    <row r="48" spans="1:8" ht="15.75">
      <c r="A48" s="138">
        <v>26</v>
      </c>
      <c r="B48" s="59" t="s">
        <v>142</v>
      </c>
      <c r="C48" s="261">
        <v>1017977.4700000001</v>
      </c>
      <c r="D48" s="261">
        <v>124102.16</v>
      </c>
      <c r="E48" s="251">
        <v>1142079.6300000001</v>
      </c>
      <c r="F48" s="261">
        <v>1439336.43</v>
      </c>
      <c r="G48" s="261">
        <v>193427.21</v>
      </c>
      <c r="H48" s="262">
        <v>1632763.64</v>
      </c>
    </row>
    <row r="49" spans="1:9" ht="15.75">
      <c r="A49" s="138">
        <v>27</v>
      </c>
      <c r="B49" s="59" t="s">
        <v>143</v>
      </c>
      <c r="C49" s="261">
        <v>10902978.83</v>
      </c>
      <c r="D49" s="261">
        <v>0</v>
      </c>
      <c r="E49" s="251">
        <v>10902978.83</v>
      </c>
      <c r="F49" s="261">
        <v>11367007.169999998</v>
      </c>
      <c r="G49" s="261">
        <v>0</v>
      </c>
      <c r="H49" s="262">
        <v>11367007.169999998</v>
      </c>
    </row>
    <row r="50" spans="1:9" ht="15.75">
      <c r="A50" s="138">
        <v>28</v>
      </c>
      <c r="B50" s="59" t="s">
        <v>281</v>
      </c>
      <c r="C50" s="261">
        <v>45453.05</v>
      </c>
      <c r="D50" s="261">
        <v>0</v>
      </c>
      <c r="E50" s="251">
        <v>45453.05</v>
      </c>
      <c r="F50" s="261">
        <v>44083.25</v>
      </c>
      <c r="G50" s="261">
        <v>0</v>
      </c>
      <c r="H50" s="262">
        <v>44083.25</v>
      </c>
    </row>
    <row r="51" spans="1:9" ht="15.75">
      <c r="A51" s="138">
        <v>29</v>
      </c>
      <c r="B51" s="59" t="s">
        <v>144</v>
      </c>
      <c r="C51" s="261">
        <v>3621049.14</v>
      </c>
      <c r="D51" s="261">
        <v>0</v>
      </c>
      <c r="E51" s="251">
        <v>3621049.14</v>
      </c>
      <c r="F51" s="261">
        <v>1954941.3</v>
      </c>
      <c r="G51" s="261">
        <v>0</v>
      </c>
      <c r="H51" s="262">
        <v>1954941.3</v>
      </c>
    </row>
    <row r="52" spans="1:9" ht="15.75">
      <c r="A52" s="138">
        <v>30</v>
      </c>
      <c r="B52" s="59" t="s">
        <v>145</v>
      </c>
      <c r="C52" s="261">
        <v>1823566.5199999998</v>
      </c>
      <c r="D52" s="261">
        <v>157477.23000000001</v>
      </c>
      <c r="E52" s="251">
        <v>1981043.7499999998</v>
      </c>
      <c r="F52" s="261">
        <v>5074609.75</v>
      </c>
      <c r="G52" s="261">
        <v>140259.30000000002</v>
      </c>
      <c r="H52" s="262">
        <v>5214869.05</v>
      </c>
    </row>
    <row r="53" spans="1:9" ht="15.75">
      <c r="A53" s="138">
        <v>31</v>
      </c>
      <c r="B53" s="62" t="s">
        <v>146</v>
      </c>
      <c r="C53" s="263">
        <v>17500620.350000001</v>
      </c>
      <c r="D53" s="263">
        <v>329541.75</v>
      </c>
      <c r="E53" s="251">
        <v>17830162.100000001</v>
      </c>
      <c r="F53" s="263">
        <v>19969139.140000001</v>
      </c>
      <c r="G53" s="263">
        <v>373158.38</v>
      </c>
      <c r="H53" s="262">
        <v>20342297.52</v>
      </c>
    </row>
    <row r="54" spans="1:9" ht="15.75">
      <c r="A54" s="138">
        <v>32</v>
      </c>
      <c r="B54" s="62" t="s">
        <v>147</v>
      </c>
      <c r="C54" s="263">
        <v>-13883923.080000002</v>
      </c>
      <c r="D54" s="263">
        <v>-1942106.91</v>
      </c>
      <c r="E54" s="251">
        <v>-15826029.990000002</v>
      </c>
      <c r="F54" s="263">
        <v>-18244679.09</v>
      </c>
      <c r="G54" s="263">
        <v>-2849139.05</v>
      </c>
      <c r="H54" s="262">
        <v>-21093818.140000001</v>
      </c>
    </row>
    <row r="55" spans="1:9">
      <c r="A55" s="138"/>
      <c r="B55" s="57"/>
      <c r="C55" s="265"/>
      <c r="D55" s="265"/>
      <c r="E55" s="265"/>
      <c r="F55" s="265"/>
      <c r="G55" s="265"/>
      <c r="H55" s="266"/>
    </row>
    <row r="56" spans="1:9" ht="15.75">
      <c r="A56" s="138">
        <v>33</v>
      </c>
      <c r="B56" s="62" t="s">
        <v>148</v>
      </c>
      <c r="C56" s="263">
        <v>10348370.890000004</v>
      </c>
      <c r="D56" s="263">
        <v>-2732933.5407999996</v>
      </c>
      <c r="E56" s="251">
        <v>7615437.3492000047</v>
      </c>
      <c r="F56" s="263">
        <v>8110108.1300000064</v>
      </c>
      <c r="G56" s="263">
        <v>-2052618.1670000004</v>
      </c>
      <c r="H56" s="262">
        <v>6057489.963000006</v>
      </c>
    </row>
    <row r="57" spans="1:9">
      <c r="A57" s="138"/>
      <c r="B57" s="57"/>
      <c r="C57" s="265"/>
      <c r="D57" s="265"/>
      <c r="E57" s="265"/>
      <c r="F57" s="265"/>
      <c r="G57" s="265"/>
      <c r="H57" s="266"/>
    </row>
    <row r="58" spans="1:9" ht="15.75">
      <c r="A58" s="138">
        <v>34</v>
      </c>
      <c r="B58" s="59" t="s">
        <v>149</v>
      </c>
      <c r="C58" s="261">
        <v>5697698.7599999998</v>
      </c>
      <c r="D58" s="261">
        <v>0</v>
      </c>
      <c r="E58" s="251">
        <v>5697698.7599999998</v>
      </c>
      <c r="F58" s="261">
        <v>4153162.38</v>
      </c>
      <c r="G58" s="261">
        <v>0</v>
      </c>
      <c r="H58" s="262">
        <v>4153162.38</v>
      </c>
    </row>
    <row r="59" spans="1:9" s="220" customFormat="1" ht="15.75">
      <c r="A59" s="138">
        <v>35</v>
      </c>
      <c r="B59" s="56" t="s">
        <v>150</v>
      </c>
      <c r="C59" s="269">
        <v>0</v>
      </c>
      <c r="D59" s="269">
        <v>0</v>
      </c>
      <c r="E59" s="270">
        <v>0</v>
      </c>
      <c r="F59" s="271">
        <v>0</v>
      </c>
      <c r="G59" s="271">
        <v>0</v>
      </c>
      <c r="H59" s="272">
        <v>0</v>
      </c>
      <c r="I59" s="219"/>
    </row>
    <row r="60" spans="1:9" ht="15.75">
      <c r="A60" s="138">
        <v>36</v>
      </c>
      <c r="B60" s="59" t="s">
        <v>151</v>
      </c>
      <c r="C60" s="261">
        <v>67414</v>
      </c>
      <c r="D60" s="261">
        <v>0</v>
      </c>
      <c r="E60" s="251">
        <v>67414</v>
      </c>
      <c r="F60" s="261">
        <v>95319</v>
      </c>
      <c r="G60" s="261">
        <v>0</v>
      </c>
      <c r="H60" s="262">
        <v>95319</v>
      </c>
    </row>
    <row r="61" spans="1:9" ht="15.75">
      <c r="A61" s="138">
        <v>37</v>
      </c>
      <c r="B61" s="62" t="s">
        <v>152</v>
      </c>
      <c r="C61" s="263">
        <v>5765112.7599999998</v>
      </c>
      <c r="D61" s="263">
        <v>0</v>
      </c>
      <c r="E61" s="251">
        <v>5765112.7599999998</v>
      </c>
      <c r="F61" s="263">
        <v>4248481.38</v>
      </c>
      <c r="G61" s="263">
        <v>0</v>
      </c>
      <c r="H61" s="262">
        <v>4248481.38</v>
      </c>
    </row>
    <row r="62" spans="1:9">
      <c r="A62" s="138"/>
      <c r="B62" s="63"/>
      <c r="C62" s="261"/>
      <c r="D62" s="261"/>
      <c r="E62" s="261"/>
      <c r="F62" s="261"/>
      <c r="G62" s="261"/>
      <c r="H62" s="268"/>
    </row>
    <row r="63" spans="1:9" ht="15.75">
      <c r="A63" s="138">
        <v>38</v>
      </c>
      <c r="B63" s="64" t="s">
        <v>282</v>
      </c>
      <c r="C63" s="263">
        <v>4583258.1300000045</v>
      </c>
      <c r="D63" s="263">
        <v>-2732933.5407999996</v>
      </c>
      <c r="E63" s="251">
        <v>1850324.5892000049</v>
      </c>
      <c r="F63" s="263">
        <v>3861626.7500000065</v>
      </c>
      <c r="G63" s="263">
        <v>-2052618.1670000004</v>
      </c>
      <c r="H63" s="262">
        <v>1809008.5830000062</v>
      </c>
    </row>
    <row r="64" spans="1:9" ht="15.75">
      <c r="A64" s="136">
        <v>39</v>
      </c>
      <c r="B64" s="59" t="s">
        <v>153</v>
      </c>
      <c r="C64" s="273">
        <v>0</v>
      </c>
      <c r="D64" s="273">
        <v>0</v>
      </c>
      <c r="E64" s="251">
        <v>0</v>
      </c>
      <c r="F64" s="273">
        <v>83511.25</v>
      </c>
      <c r="G64" s="273"/>
      <c r="H64" s="262">
        <v>83511.25</v>
      </c>
    </row>
    <row r="65" spans="1:8" ht="15.75">
      <c r="A65" s="138">
        <v>40</v>
      </c>
      <c r="B65" s="62" t="s">
        <v>154</v>
      </c>
      <c r="C65" s="263">
        <v>4583258.1300000045</v>
      </c>
      <c r="D65" s="263">
        <v>-2732933.5407999996</v>
      </c>
      <c r="E65" s="251">
        <v>1850324.5892000049</v>
      </c>
      <c r="F65" s="263">
        <v>3778115.5000000065</v>
      </c>
      <c r="G65" s="263">
        <v>-2052618.1670000004</v>
      </c>
      <c r="H65" s="262">
        <v>1725497.3330000062</v>
      </c>
    </row>
    <row r="66" spans="1:8" ht="15.75">
      <c r="A66" s="136">
        <v>41</v>
      </c>
      <c r="B66" s="59" t="s">
        <v>155</v>
      </c>
      <c r="C66" s="273">
        <v>-7603.1399999999994</v>
      </c>
      <c r="D66" s="273">
        <v>0</v>
      </c>
      <c r="E66" s="251">
        <v>-7603.1399999999994</v>
      </c>
      <c r="F66" s="273">
        <v>-579.95000000000027</v>
      </c>
      <c r="G66" s="273"/>
      <c r="H66" s="262">
        <v>-579.95000000000027</v>
      </c>
    </row>
    <row r="67" spans="1:8" ht="16.5" thickBot="1">
      <c r="A67" s="140">
        <v>42</v>
      </c>
      <c r="B67" s="141" t="s">
        <v>156</v>
      </c>
      <c r="C67" s="274">
        <v>4575654.9900000049</v>
      </c>
      <c r="D67" s="274">
        <v>-2732933.5407999996</v>
      </c>
      <c r="E67" s="259">
        <v>1842721.4492000053</v>
      </c>
      <c r="F67" s="274">
        <v>3777535.5500000063</v>
      </c>
      <c r="G67" s="274">
        <v>-2052618.1670000004</v>
      </c>
      <c r="H67" s="275">
        <v>1724917.383000006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showGridLines="0" topLeftCell="A34" zoomScale="80" zoomScaleNormal="80" workbookViewId="0">
      <selection activeCell="J46" sqref="J46"/>
    </sheetView>
  </sheetViews>
  <sheetFormatPr defaultRowHeight="15"/>
  <cols>
    <col min="1" max="1" width="9.5703125" bestFit="1" customWidth="1"/>
    <col min="2" max="2" width="72.28515625" customWidth="1"/>
    <col min="3" max="8" width="12.7109375" customWidth="1"/>
  </cols>
  <sheetData>
    <row r="1" spans="1:8">
      <c r="A1" s="2" t="s">
        <v>197</v>
      </c>
      <c r="B1" t="str">
        <f>Info!C2</f>
        <v>JSC "FINCA Bank Georgia"</v>
      </c>
    </row>
    <row r="2" spans="1:8">
      <c r="A2" s="2" t="s">
        <v>198</v>
      </c>
      <c r="B2" s="462">
        <f>'1. key ratios'!B2</f>
        <v>43738</v>
      </c>
    </row>
    <row r="3" spans="1:8">
      <c r="A3" s="2"/>
    </row>
    <row r="4" spans="1:8" ht="16.5" thickBot="1">
      <c r="A4" s="2" t="s">
        <v>341</v>
      </c>
      <c r="B4" s="2"/>
      <c r="C4" s="231"/>
      <c r="D4" s="231"/>
      <c r="E4" s="231"/>
      <c r="F4" s="232"/>
      <c r="G4" s="232"/>
      <c r="H4" s="233" t="s">
        <v>101</v>
      </c>
    </row>
    <row r="5" spans="1:8" ht="15.75">
      <c r="A5" s="515" t="s">
        <v>33</v>
      </c>
      <c r="B5" s="517" t="s">
        <v>254</v>
      </c>
      <c r="C5" s="519" t="s">
        <v>203</v>
      </c>
      <c r="D5" s="519"/>
      <c r="E5" s="519"/>
      <c r="F5" s="519" t="s">
        <v>204</v>
      </c>
      <c r="G5" s="519"/>
      <c r="H5" s="520"/>
    </row>
    <row r="6" spans="1:8">
      <c r="A6" s="516"/>
      <c r="B6" s="518"/>
      <c r="C6" s="44" t="s">
        <v>34</v>
      </c>
      <c r="D6" s="44" t="s">
        <v>102</v>
      </c>
      <c r="E6" s="44" t="s">
        <v>75</v>
      </c>
      <c r="F6" s="44" t="s">
        <v>34</v>
      </c>
      <c r="G6" s="44" t="s">
        <v>102</v>
      </c>
      <c r="H6" s="45" t="s">
        <v>75</v>
      </c>
    </row>
    <row r="7" spans="1:8" s="3" customFormat="1" ht="15.75">
      <c r="A7" s="234">
        <v>1</v>
      </c>
      <c r="B7" s="235" t="s">
        <v>378</v>
      </c>
      <c r="C7" s="253">
        <v>2277058.67</v>
      </c>
      <c r="D7" s="253">
        <v>14001.8</v>
      </c>
      <c r="E7" s="276">
        <v>2291060.4699999997</v>
      </c>
      <c r="F7" s="253">
        <v>519336.16</v>
      </c>
      <c r="G7" s="253">
        <v>96668.08</v>
      </c>
      <c r="H7" s="254">
        <v>616004.24</v>
      </c>
    </row>
    <row r="8" spans="1:8" s="3" customFormat="1" ht="15.75">
      <c r="A8" s="234">
        <v>1.1000000000000001</v>
      </c>
      <c r="B8" s="236" t="s">
        <v>286</v>
      </c>
      <c r="C8" s="253">
        <v>0</v>
      </c>
      <c r="D8" s="253">
        <v>0</v>
      </c>
      <c r="E8" s="276">
        <v>0</v>
      </c>
      <c r="F8" s="253">
        <v>0</v>
      </c>
      <c r="G8" s="253">
        <v>0</v>
      </c>
      <c r="H8" s="254">
        <v>0</v>
      </c>
    </row>
    <row r="9" spans="1:8" s="3" customFormat="1" ht="15.75">
      <c r="A9" s="234">
        <v>1.2</v>
      </c>
      <c r="B9" s="236" t="s">
        <v>287</v>
      </c>
      <c r="C9" s="253">
        <v>0</v>
      </c>
      <c r="D9" s="253">
        <v>0</v>
      </c>
      <c r="E9" s="276">
        <v>0</v>
      </c>
      <c r="F9" s="253">
        <v>0</v>
      </c>
      <c r="G9" s="253">
        <v>0</v>
      </c>
      <c r="H9" s="254">
        <v>0</v>
      </c>
    </row>
    <row r="10" spans="1:8" s="3" customFormat="1" ht="15.75">
      <c r="A10" s="234">
        <v>1.3</v>
      </c>
      <c r="B10" s="236" t="s">
        <v>288</v>
      </c>
      <c r="C10" s="253">
        <v>2277058.67</v>
      </c>
      <c r="D10" s="253">
        <v>14001.8</v>
      </c>
      <c r="E10" s="276">
        <v>2291060.4699999997</v>
      </c>
      <c r="F10" s="253">
        <v>519336.16</v>
      </c>
      <c r="G10" s="253">
        <v>96668.08</v>
      </c>
      <c r="H10" s="254">
        <v>616004.24</v>
      </c>
    </row>
    <row r="11" spans="1:8" s="3" customFormat="1" ht="15.75">
      <c r="A11" s="234">
        <v>1.4</v>
      </c>
      <c r="B11" s="236" t="s">
        <v>289</v>
      </c>
      <c r="C11" s="253">
        <v>0</v>
      </c>
      <c r="D11" s="253">
        <v>0</v>
      </c>
      <c r="E11" s="276">
        <v>0</v>
      </c>
      <c r="F11" s="253">
        <v>0</v>
      </c>
      <c r="G11" s="253">
        <v>0</v>
      </c>
      <c r="H11" s="254">
        <v>0</v>
      </c>
    </row>
    <row r="12" spans="1:8" s="3" customFormat="1" ht="29.25" customHeight="1">
      <c r="A12" s="234">
        <v>2</v>
      </c>
      <c r="B12" s="235" t="s">
        <v>290</v>
      </c>
      <c r="C12" s="253">
        <v>0</v>
      </c>
      <c r="D12" s="253">
        <v>0</v>
      </c>
      <c r="E12" s="276">
        <v>0</v>
      </c>
      <c r="F12" s="253">
        <v>0</v>
      </c>
      <c r="G12" s="253">
        <v>0</v>
      </c>
      <c r="H12" s="254">
        <v>0</v>
      </c>
    </row>
    <row r="13" spans="1:8" s="3" customFormat="1" ht="25.5">
      <c r="A13" s="234">
        <v>3</v>
      </c>
      <c r="B13" s="235" t="s">
        <v>291</v>
      </c>
      <c r="C13" s="253">
        <v>10542000</v>
      </c>
      <c r="D13" s="253">
        <v>0</v>
      </c>
      <c r="E13" s="276">
        <v>10542000</v>
      </c>
      <c r="F13" s="253">
        <v>22214000</v>
      </c>
      <c r="G13" s="253">
        <v>1007555.91</v>
      </c>
      <c r="H13" s="254">
        <v>23221555.91</v>
      </c>
    </row>
    <row r="14" spans="1:8" s="3" customFormat="1" ht="15.75">
      <c r="A14" s="234">
        <v>3.1</v>
      </c>
      <c r="B14" s="236" t="s">
        <v>292</v>
      </c>
      <c r="C14" s="253">
        <v>10542000</v>
      </c>
      <c r="D14" s="253">
        <v>0</v>
      </c>
      <c r="E14" s="276">
        <v>10542000</v>
      </c>
      <c r="F14" s="253">
        <v>22214000</v>
      </c>
      <c r="G14" s="253">
        <v>1007555.91</v>
      </c>
      <c r="H14" s="254">
        <v>23221555.91</v>
      </c>
    </row>
    <row r="15" spans="1:8" s="3" customFormat="1" ht="15.75">
      <c r="A15" s="234">
        <v>3.2</v>
      </c>
      <c r="B15" s="236" t="s">
        <v>293</v>
      </c>
      <c r="C15" s="253">
        <v>0</v>
      </c>
      <c r="D15" s="253">
        <v>0</v>
      </c>
      <c r="E15" s="276">
        <v>0</v>
      </c>
      <c r="F15" s="253">
        <v>0</v>
      </c>
      <c r="G15" s="253">
        <v>0</v>
      </c>
      <c r="H15" s="254">
        <v>0</v>
      </c>
    </row>
    <row r="16" spans="1:8" s="3" customFormat="1" ht="15.75">
      <c r="A16" s="234">
        <v>4</v>
      </c>
      <c r="B16" s="235" t="s">
        <v>294</v>
      </c>
      <c r="C16" s="253">
        <v>560101626.83000004</v>
      </c>
      <c r="D16" s="253">
        <v>61970363.949999981</v>
      </c>
      <c r="E16" s="276">
        <v>622071990.77999997</v>
      </c>
      <c r="F16" s="253">
        <v>368405158.71999961</v>
      </c>
      <c r="G16" s="253">
        <v>188798091.16999969</v>
      </c>
      <c r="H16" s="254">
        <v>557203249.88999927</v>
      </c>
    </row>
    <row r="17" spans="1:8" s="3" customFormat="1" ht="15.75">
      <c r="A17" s="234">
        <v>4.0999999999999996</v>
      </c>
      <c r="B17" s="236" t="s">
        <v>295</v>
      </c>
      <c r="C17" s="253">
        <v>560101626.83000004</v>
      </c>
      <c r="D17" s="253">
        <v>61970363.949999981</v>
      </c>
      <c r="E17" s="276">
        <v>622071990.77999997</v>
      </c>
      <c r="F17" s="253">
        <v>368405158.71999961</v>
      </c>
      <c r="G17" s="253">
        <v>188798091.16999969</v>
      </c>
      <c r="H17" s="254">
        <v>557203249.88999927</v>
      </c>
    </row>
    <row r="18" spans="1:8" s="3" customFormat="1" ht="15.75">
      <c r="A18" s="234">
        <v>4.2</v>
      </c>
      <c r="B18" s="236" t="s">
        <v>296</v>
      </c>
      <c r="C18" s="253">
        <v>0</v>
      </c>
      <c r="D18" s="253">
        <v>0</v>
      </c>
      <c r="E18" s="276">
        <v>0</v>
      </c>
      <c r="F18" s="253">
        <v>0</v>
      </c>
      <c r="G18" s="253">
        <v>0</v>
      </c>
      <c r="H18" s="254">
        <v>0</v>
      </c>
    </row>
    <row r="19" spans="1:8" s="3" customFormat="1" ht="25.5">
      <c r="A19" s="234">
        <v>5</v>
      </c>
      <c r="B19" s="235" t="s">
        <v>297</v>
      </c>
      <c r="C19" s="253">
        <v>43062847.119999997</v>
      </c>
      <c r="D19" s="253">
        <v>54361440.389999993</v>
      </c>
      <c r="E19" s="276">
        <v>97424287.50999999</v>
      </c>
      <c r="F19" s="253">
        <v>30246087.129999999</v>
      </c>
      <c r="G19" s="253">
        <v>98918381.189999953</v>
      </c>
      <c r="H19" s="254">
        <v>129164468.31999995</v>
      </c>
    </row>
    <row r="20" spans="1:8" s="3" customFormat="1" ht="15.75">
      <c r="A20" s="234">
        <v>5.0999999999999996</v>
      </c>
      <c r="B20" s="236" t="s">
        <v>298</v>
      </c>
      <c r="C20" s="253">
        <v>1239947.8300000003</v>
      </c>
      <c r="D20" s="253">
        <v>162806.24999999997</v>
      </c>
      <c r="E20" s="276">
        <v>1402754.0800000003</v>
      </c>
      <c r="F20" s="253">
        <v>104498.62999999999</v>
      </c>
      <c r="G20" s="253">
        <v>127358.78000000001</v>
      </c>
      <c r="H20" s="254">
        <v>231857.41</v>
      </c>
    </row>
    <row r="21" spans="1:8" s="3" customFormat="1" ht="15.75">
      <c r="A21" s="234">
        <v>5.2</v>
      </c>
      <c r="B21" s="236" t="s">
        <v>299</v>
      </c>
      <c r="C21" s="253">
        <v>0</v>
      </c>
      <c r="D21" s="253">
        <v>0</v>
      </c>
      <c r="E21" s="276">
        <v>0</v>
      </c>
      <c r="F21" s="253">
        <v>0</v>
      </c>
      <c r="G21" s="253">
        <v>0</v>
      </c>
      <c r="H21" s="254">
        <v>0</v>
      </c>
    </row>
    <row r="22" spans="1:8" s="3" customFormat="1" ht="15.75">
      <c r="A22" s="234">
        <v>5.3</v>
      </c>
      <c r="B22" s="236" t="s">
        <v>300</v>
      </c>
      <c r="C22" s="253">
        <v>39078809.289999999</v>
      </c>
      <c r="D22" s="253">
        <v>54161694.139999993</v>
      </c>
      <c r="E22" s="276">
        <v>93240503.429999992</v>
      </c>
      <c r="F22" s="253">
        <v>29932988.5</v>
      </c>
      <c r="G22" s="253">
        <v>98469133.139999956</v>
      </c>
      <c r="H22" s="254">
        <v>128402121.63999996</v>
      </c>
    </row>
    <row r="23" spans="1:8" s="3" customFormat="1" ht="15.75">
      <c r="A23" s="234" t="s">
        <v>301</v>
      </c>
      <c r="B23" s="237" t="s">
        <v>302</v>
      </c>
      <c r="C23" s="253">
        <v>31775999.029999997</v>
      </c>
      <c r="D23" s="253">
        <v>44795982.879999988</v>
      </c>
      <c r="E23" s="276">
        <v>76571981.909999982</v>
      </c>
      <c r="F23" s="253">
        <v>22169045</v>
      </c>
      <c r="G23" s="253">
        <v>72646950.839999974</v>
      </c>
      <c r="H23" s="254">
        <v>94815995.839999974</v>
      </c>
    </row>
    <row r="24" spans="1:8" s="3" customFormat="1" ht="15.75">
      <c r="A24" s="234" t="s">
        <v>303</v>
      </c>
      <c r="B24" s="237" t="s">
        <v>304</v>
      </c>
      <c r="C24" s="253">
        <v>3690088.06</v>
      </c>
      <c r="D24" s="253">
        <v>3754910.8100000005</v>
      </c>
      <c r="E24" s="276">
        <v>7444998.870000001</v>
      </c>
      <c r="F24" s="253">
        <v>2949539</v>
      </c>
      <c r="G24" s="253">
        <v>13459839.169999994</v>
      </c>
      <c r="H24" s="254">
        <v>16409378.169999994</v>
      </c>
    </row>
    <row r="25" spans="1:8" s="3" customFormat="1" ht="15.75">
      <c r="A25" s="234" t="s">
        <v>305</v>
      </c>
      <c r="B25" s="238" t="s">
        <v>306</v>
      </c>
      <c r="C25" s="253">
        <v>0</v>
      </c>
      <c r="D25" s="253">
        <v>0</v>
      </c>
      <c r="E25" s="276">
        <v>0</v>
      </c>
      <c r="F25" s="253">
        <v>0</v>
      </c>
      <c r="G25" s="253">
        <v>0</v>
      </c>
      <c r="H25" s="254">
        <v>0</v>
      </c>
    </row>
    <row r="26" spans="1:8" s="3" customFormat="1" ht="15.75">
      <c r="A26" s="234" t="s">
        <v>307</v>
      </c>
      <c r="B26" s="237" t="s">
        <v>308</v>
      </c>
      <c r="C26" s="253">
        <v>3587138.2</v>
      </c>
      <c r="D26" s="253">
        <v>5240227.2399999984</v>
      </c>
      <c r="E26" s="276">
        <v>8827365.4399999976</v>
      </c>
      <c r="F26" s="253">
        <v>4598316.5</v>
      </c>
      <c r="G26" s="253">
        <v>11563119.470000006</v>
      </c>
      <c r="H26" s="254">
        <v>16161435.970000006</v>
      </c>
    </row>
    <row r="27" spans="1:8" s="3" customFormat="1" ht="15.75">
      <c r="A27" s="234" t="s">
        <v>309</v>
      </c>
      <c r="B27" s="237" t="s">
        <v>310</v>
      </c>
      <c r="C27" s="253">
        <v>25584</v>
      </c>
      <c r="D27" s="253">
        <v>370573.21</v>
      </c>
      <c r="E27" s="276">
        <v>396157.21</v>
      </c>
      <c r="F27" s="253">
        <v>216088</v>
      </c>
      <c r="G27" s="253">
        <v>799223.66</v>
      </c>
      <c r="H27" s="254">
        <v>1015311.66</v>
      </c>
    </row>
    <row r="28" spans="1:8" s="3" customFormat="1" ht="15.75">
      <c r="A28" s="234">
        <v>5.4</v>
      </c>
      <c r="B28" s="236" t="s">
        <v>311</v>
      </c>
      <c r="C28" s="253">
        <v>2744090</v>
      </c>
      <c r="D28" s="253">
        <v>36940</v>
      </c>
      <c r="E28" s="276">
        <v>2781030</v>
      </c>
      <c r="F28" s="253">
        <v>208600</v>
      </c>
      <c r="G28" s="253">
        <v>321889.27</v>
      </c>
      <c r="H28" s="254">
        <v>530489.27</v>
      </c>
    </row>
    <row r="29" spans="1:8" s="3" customFormat="1" ht="15.75">
      <c r="A29" s="234">
        <v>5.5</v>
      </c>
      <c r="B29" s="236" t="s">
        <v>312</v>
      </c>
      <c r="C29" s="253">
        <v>0</v>
      </c>
      <c r="D29" s="253">
        <v>0</v>
      </c>
      <c r="E29" s="276">
        <v>0</v>
      </c>
      <c r="F29" s="253">
        <v>0</v>
      </c>
      <c r="G29" s="253">
        <v>0</v>
      </c>
      <c r="H29" s="254">
        <v>0</v>
      </c>
    </row>
    <row r="30" spans="1:8" s="3" customFormat="1" ht="15.75">
      <c r="A30" s="234">
        <v>5.6</v>
      </c>
      <c r="B30" s="236" t="s">
        <v>313</v>
      </c>
      <c r="C30" s="253">
        <v>0</v>
      </c>
      <c r="D30" s="253">
        <v>0</v>
      </c>
      <c r="E30" s="276">
        <v>0</v>
      </c>
      <c r="F30" s="253">
        <v>0</v>
      </c>
      <c r="G30" s="253">
        <v>0</v>
      </c>
      <c r="H30" s="254">
        <v>0</v>
      </c>
    </row>
    <row r="31" spans="1:8" s="3" customFormat="1" ht="15.75">
      <c r="A31" s="234">
        <v>5.7</v>
      </c>
      <c r="B31" s="236" t="s">
        <v>314</v>
      </c>
      <c r="C31" s="253">
        <v>0</v>
      </c>
      <c r="D31" s="253">
        <v>0</v>
      </c>
      <c r="E31" s="276">
        <v>0</v>
      </c>
      <c r="F31" s="253">
        <v>0</v>
      </c>
      <c r="G31" s="253">
        <v>0</v>
      </c>
      <c r="H31" s="254">
        <v>0</v>
      </c>
    </row>
    <row r="32" spans="1:8" s="3" customFormat="1" ht="15.75">
      <c r="A32" s="234">
        <v>6</v>
      </c>
      <c r="B32" s="235" t="s">
        <v>315</v>
      </c>
      <c r="C32" s="253">
        <v>-20097911.100000001</v>
      </c>
      <c r="D32" s="253">
        <v>21642500</v>
      </c>
      <c r="E32" s="276">
        <v>1544588.8999999985</v>
      </c>
      <c r="F32" s="253">
        <v>-85820</v>
      </c>
      <c r="G32" s="253">
        <v>0</v>
      </c>
      <c r="H32" s="254">
        <v>-85820</v>
      </c>
    </row>
    <row r="33" spans="1:8" s="3" customFormat="1" ht="25.5">
      <c r="A33" s="234">
        <v>6.1</v>
      </c>
      <c r="B33" s="236" t="s">
        <v>379</v>
      </c>
      <c r="C33" s="253">
        <v>0</v>
      </c>
      <c r="D33" s="253">
        <v>21642500</v>
      </c>
      <c r="E33" s="276">
        <v>21642500</v>
      </c>
      <c r="F33" s="253">
        <v>17070860</v>
      </c>
      <c r="G33" s="253">
        <v>0</v>
      </c>
      <c r="H33" s="254">
        <v>17070860</v>
      </c>
    </row>
    <row r="34" spans="1:8" s="3" customFormat="1" ht="25.5">
      <c r="A34" s="234">
        <v>6.2</v>
      </c>
      <c r="B34" s="236" t="s">
        <v>316</v>
      </c>
      <c r="C34" s="253">
        <v>-20097911.100000001</v>
      </c>
      <c r="D34" s="253"/>
      <c r="E34" s="276">
        <v>-20097911.100000001</v>
      </c>
      <c r="F34" s="253">
        <v>-17156680</v>
      </c>
      <c r="G34" s="253">
        <v>0</v>
      </c>
      <c r="H34" s="254">
        <v>-17156680</v>
      </c>
    </row>
    <row r="35" spans="1:8" s="3" customFormat="1" ht="25.5">
      <c r="A35" s="234">
        <v>6.3</v>
      </c>
      <c r="B35" s="236" t="s">
        <v>317</v>
      </c>
      <c r="C35" s="253">
        <v>0</v>
      </c>
      <c r="D35" s="253">
        <v>0</v>
      </c>
      <c r="E35" s="276">
        <v>0</v>
      </c>
      <c r="F35" s="253">
        <v>0</v>
      </c>
      <c r="G35" s="253">
        <v>0</v>
      </c>
      <c r="H35" s="254">
        <v>0</v>
      </c>
    </row>
    <row r="36" spans="1:8" s="3" customFormat="1" ht="15.75">
      <c r="A36" s="234">
        <v>6.4</v>
      </c>
      <c r="B36" s="236" t="s">
        <v>318</v>
      </c>
      <c r="C36" s="253">
        <v>0</v>
      </c>
      <c r="D36" s="253">
        <v>0</v>
      </c>
      <c r="E36" s="276">
        <v>0</v>
      </c>
      <c r="F36" s="253">
        <v>0</v>
      </c>
      <c r="G36" s="253">
        <v>0</v>
      </c>
      <c r="H36" s="254">
        <v>0</v>
      </c>
    </row>
    <row r="37" spans="1:8" s="3" customFormat="1" ht="15.75">
      <c r="A37" s="234">
        <v>6.5</v>
      </c>
      <c r="B37" s="236" t="s">
        <v>319</v>
      </c>
      <c r="C37" s="253">
        <v>0</v>
      </c>
      <c r="D37" s="253">
        <v>0</v>
      </c>
      <c r="E37" s="276">
        <v>0</v>
      </c>
      <c r="F37" s="253">
        <v>0</v>
      </c>
      <c r="G37" s="253">
        <v>0</v>
      </c>
      <c r="H37" s="254">
        <v>0</v>
      </c>
    </row>
    <row r="38" spans="1:8" s="3" customFormat="1" ht="25.5">
      <c r="A38" s="234">
        <v>6.6</v>
      </c>
      <c r="B38" s="236" t="s">
        <v>320</v>
      </c>
      <c r="C38" s="253">
        <v>0</v>
      </c>
      <c r="D38" s="253">
        <v>0</v>
      </c>
      <c r="E38" s="276">
        <v>0</v>
      </c>
      <c r="F38" s="253">
        <v>0</v>
      </c>
      <c r="G38" s="253">
        <v>0</v>
      </c>
      <c r="H38" s="254">
        <v>0</v>
      </c>
    </row>
    <row r="39" spans="1:8" s="3" customFormat="1" ht="25.5">
      <c r="A39" s="234">
        <v>6.7</v>
      </c>
      <c r="B39" s="236" t="s">
        <v>321</v>
      </c>
      <c r="C39" s="253">
        <v>0</v>
      </c>
      <c r="D39" s="253">
        <v>0</v>
      </c>
      <c r="E39" s="276">
        <v>0</v>
      </c>
      <c r="F39" s="253">
        <v>0</v>
      </c>
      <c r="G39" s="253">
        <v>0</v>
      </c>
      <c r="H39" s="254">
        <v>0</v>
      </c>
    </row>
    <row r="40" spans="1:8" s="3" customFormat="1" ht="15.75">
      <c r="A40" s="234">
        <v>7</v>
      </c>
      <c r="B40" s="235" t="s">
        <v>322</v>
      </c>
      <c r="C40" s="253">
        <v>23682344.900000002</v>
      </c>
      <c r="D40" s="253">
        <v>10262280.094699999</v>
      </c>
      <c r="E40" s="276">
        <v>33944624.9947</v>
      </c>
      <c r="F40" s="253">
        <v>14930092.82</v>
      </c>
      <c r="G40" s="253">
        <v>9238849.9900000002</v>
      </c>
      <c r="H40" s="254">
        <v>24168942.810000002</v>
      </c>
    </row>
    <row r="41" spans="1:8" s="3" customFormat="1" ht="25.5">
      <c r="A41" s="234">
        <v>7.1</v>
      </c>
      <c r="B41" s="236" t="s">
        <v>323</v>
      </c>
      <c r="C41" s="253">
        <v>1884254.5700000015</v>
      </c>
      <c r="D41" s="253">
        <v>35977.14</v>
      </c>
      <c r="E41" s="276">
        <v>1920231.7100000014</v>
      </c>
      <c r="F41" s="253">
        <v>976446.99999999988</v>
      </c>
      <c r="G41" s="253">
        <v>778718.77000000014</v>
      </c>
      <c r="H41" s="254">
        <v>1755165.77</v>
      </c>
    </row>
    <row r="42" spans="1:8" s="3" customFormat="1" ht="25.5">
      <c r="A42" s="234">
        <v>7.2</v>
      </c>
      <c r="B42" s="236" t="s">
        <v>324</v>
      </c>
      <c r="C42" s="253">
        <v>182200.8599999999</v>
      </c>
      <c r="D42" s="253">
        <v>2167.2847000000002</v>
      </c>
      <c r="E42" s="276">
        <v>184368.14469999989</v>
      </c>
      <c r="F42" s="253">
        <v>219538.10000000006</v>
      </c>
      <c r="G42" s="253">
        <v>50518.613000000012</v>
      </c>
      <c r="H42" s="254">
        <v>270056.71300000011</v>
      </c>
    </row>
    <row r="43" spans="1:8" s="3" customFormat="1" ht="25.5">
      <c r="A43" s="234">
        <v>7.3</v>
      </c>
      <c r="B43" s="236" t="s">
        <v>325</v>
      </c>
      <c r="C43" s="253">
        <v>17031517.600000001</v>
      </c>
      <c r="D43" s="253">
        <v>8789941.8900000006</v>
      </c>
      <c r="E43" s="276">
        <v>25821459.490000002</v>
      </c>
      <c r="F43" s="253">
        <v>11770126.4</v>
      </c>
      <c r="G43" s="253">
        <v>7867286.4400000004</v>
      </c>
      <c r="H43" s="254">
        <v>19637412.84</v>
      </c>
    </row>
    <row r="44" spans="1:8" s="3" customFormat="1" ht="25.5">
      <c r="A44" s="234">
        <v>7.4</v>
      </c>
      <c r="B44" s="236" t="s">
        <v>326</v>
      </c>
      <c r="C44" s="253">
        <v>4584371.87</v>
      </c>
      <c r="D44" s="253">
        <v>1434193.78</v>
      </c>
      <c r="E44" s="276">
        <v>6018565.6500000004</v>
      </c>
      <c r="F44" s="253">
        <v>3159966.42</v>
      </c>
      <c r="G44" s="253">
        <v>1371563.55</v>
      </c>
      <c r="H44" s="254">
        <v>4531529.97</v>
      </c>
    </row>
    <row r="45" spans="1:8" s="3" customFormat="1" ht="15.75">
      <c r="A45" s="234">
        <v>8</v>
      </c>
      <c r="B45" s="235" t="s">
        <v>327</v>
      </c>
      <c r="C45" s="253">
        <v>0</v>
      </c>
      <c r="D45" s="253">
        <v>0</v>
      </c>
      <c r="E45" s="276">
        <v>0</v>
      </c>
      <c r="F45" s="253">
        <v>996084</v>
      </c>
      <c r="G45" s="253">
        <v>3192020.4940000004</v>
      </c>
      <c r="H45" s="254">
        <v>4188104.4940000004</v>
      </c>
    </row>
    <row r="46" spans="1:8" s="3" customFormat="1" ht="15.75">
      <c r="A46" s="234">
        <v>8.1</v>
      </c>
      <c r="B46" s="236" t="s">
        <v>328</v>
      </c>
      <c r="C46" s="253">
        <v>0</v>
      </c>
      <c r="D46" s="253">
        <v>0</v>
      </c>
      <c r="E46" s="276">
        <v>0</v>
      </c>
      <c r="F46" s="253">
        <v>996084</v>
      </c>
      <c r="G46" s="253">
        <v>1995774.3940000003</v>
      </c>
      <c r="H46" s="254">
        <v>2991858.3940000003</v>
      </c>
    </row>
    <row r="47" spans="1:8" s="3" customFormat="1" ht="15.75">
      <c r="A47" s="234">
        <v>8.1999999999999993</v>
      </c>
      <c r="B47" s="236" t="s">
        <v>329</v>
      </c>
      <c r="C47" s="253">
        <v>0</v>
      </c>
      <c r="D47" s="253">
        <v>0</v>
      </c>
      <c r="E47" s="276">
        <v>0</v>
      </c>
      <c r="F47" s="253"/>
      <c r="G47" s="253">
        <v>624128.4</v>
      </c>
      <c r="H47" s="254">
        <v>624128.4</v>
      </c>
    </row>
    <row r="48" spans="1:8" s="3" customFormat="1" ht="15.75">
      <c r="A48" s="234">
        <v>8.3000000000000007</v>
      </c>
      <c r="B48" s="236" t="s">
        <v>330</v>
      </c>
      <c r="C48" s="253">
        <v>0</v>
      </c>
      <c r="D48" s="253">
        <v>0</v>
      </c>
      <c r="E48" s="276">
        <v>0</v>
      </c>
      <c r="F48" s="253"/>
      <c r="G48" s="253">
        <v>572117.70000000007</v>
      </c>
      <c r="H48" s="254">
        <v>572117.70000000007</v>
      </c>
    </row>
    <row r="49" spans="1:8" s="3" customFormat="1" ht="15.75">
      <c r="A49" s="234">
        <v>8.4</v>
      </c>
      <c r="B49" s="236" t="s">
        <v>331</v>
      </c>
      <c r="C49" s="253">
        <v>0</v>
      </c>
      <c r="D49" s="253">
        <v>0</v>
      </c>
      <c r="E49" s="276">
        <v>0</v>
      </c>
      <c r="F49" s="253">
        <v>0</v>
      </c>
      <c r="G49" s="253">
        <v>0</v>
      </c>
      <c r="H49" s="254">
        <v>0</v>
      </c>
    </row>
    <row r="50" spans="1:8" s="3" customFormat="1" ht="15.75">
      <c r="A50" s="234">
        <v>8.5</v>
      </c>
      <c r="B50" s="236" t="s">
        <v>332</v>
      </c>
      <c r="C50" s="253">
        <v>0</v>
      </c>
      <c r="D50" s="253">
        <v>0</v>
      </c>
      <c r="E50" s="276">
        <v>0</v>
      </c>
      <c r="F50" s="253">
        <v>0</v>
      </c>
      <c r="G50" s="253">
        <v>0</v>
      </c>
      <c r="H50" s="254">
        <v>0</v>
      </c>
    </row>
    <row r="51" spans="1:8" s="3" customFormat="1" ht="15.75">
      <c r="A51" s="234">
        <v>8.6</v>
      </c>
      <c r="B51" s="236" t="s">
        <v>333</v>
      </c>
      <c r="C51" s="253">
        <v>0</v>
      </c>
      <c r="D51" s="253">
        <v>0</v>
      </c>
      <c r="E51" s="276">
        <v>0</v>
      </c>
      <c r="F51" s="253">
        <v>0</v>
      </c>
      <c r="G51" s="253">
        <v>0</v>
      </c>
      <c r="H51" s="254">
        <v>0</v>
      </c>
    </row>
    <row r="52" spans="1:8" s="3" customFormat="1" ht="15.75">
      <c r="A52" s="234">
        <v>8.6999999999999993</v>
      </c>
      <c r="B52" s="236" t="s">
        <v>334</v>
      </c>
      <c r="C52" s="253">
        <v>0</v>
      </c>
      <c r="D52" s="253">
        <v>0</v>
      </c>
      <c r="E52" s="276">
        <v>0</v>
      </c>
      <c r="F52" s="253">
        <v>0</v>
      </c>
      <c r="G52" s="253">
        <v>0</v>
      </c>
      <c r="H52" s="254">
        <v>0</v>
      </c>
    </row>
    <row r="53" spans="1:8" s="3" customFormat="1" ht="16.5" thickBot="1">
      <c r="A53" s="239">
        <v>9</v>
      </c>
      <c r="B53" s="240" t="s">
        <v>335</v>
      </c>
      <c r="C53" s="277">
        <v>0</v>
      </c>
      <c r="D53" s="277">
        <v>0</v>
      </c>
      <c r="E53" s="278">
        <v>0</v>
      </c>
      <c r="F53" s="277">
        <v>0</v>
      </c>
      <c r="G53" s="277">
        <v>0</v>
      </c>
      <c r="H53" s="26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showGridLines="0" zoomScale="80" zoomScaleNormal="80" workbookViewId="0">
      <pane xSplit="1" ySplit="4" topLeftCell="B5" activePane="bottomRight" state="frozen"/>
      <selection activeCell="B7" sqref="B7"/>
      <selection pane="topRight" activeCell="B7" sqref="B7"/>
      <selection pane="bottomLeft" activeCell="B7" sqref="B7"/>
      <selection pane="bottomRight" activeCell="E22" sqref="E2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197</v>
      </c>
      <c r="B1" s="17" t="str">
        <f>Info!C2</f>
        <v>JSC "FINCA Bank Georgia"</v>
      </c>
      <c r="C1" s="17"/>
      <c r="D1" s="360"/>
    </row>
    <row r="2" spans="1:8" ht="15">
      <c r="A2" s="18" t="s">
        <v>198</v>
      </c>
      <c r="B2" s="466">
        <f>'1. key ratios'!B2</f>
        <v>43738</v>
      </c>
      <c r="C2" s="30"/>
      <c r="D2" s="19"/>
      <c r="E2" s="12"/>
      <c r="F2" s="12"/>
      <c r="G2" s="12"/>
      <c r="H2" s="12"/>
    </row>
    <row r="3" spans="1:8" ht="15">
      <c r="A3" s="18"/>
      <c r="B3" s="17"/>
      <c r="C3" s="30"/>
      <c r="D3" s="19"/>
      <c r="E3" s="12"/>
      <c r="F3" s="12"/>
      <c r="G3" s="12"/>
      <c r="H3" s="12"/>
    </row>
    <row r="4" spans="1:8" ht="15" customHeight="1" thickBot="1">
      <c r="A4" s="228" t="s">
        <v>342</v>
      </c>
      <c r="B4" s="229" t="s">
        <v>196</v>
      </c>
      <c r="C4" s="228"/>
      <c r="D4" s="230" t="s">
        <v>101</v>
      </c>
    </row>
    <row r="5" spans="1:8" ht="15" customHeight="1">
      <c r="A5" s="224" t="s">
        <v>33</v>
      </c>
      <c r="B5" s="225"/>
      <c r="C5" s="226" t="s">
        <v>5</v>
      </c>
      <c r="D5" s="227" t="s">
        <v>6</v>
      </c>
    </row>
    <row r="6" spans="1:8" ht="15" customHeight="1">
      <c r="A6" s="402">
        <v>1</v>
      </c>
      <c r="B6" s="403" t="s">
        <v>201</v>
      </c>
      <c r="C6" s="404">
        <f>C7+C9+C10</f>
        <v>205486176.99049947</v>
      </c>
      <c r="D6" s="405">
        <f>D7+D9+D10</f>
        <v>196659813.31662437</v>
      </c>
    </row>
    <row r="7" spans="1:8" ht="15" customHeight="1">
      <c r="A7" s="402">
        <v>1.1000000000000001</v>
      </c>
      <c r="B7" s="406" t="s">
        <v>28</v>
      </c>
      <c r="C7" s="407">
        <v>203351380.75714946</v>
      </c>
      <c r="D7" s="408">
        <v>194753746.14927438</v>
      </c>
    </row>
    <row r="8" spans="1:8" ht="25.5">
      <c r="A8" s="402" t="s">
        <v>261</v>
      </c>
      <c r="B8" s="409" t="s">
        <v>336</v>
      </c>
      <c r="C8" s="407">
        <v>598404.06000000006</v>
      </c>
      <c r="D8" s="408">
        <v>561428.76</v>
      </c>
    </row>
    <row r="9" spans="1:8" ht="15" customHeight="1">
      <c r="A9" s="402">
        <v>1.2</v>
      </c>
      <c r="B9" s="406" t="s">
        <v>29</v>
      </c>
      <c r="C9" s="407">
        <v>1145530.2333500001</v>
      </c>
      <c r="D9" s="408">
        <v>557778.16735</v>
      </c>
    </row>
    <row r="10" spans="1:8" ht="15" customHeight="1">
      <c r="A10" s="402">
        <v>1.3</v>
      </c>
      <c r="B10" s="411" t="s">
        <v>84</v>
      </c>
      <c r="C10" s="410">
        <v>989266</v>
      </c>
      <c r="D10" s="408">
        <v>1348289</v>
      </c>
    </row>
    <row r="11" spans="1:8" ht="15" customHeight="1">
      <c r="A11" s="402">
        <v>2</v>
      </c>
      <c r="B11" s="403" t="s">
        <v>202</v>
      </c>
      <c r="C11" s="407">
        <v>177574.89459200265</v>
      </c>
      <c r="D11" s="408">
        <v>1151831.0172589964</v>
      </c>
    </row>
    <row r="12" spans="1:8" ht="15" customHeight="1">
      <c r="A12" s="422">
        <v>3</v>
      </c>
      <c r="B12" s="423" t="s">
        <v>200</v>
      </c>
      <c r="C12" s="410">
        <v>66343501.516437508</v>
      </c>
      <c r="D12" s="424">
        <v>66343501.516437508</v>
      </c>
    </row>
    <row r="13" spans="1:8" ht="15" customHeight="1" thickBot="1">
      <c r="A13" s="143">
        <v>4</v>
      </c>
      <c r="B13" s="144" t="s">
        <v>262</v>
      </c>
      <c r="C13" s="279">
        <f>C6+C11+C12</f>
        <v>272007253.40152901</v>
      </c>
      <c r="D13" s="279">
        <f>D6+D11+D12</f>
        <v>264155145.85032088</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8"/>
  <sheetViews>
    <sheetView showGridLines="0" zoomScale="80" zoomScaleNormal="80" workbookViewId="0">
      <pane xSplit="1" ySplit="4" topLeftCell="B5" activePane="bottomRight" state="frozen"/>
      <selection activeCell="B7" sqref="B7"/>
      <selection pane="topRight" activeCell="B7" sqref="B7"/>
      <selection pane="bottomLeft" activeCell="B7" sqref="B7"/>
      <selection pane="bottomRight" activeCell="B41" sqref="B41"/>
    </sheetView>
  </sheetViews>
  <sheetFormatPr defaultRowHeight="15"/>
  <cols>
    <col min="1" max="1" width="9.5703125" style="2" bestFit="1" customWidth="1"/>
    <col min="2" max="2" width="90.42578125" style="2" bestFit="1" customWidth="1"/>
    <col min="3" max="3" width="59.28515625" style="2" customWidth="1"/>
  </cols>
  <sheetData>
    <row r="1" spans="1:8">
      <c r="A1" s="2" t="s">
        <v>197</v>
      </c>
      <c r="B1" s="360" t="str">
        <f>Info!C2</f>
        <v>JSC "FINCA Bank Georgia"</v>
      </c>
    </row>
    <row r="2" spans="1:8">
      <c r="A2" s="2" t="s">
        <v>198</v>
      </c>
      <c r="B2" s="461">
        <f>'1. key ratios'!B2</f>
        <v>43738</v>
      </c>
    </row>
    <row r="4" spans="1:8" ht="16.5" customHeight="1" thickBot="1">
      <c r="A4" s="241" t="s">
        <v>343</v>
      </c>
      <c r="B4" s="66" t="s">
        <v>157</v>
      </c>
      <c r="C4" s="14"/>
    </row>
    <row r="5" spans="1:8" ht="15.75">
      <c r="A5" s="11"/>
      <c r="B5" s="521" t="s">
        <v>158</v>
      </c>
      <c r="C5" s="522"/>
    </row>
    <row r="6" spans="1:8">
      <c r="A6" s="15">
        <v>1</v>
      </c>
      <c r="B6" s="68" t="s">
        <v>492</v>
      </c>
      <c r="C6" s="69"/>
    </row>
    <row r="7" spans="1:8">
      <c r="A7" s="15">
        <v>2</v>
      </c>
      <c r="B7" s="68" t="s">
        <v>493</v>
      </c>
      <c r="C7" s="69"/>
    </row>
    <row r="8" spans="1:8">
      <c r="A8" s="15">
        <v>3</v>
      </c>
      <c r="B8" s="68" t="s">
        <v>494</v>
      </c>
      <c r="C8" s="69"/>
    </row>
    <row r="9" spans="1:8">
      <c r="A9" s="15">
        <v>4</v>
      </c>
      <c r="B9" s="68" t="s">
        <v>495</v>
      </c>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23"/>
      <c r="C16" s="524"/>
    </row>
    <row r="17" spans="1:3" ht="15.75">
      <c r="A17" s="15"/>
      <c r="B17" s="525" t="s">
        <v>159</v>
      </c>
      <c r="C17" s="526"/>
    </row>
    <row r="18" spans="1:3" ht="15.75">
      <c r="A18" s="15">
        <v>1</v>
      </c>
      <c r="B18" s="28" t="s">
        <v>496</v>
      </c>
      <c r="C18" s="67"/>
    </row>
    <row r="19" spans="1:3" ht="15.75">
      <c r="A19" s="15">
        <v>2</v>
      </c>
      <c r="B19" s="28" t="s">
        <v>497</v>
      </c>
      <c r="C19" s="67"/>
    </row>
    <row r="20" spans="1:3" ht="15.75">
      <c r="A20" s="15">
        <v>3</v>
      </c>
      <c r="B20" s="28" t="s">
        <v>498</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27" t="s">
        <v>160</v>
      </c>
      <c r="C29" s="528"/>
    </row>
    <row r="30" spans="1:3">
      <c r="A30" s="15">
        <v>1</v>
      </c>
      <c r="B30" s="68" t="s">
        <v>499</v>
      </c>
      <c r="C30" s="482">
        <v>1</v>
      </c>
    </row>
    <row r="31" spans="1:3" ht="15.75" customHeight="1">
      <c r="A31" s="15"/>
      <c r="B31" s="68"/>
      <c r="C31" s="69"/>
    </row>
    <row r="32" spans="1:3" ht="29.25" customHeight="1">
      <c r="A32" s="15"/>
      <c r="B32" s="527" t="s">
        <v>283</v>
      </c>
      <c r="C32" s="528"/>
    </row>
    <row r="33" spans="1:3">
      <c r="A33" s="15">
        <v>1</v>
      </c>
      <c r="B33" s="68" t="s">
        <v>500</v>
      </c>
      <c r="C33" s="69" t="s">
        <v>501</v>
      </c>
    </row>
    <row r="34" spans="1:3">
      <c r="A34" s="479">
        <v>2</v>
      </c>
      <c r="B34" s="480" t="s">
        <v>502</v>
      </c>
      <c r="C34" s="481" t="s">
        <v>503</v>
      </c>
    </row>
    <row r="35" spans="1:3">
      <c r="A35" s="479">
        <v>3</v>
      </c>
      <c r="B35" s="480" t="s">
        <v>504</v>
      </c>
      <c r="C35" s="481" t="s">
        <v>505</v>
      </c>
    </row>
    <row r="36" spans="1:3">
      <c r="A36" s="479">
        <v>4</v>
      </c>
      <c r="B36" s="480" t="s">
        <v>506</v>
      </c>
      <c r="C36" s="481" t="s">
        <v>507</v>
      </c>
    </row>
    <row r="37" spans="1:3">
      <c r="A37" s="479">
        <v>5</v>
      </c>
      <c r="B37" s="480" t="s">
        <v>508</v>
      </c>
      <c r="C37" s="481" t="s">
        <v>509</v>
      </c>
    </row>
    <row r="38" spans="1:3" ht="16.5" thickBot="1">
      <c r="A38" s="16"/>
      <c r="B38" s="70"/>
      <c r="C38"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showGridLines="0" zoomScale="80" zoomScaleNormal="80" workbookViewId="0">
      <pane xSplit="1" ySplit="5" topLeftCell="B9" activePane="bottomRight" state="frozen"/>
      <selection activeCell="B7" sqref="B7"/>
      <selection pane="topRight" activeCell="B7" sqref="B7"/>
      <selection pane="bottomLeft" activeCell="B7" sqref="B7"/>
      <selection pane="bottomRight" activeCell="F25" sqref="F25"/>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197</v>
      </c>
      <c r="B1" s="17" t="str">
        <f>Info!C2</f>
        <v>JSC "FINCA Bank Georgia"</v>
      </c>
    </row>
    <row r="2" spans="1:7" s="22" customFormat="1" ht="15.75" customHeight="1">
      <c r="A2" s="22" t="s">
        <v>198</v>
      </c>
      <c r="B2" s="465">
        <f>'1. key ratios'!B2</f>
        <v>43738</v>
      </c>
    </row>
    <row r="3" spans="1:7" s="22" customFormat="1" ht="15.75" customHeight="1"/>
    <row r="4" spans="1:7" s="22" customFormat="1" ht="15.75" customHeight="1" thickBot="1">
      <c r="A4" s="242" t="s">
        <v>344</v>
      </c>
      <c r="B4" s="243" t="s">
        <v>272</v>
      </c>
      <c r="C4" s="203"/>
      <c r="D4" s="203"/>
      <c r="E4" s="204" t="s">
        <v>101</v>
      </c>
    </row>
    <row r="5" spans="1:7" s="127" customFormat="1" ht="17.45" customHeight="1">
      <c r="A5" s="371"/>
      <c r="B5" s="372"/>
      <c r="C5" s="202" t="s">
        <v>0</v>
      </c>
      <c r="D5" s="202" t="s">
        <v>1</v>
      </c>
      <c r="E5" s="373" t="s">
        <v>2</v>
      </c>
    </row>
    <row r="6" spans="1:7" s="168" customFormat="1" ht="14.45" customHeight="1">
      <c r="A6" s="374"/>
      <c r="B6" s="529" t="s">
        <v>240</v>
      </c>
      <c r="C6" s="529" t="s">
        <v>239</v>
      </c>
      <c r="D6" s="530" t="s">
        <v>238</v>
      </c>
      <c r="E6" s="531"/>
      <c r="G6"/>
    </row>
    <row r="7" spans="1:7" s="168" customFormat="1" ht="99.6" customHeight="1">
      <c r="A7" s="374"/>
      <c r="B7" s="529"/>
      <c r="C7" s="529"/>
      <c r="D7" s="369" t="s">
        <v>237</v>
      </c>
      <c r="E7" s="370" t="s">
        <v>407</v>
      </c>
      <c r="G7"/>
    </row>
    <row r="8" spans="1:7">
      <c r="A8" s="375">
        <v>1</v>
      </c>
      <c r="B8" s="376" t="s">
        <v>162</v>
      </c>
      <c r="C8" s="377">
        <v>11922000.859999999</v>
      </c>
      <c r="D8" s="377"/>
      <c r="E8" s="378">
        <v>11922000.859999999</v>
      </c>
    </row>
    <row r="9" spans="1:7">
      <c r="A9" s="375">
        <v>2</v>
      </c>
      <c r="B9" s="376" t="s">
        <v>163</v>
      </c>
      <c r="C9" s="377">
        <v>23700135.200000003</v>
      </c>
      <c r="D9" s="377"/>
      <c r="E9" s="378">
        <v>23700135.200000003</v>
      </c>
    </row>
    <row r="10" spans="1:7">
      <c r="A10" s="375">
        <v>3</v>
      </c>
      <c r="B10" s="376" t="s">
        <v>236</v>
      </c>
      <c r="C10" s="377">
        <v>17678162.210000001</v>
      </c>
      <c r="D10" s="377"/>
      <c r="E10" s="378">
        <v>17678162.210000001</v>
      </c>
    </row>
    <row r="11" spans="1:7">
      <c r="A11" s="375">
        <v>4</v>
      </c>
      <c r="B11" s="376" t="s">
        <v>193</v>
      </c>
      <c r="C11" s="377">
        <v>0</v>
      </c>
      <c r="D11" s="377"/>
      <c r="E11" s="378">
        <v>0</v>
      </c>
    </row>
    <row r="12" spans="1:7">
      <c r="A12" s="375">
        <v>5</v>
      </c>
      <c r="B12" s="376" t="s">
        <v>165</v>
      </c>
      <c r="C12" s="377">
        <v>18873376.059999999</v>
      </c>
      <c r="D12" s="377"/>
      <c r="E12" s="378">
        <v>18873376.059999999</v>
      </c>
    </row>
    <row r="13" spans="1:7">
      <c r="A13" s="375">
        <v>6.1</v>
      </c>
      <c r="B13" s="376" t="s">
        <v>166</v>
      </c>
      <c r="C13" s="379">
        <v>203590749.25000012</v>
      </c>
      <c r="D13" s="377"/>
      <c r="E13" s="378">
        <v>203590749.25000012</v>
      </c>
    </row>
    <row r="14" spans="1:7">
      <c r="A14" s="375">
        <v>6.2</v>
      </c>
      <c r="B14" s="380" t="s">
        <v>167</v>
      </c>
      <c r="C14" s="379">
        <v>-10326180.329999959</v>
      </c>
      <c r="D14" s="377"/>
      <c r="E14" s="378">
        <v>-10326180.329999959</v>
      </c>
    </row>
    <row r="15" spans="1:7">
      <c r="A15" s="375">
        <v>6</v>
      </c>
      <c r="B15" s="376" t="s">
        <v>235</v>
      </c>
      <c r="C15" s="377">
        <v>193264568.92000017</v>
      </c>
      <c r="D15" s="377"/>
      <c r="E15" s="378">
        <v>193264568.92000017</v>
      </c>
    </row>
    <row r="16" spans="1:7">
      <c r="A16" s="375">
        <v>7</v>
      </c>
      <c r="B16" s="376" t="s">
        <v>169</v>
      </c>
      <c r="C16" s="377">
        <v>4383059.6499999994</v>
      </c>
      <c r="D16" s="377"/>
      <c r="E16" s="378">
        <v>4383059.6499999994</v>
      </c>
    </row>
    <row r="17" spans="1:7">
      <c r="A17" s="375">
        <v>8</v>
      </c>
      <c r="B17" s="376" t="s">
        <v>170</v>
      </c>
      <c r="C17" s="377">
        <v>225639</v>
      </c>
      <c r="D17" s="377"/>
      <c r="E17" s="378">
        <v>225639</v>
      </c>
      <c r="F17" s="6"/>
      <c r="G17" s="6"/>
    </row>
    <row r="18" spans="1:7">
      <c r="A18" s="375">
        <v>9</v>
      </c>
      <c r="B18" s="376" t="s">
        <v>171</v>
      </c>
      <c r="C18" s="377">
        <v>0</v>
      </c>
      <c r="D18" s="377"/>
      <c r="E18" s="378">
        <v>0</v>
      </c>
      <c r="G18" s="6"/>
    </row>
    <row r="19" spans="1:7" ht="25.5">
      <c r="A19" s="375">
        <v>10</v>
      </c>
      <c r="B19" s="376" t="s">
        <v>172</v>
      </c>
      <c r="C19" s="377">
        <v>13347302.849999992</v>
      </c>
      <c r="D19" s="377">
        <v>1464664.0500000003</v>
      </c>
      <c r="E19" s="378">
        <v>11882638.799999991</v>
      </c>
      <c r="G19" s="6"/>
    </row>
    <row r="20" spans="1:7">
      <c r="A20" s="375">
        <v>11</v>
      </c>
      <c r="B20" s="376" t="s">
        <v>173</v>
      </c>
      <c r="C20" s="377">
        <v>5251698.55</v>
      </c>
      <c r="D20" s="377"/>
      <c r="E20" s="378">
        <v>5251698.55</v>
      </c>
    </row>
    <row r="21" spans="1:7" ht="39" thickBot="1">
      <c r="A21" s="381"/>
      <c r="B21" s="382" t="s">
        <v>380</v>
      </c>
      <c r="C21" s="331">
        <f>SUM(C8:C12, C15:C20)</f>
        <v>288645943.30000013</v>
      </c>
      <c r="D21" s="331">
        <f>SUM(D8:D12, D15:D20)</f>
        <v>1464664.0500000003</v>
      </c>
      <c r="E21" s="383">
        <f>SUM(E8:E12, E15:E20)</f>
        <v>287181279.25000018</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showGridLines="0" zoomScale="80" zoomScaleNormal="80" workbookViewId="0">
      <pane xSplit="1" ySplit="4" topLeftCell="B5" activePane="bottomRight" state="frozen"/>
      <selection activeCell="B7" sqref="B7"/>
      <selection pane="topRight" activeCell="B7" sqref="B7"/>
      <selection pane="bottomLeft" activeCell="B7" sqref="B7"/>
      <selection pane="bottomRight" activeCell="D19" sqref="D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197</v>
      </c>
      <c r="B1" s="17" t="str">
        <f>Info!C2</f>
        <v>JSC "FINCA Bank Georgia"</v>
      </c>
    </row>
    <row r="2" spans="1:6" s="22" customFormat="1" ht="15.75" customHeight="1">
      <c r="A2" s="22" t="s">
        <v>198</v>
      </c>
      <c r="B2" s="465">
        <f>'1. key ratios'!B2</f>
        <v>43738</v>
      </c>
      <c r="C2"/>
      <c r="D2"/>
      <c r="E2"/>
      <c r="F2"/>
    </row>
    <row r="3" spans="1:6" s="22" customFormat="1" ht="15.75" customHeight="1">
      <c r="C3"/>
      <c r="D3"/>
      <c r="E3"/>
      <c r="F3"/>
    </row>
    <row r="4" spans="1:6" s="22" customFormat="1" ht="26.25" thickBot="1">
      <c r="A4" s="22" t="s">
        <v>345</v>
      </c>
      <c r="B4" s="210" t="s">
        <v>276</v>
      </c>
      <c r="C4" s="204" t="s">
        <v>101</v>
      </c>
      <c r="D4"/>
      <c r="E4"/>
      <c r="F4"/>
    </row>
    <row r="5" spans="1:6" ht="26.25">
      <c r="A5" s="205">
        <v>1</v>
      </c>
      <c r="B5" s="206" t="s">
        <v>353</v>
      </c>
      <c r="C5" s="280">
        <f>'7. LI1'!E21</f>
        <v>287181279.25000018</v>
      </c>
    </row>
    <row r="6" spans="1:6" s="195" customFormat="1">
      <c r="A6" s="126">
        <v>2.1</v>
      </c>
      <c r="B6" s="212" t="s">
        <v>277</v>
      </c>
      <c r="C6" s="281">
        <v>2291060.4667000002</v>
      </c>
    </row>
    <row r="7" spans="1:6" s="4" customFormat="1" ht="25.5" outlineLevel="1">
      <c r="A7" s="211">
        <v>2.2000000000000002</v>
      </c>
      <c r="B7" s="207" t="s">
        <v>278</v>
      </c>
      <c r="C7" s="282">
        <v>21642500</v>
      </c>
    </row>
    <row r="8" spans="1:6" s="4" customFormat="1" ht="26.25">
      <c r="A8" s="211">
        <v>3</v>
      </c>
      <c r="B8" s="208" t="s">
        <v>354</v>
      </c>
      <c r="C8" s="283">
        <f>SUM(C5:C7)</f>
        <v>311114839.7167002</v>
      </c>
    </row>
    <row r="9" spans="1:6" s="195" customFormat="1">
      <c r="A9" s="126">
        <v>4</v>
      </c>
      <c r="B9" s="215" t="s">
        <v>273</v>
      </c>
      <c r="C9" s="281">
        <v>3628012.5600000219</v>
      </c>
    </row>
    <row r="10" spans="1:6" s="4" customFormat="1" ht="25.5" outlineLevel="1">
      <c r="A10" s="211">
        <v>5.0999999999999996</v>
      </c>
      <c r="B10" s="207" t="s">
        <v>284</v>
      </c>
      <c r="C10" s="282">
        <v>-1145530.2333500001</v>
      </c>
    </row>
    <row r="11" spans="1:6" s="4" customFormat="1" ht="25.5" outlineLevel="1">
      <c r="A11" s="211">
        <v>5.2</v>
      </c>
      <c r="B11" s="207" t="s">
        <v>285</v>
      </c>
      <c r="C11" s="282">
        <v>-20653234</v>
      </c>
    </row>
    <row r="12" spans="1:6" s="4" customFormat="1">
      <c r="A12" s="211">
        <v>6</v>
      </c>
      <c r="B12" s="213" t="s">
        <v>274</v>
      </c>
      <c r="C12" s="384">
        <v>0</v>
      </c>
    </row>
    <row r="13" spans="1:6" s="4" customFormat="1" ht="15.75" thickBot="1">
      <c r="A13" s="214">
        <v>7</v>
      </c>
      <c r="B13" s="209" t="s">
        <v>275</v>
      </c>
      <c r="C13" s="284">
        <f>SUM(C8:C12)</f>
        <v>292944088.04335022</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jc1zkYVBPKEvFw5GwR0dIZ7f3bF0UpJPd+hqr3oQctk=</DigestValue>
    </Reference>
    <Reference Type="http://www.w3.org/2000/09/xmldsig#Object" URI="#idOfficeObject">
      <DigestMethod Algorithm="http://www.w3.org/2001/04/xmlenc#sha256"/>
      <DigestValue>WcEVCW2+KURfNPGSThL1b+E9nOtqfr6nhBDE20AlNSA=</DigestValue>
    </Reference>
    <Reference Type="http://uri.etsi.org/01903#SignedProperties" URI="#idSignedProperties">
      <Transforms>
        <Transform Algorithm="http://www.w3.org/TR/2001/REC-xml-c14n-20010315"/>
      </Transforms>
      <DigestMethod Algorithm="http://www.w3.org/2001/04/xmlenc#sha256"/>
      <DigestValue>lvjPMnKvtqiI2cVXJw00XXJVoLt8K20t352SMCkuUq8=</DigestValue>
    </Reference>
  </SignedInfo>
  <SignatureValue>hyV3pibI8n3y+hP0LGCQH8TJyGNL820m1q8P64xTzP5YQxAXr6P7KLR/zF9+zfXltKVvas11uaMy
lR7EqVNoQ7jV7B4GvOnFOun47Pqw1fr5MhB9g9CECy2oIbTfrPtoG+Qr7Exmc83ttE0AuejJ/hy1
RNkcHDn51gs7rlkSEaM7wuDajvTAgBaa0QVhgHQnlc4mTq/rIbZmjyPfv36ueGPf6i1EZqio3Pdf
BsuA9D8TrZToGtgd4+DKFc0Ndo7oqtuWm8rY7m17d1pPbAVS1bEmIJ3+aJl3Ay2saUm+YYpMWury
T5qZeavO+4vbLTd2hgxIkaI3JWffZUhZxvkTSQ==</SignatureValue>
  <KeyInfo>
    <X509Data>
      <X509Certificate>MIIGQDCCBSigAwIBAgIKFS6YwgACAAEx6DANBgkqhkiG9w0BAQsFADBKMRIwEAYKCZImiZPyLGQBGRYCZ2UxEzARBgoJkiaJk/IsZAEZFgNuYmcxHzAdBgNVBAMTFk5CRyBDbGFzcyAyIElOVCBTdWIgQ0EwHhcNMTkwNTIxMDYzOTI0WhcNMjEwNTIwMDYzOTI0WjA+MR8wHQYDVQQKExZGSU5DQSBCYW5rIEdlb3JnaWEgSlNDMRswGQYDVQQDExJCRkcgLSBMaWthIEdvZ2FkemUwggEiMA0GCSqGSIb3DQEBAQUAA4IBDwAwggEKAoIBAQDkevz9kcw75f/ZSr125AXQyexLqQv7fAFbU9nUgEOCrOno4ZgxR+z8zWhU41fBPxVuJLqdGGmtdI++dxGT3t2AV9ZS5tMVWWEdD/UD73LMOImixUK9sS6PLouHX2proDq2mrxNIDCQiFLJVF5BEuMJX+LlBCQHfp22JH9l5gBDSMpd9Y+/monKPDm7tOvhWsXvUFYkMX1a+9Xv3Vk22H3h8vroGfsEWv4E9ivNgTptgwmmjpyddO01pwQ7DMb0+Gul1VCAIzYfJ+xd81cfOozZNkytsYhIsvn9VULgu/1ZcimXDAjqTpm9ne7xhlbBy3H5hsBR1cAzEJ1mJ89WYLrvAgMBAAGjggMyMIIDLjA8BgkrBgEEAYI3FQcELzAtBiUrBgEEAYI3FQjmsmCDjfVEhoGZCYO4oUqDvoRxBIPEkTOEg4hdAgFkAgEjMB0GA1UdJQQWMBQGCCsGAQUFBwMCBggrBgEFBQcDBDALBgNVHQ8EBAMCB4AwJwYJKwYBBAGCNxUKBBowGDAKBggrBgEFBQcDAjAKBggrBgEFBQcDBDAdBgNVHQ4EFgQUgHKPe+uS3C6Y4QaDSJfmc0Fwu9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KG8+ynloRwKCR1nSlso/XJZ8dPfCbIquUUoVp4nt5823+GKoGmRXIt6iLYiiPHcMe8tef2XvQucNBqWZ3QSxK39iGoP4wMOcLcHXu/exbIEHt7WD0WFXyADTJuVjWe2kri7Z3WhZrBnvE5EIGTn/Y/zk70i0NxBnffP0LIQhH0yp0vhsaIkQvMiJreghfAOEzIXPoW76aN15TI5kANPADfPruiOuARYFr0wZPuEBDoHrnckPbnMVhGXuOOLWXQoUOdOVt7M9aFXURo23+3Es/0y1ILJy0ak1+8c1CQYxTru9ZmnkyeCQMbIcS4pFyC1LWr7zw5LkyIqhUlRYQ/QCA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gYMPltBXIPBoQcZtSPuocy+GcGyMtJ8YP5g7XFjMlmc=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anOpJnaDxmZxKBj1i+wtCX7XKEjmutk1Kzm5F20IjsI=</DigestValue>
      </Reference>
      <Reference URI="/xl/styles.xml?ContentType=application/vnd.openxmlformats-officedocument.spreadsheetml.styles+xml">
        <DigestMethod Algorithm="http://www.w3.org/2001/04/xmlenc#sha256"/>
        <DigestValue>UsnO5Ie1ATVtGCOfXuOdyMN3ObEXnV0b4JJPAunz+iY=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NpVyCqp/JvlZVbQ3MZf/Zr4wlw1U/muf9NXD/rnK3Pw=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FJNrmd1dk3ymth8ZAJPTSDYeLnlNx7STrxbI/L8OC+c=</DigestValue>
      </Reference>
      <Reference URI="/xl/worksheets/sheet10.xml?ContentType=application/vnd.openxmlformats-officedocument.spreadsheetml.worksheet+xml">
        <DigestMethod Algorithm="http://www.w3.org/2001/04/xmlenc#sha256"/>
        <DigestValue>HV0/z63RzURbEBHZtzcAB+Mu9TDbnWatJssCCjfVc5c=</DigestValue>
      </Reference>
      <Reference URI="/xl/worksheets/sheet11.xml?ContentType=application/vnd.openxmlformats-officedocument.spreadsheetml.worksheet+xml">
        <DigestMethod Algorithm="http://www.w3.org/2001/04/xmlenc#sha256"/>
        <DigestValue>ZAhDiQMRREd4s5WN4J/g7k/WF6NsLPefjWwyYbjn1JE=</DigestValue>
      </Reference>
      <Reference URI="/xl/worksheets/sheet12.xml?ContentType=application/vnd.openxmlformats-officedocument.spreadsheetml.worksheet+xml">
        <DigestMethod Algorithm="http://www.w3.org/2001/04/xmlenc#sha256"/>
        <DigestValue>ca+CEekG2EZcfaaHlGzLaD5cxe8khuZkevQpt2YXICE=</DigestValue>
      </Reference>
      <Reference URI="/xl/worksheets/sheet13.xml?ContentType=application/vnd.openxmlformats-officedocument.spreadsheetml.worksheet+xml">
        <DigestMethod Algorithm="http://www.w3.org/2001/04/xmlenc#sha256"/>
        <DigestValue>G6oWnJ0CKtRE/mBCefsayGlPhqfHTPdSGWF7TYQ4GGs=</DigestValue>
      </Reference>
      <Reference URI="/xl/worksheets/sheet14.xml?ContentType=application/vnd.openxmlformats-officedocument.spreadsheetml.worksheet+xml">
        <DigestMethod Algorithm="http://www.w3.org/2001/04/xmlenc#sha256"/>
        <DigestValue>iz796ByZ60x3g14KqOWs5wU0O6B0S8xlWwyyg4MLsOw=</DigestValue>
      </Reference>
      <Reference URI="/xl/worksheets/sheet15.xml?ContentType=application/vnd.openxmlformats-officedocument.spreadsheetml.worksheet+xml">
        <DigestMethod Algorithm="http://www.w3.org/2001/04/xmlenc#sha256"/>
        <DigestValue>RRngXKL1qoI63o9s/rOzNKbIsonxpzh32spy5MEFiis=</DigestValue>
      </Reference>
      <Reference URI="/xl/worksheets/sheet16.xml?ContentType=application/vnd.openxmlformats-officedocument.spreadsheetml.worksheet+xml">
        <DigestMethod Algorithm="http://www.w3.org/2001/04/xmlenc#sha256"/>
        <DigestValue>FWMvAj5eUPZdv93ioK8pEm4cjQrtqjCx7JkHCBgKpCI=</DigestValue>
      </Reference>
      <Reference URI="/xl/worksheets/sheet17.xml?ContentType=application/vnd.openxmlformats-officedocument.spreadsheetml.worksheet+xml">
        <DigestMethod Algorithm="http://www.w3.org/2001/04/xmlenc#sha256"/>
        <DigestValue>Y1RVvnLiDFKPqUT7YzTVpA3NBQBPm4zWD+cjNAbJwRo=</DigestValue>
      </Reference>
      <Reference URI="/xl/worksheets/sheet18.xml?ContentType=application/vnd.openxmlformats-officedocument.spreadsheetml.worksheet+xml">
        <DigestMethod Algorithm="http://www.w3.org/2001/04/xmlenc#sha256"/>
        <DigestValue>MYuN15Ipbey3En3+RmLB/4dz6XIKGJrWsY0VOu2SJFw=</DigestValue>
      </Reference>
      <Reference URI="/xl/worksheets/sheet2.xml?ContentType=application/vnd.openxmlformats-officedocument.spreadsheetml.worksheet+xml">
        <DigestMethod Algorithm="http://www.w3.org/2001/04/xmlenc#sha256"/>
        <DigestValue>PiT+SVeXl2UNbUaZnOX/38/fYucxTx0KF7yxXXsIqYY=</DigestValue>
      </Reference>
      <Reference URI="/xl/worksheets/sheet3.xml?ContentType=application/vnd.openxmlformats-officedocument.spreadsheetml.worksheet+xml">
        <DigestMethod Algorithm="http://www.w3.org/2001/04/xmlenc#sha256"/>
        <DigestValue>YVSYSs42aUTAx3MTPCgf1mJmDRj1vdmPLg/Dm4dB130=</DigestValue>
      </Reference>
      <Reference URI="/xl/worksheets/sheet4.xml?ContentType=application/vnd.openxmlformats-officedocument.spreadsheetml.worksheet+xml">
        <DigestMethod Algorithm="http://www.w3.org/2001/04/xmlenc#sha256"/>
        <DigestValue>KRxUcnSZHHhhToeWDBTIHf0GGaugcMnsQlEo9rTFcj0=</DigestValue>
      </Reference>
      <Reference URI="/xl/worksheets/sheet5.xml?ContentType=application/vnd.openxmlformats-officedocument.spreadsheetml.worksheet+xml">
        <DigestMethod Algorithm="http://www.w3.org/2001/04/xmlenc#sha256"/>
        <DigestValue>82uxYfWcwvYUDwwh9AG3huCX/YtfKjFN6MeMFojTgOA=</DigestValue>
      </Reference>
      <Reference URI="/xl/worksheets/sheet6.xml?ContentType=application/vnd.openxmlformats-officedocument.spreadsheetml.worksheet+xml">
        <DigestMethod Algorithm="http://www.w3.org/2001/04/xmlenc#sha256"/>
        <DigestValue>fLZoui5rUyMP3VkOaVPJB3Injl1iHw+13+1J8TYsJ7Q=</DigestValue>
      </Reference>
      <Reference URI="/xl/worksheets/sheet7.xml?ContentType=application/vnd.openxmlformats-officedocument.spreadsheetml.worksheet+xml">
        <DigestMethod Algorithm="http://www.w3.org/2001/04/xmlenc#sha256"/>
        <DigestValue>Dj1sn7CsGyeB+TRjJEV7P0y5NuOU5NuN25eKP3H4TDo=</DigestValue>
      </Reference>
      <Reference URI="/xl/worksheets/sheet8.xml?ContentType=application/vnd.openxmlformats-officedocument.spreadsheetml.worksheet+xml">
        <DigestMethod Algorithm="http://www.w3.org/2001/04/xmlenc#sha256"/>
        <DigestValue>0ZyETVdxpIyaPj/8sQbQBYN5DmwAjTSz2KRvmtSmCac=</DigestValue>
      </Reference>
      <Reference URI="/xl/worksheets/sheet9.xml?ContentType=application/vnd.openxmlformats-officedocument.spreadsheetml.worksheet+xml">
        <DigestMethod Algorithm="http://www.w3.org/2001/04/xmlenc#sha256"/>
        <DigestValue>v/Q9l724DOmO6oY/H8J1z+1fhw7TWq3HjO7HmYe2PZU=</DigestValue>
      </Reference>
    </Manifest>
    <SignatureProperties>
      <SignatureProperty Id="idSignatureTime" Target="#idPackageSignature">
        <mdssi:SignatureTime xmlns:mdssi="http://schemas.openxmlformats.org/package/2006/digital-signature">
          <mdssi:Format>YYYY-MM-DDThh:mm:ssTZD</mdssi:Format>
          <mdssi:Value>2019-10-30T07:27:19Z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e-signature</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2019-10-30T07:27:19Z</xd:SigningTime>
          <xd:SigningCertificate>
            <xd:Cert>
              <xd:CertDigest>
                <DigestMethod Algorithm="http://www.w3.org/2001/04/xmlenc#sha256"/>
                <DigestValue>s+ISDzwn4BmcDdEiLmquNLYBPbPjPBLzBSTGHRiRBcs=</DigestValue>
              </xd:CertDigest>
              <xd:IssuerSerial>
                <X509IssuerName>CN=NBG Class 2 INT Sub CA, DC=nbg, DC=ge</X509IssuerName>
                <X509SerialNumber>100029253728101025788392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e-signature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wJhrr8P8u2npboL/cs9YQDLL9k2IMT2zK5zQP2EgYRI=</DigestValue>
    </Reference>
    <Reference Type="http://www.w3.org/2000/09/xmldsig#Object" URI="#idOfficeObject">
      <DigestMethod Algorithm="http://www.w3.org/2001/04/xmlenc#sha256"/>
      <DigestValue>CGFyfQqL9P1zbG35fCBhEDo/BRAzxMvtF8SGNJkv9f4=</DigestValue>
    </Reference>
    <Reference Type="http://uri.etsi.org/01903#SignedProperties" URI="#idSignedProperties">
      <Transforms>
        <Transform Algorithm="http://www.w3.org/TR/2001/REC-xml-c14n-20010315"/>
      </Transforms>
      <DigestMethod Algorithm="http://www.w3.org/2001/04/xmlenc#sha256"/>
      <DigestValue>yCQ+C2tNJE1vAC81P6MrDRCf4LWzzqEt9gJpepvXgic=</DigestValue>
    </Reference>
  </SignedInfo>
  <SignatureValue>XqRMEN6T9T9NwS44TPEGFUjitD5dx1eQnYHeW48r5z4fYjIe8Deot4ZIJ3FVPsDgaUyCZV0bA5fT
PY0Pex4mhcKyIwhIYDBS22OY9O18t/NKrB9S+eNxHHLEROheUqWmHjxVbTLKkkXoN9ujETOQmR6K
Q1cpMh+ItvsGvPtDQQySJV7VhH0JsCxYKXuHx41omjuVijkEJvoArNZ8wO6OTJmzTa68mGbZxl9c
cl8AjE4PtbY3T4FInSjUAJg/TpEXcxtxHpAiuLwzZD2eGmxR+131+vNiOLCmuglLnqprTcnq/mLE
RoeUmIyVRg5S/mIuDKspwF1el54wi9+HhblU5Q==</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gYMPltBXIPBoQcZtSPuocy+GcGyMtJ8YP5g7XFjMlmc=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anOpJnaDxmZxKBj1i+wtCX7XKEjmutk1Kzm5F20IjsI=</DigestValue>
      </Reference>
      <Reference URI="/xl/styles.xml?ContentType=application/vnd.openxmlformats-officedocument.spreadsheetml.styles+xml">
        <DigestMethod Algorithm="http://www.w3.org/2001/04/xmlenc#sha256"/>
        <DigestValue>UsnO5Ie1ATVtGCOfXuOdyMN3ObEXnV0b4JJPAunz+iY=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NpVyCqp/JvlZVbQ3MZf/Zr4wlw1U/muf9NXD/rnK3Pw=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FJNrmd1dk3ymth8ZAJPTSDYeLnlNx7STrxbI/L8OC+c=</DigestValue>
      </Reference>
      <Reference URI="/xl/worksheets/sheet10.xml?ContentType=application/vnd.openxmlformats-officedocument.spreadsheetml.worksheet+xml">
        <DigestMethod Algorithm="http://www.w3.org/2001/04/xmlenc#sha256"/>
        <DigestValue>HV0/z63RzURbEBHZtzcAB+Mu9TDbnWatJssCCjfVc5c=</DigestValue>
      </Reference>
      <Reference URI="/xl/worksheets/sheet11.xml?ContentType=application/vnd.openxmlformats-officedocument.spreadsheetml.worksheet+xml">
        <DigestMethod Algorithm="http://www.w3.org/2001/04/xmlenc#sha256"/>
        <DigestValue>ZAhDiQMRREd4s5WN4J/g7k/WF6NsLPefjWwyYbjn1JE=</DigestValue>
      </Reference>
      <Reference URI="/xl/worksheets/sheet12.xml?ContentType=application/vnd.openxmlformats-officedocument.spreadsheetml.worksheet+xml">
        <DigestMethod Algorithm="http://www.w3.org/2001/04/xmlenc#sha256"/>
        <DigestValue>ca+CEekG2EZcfaaHlGzLaD5cxe8khuZkevQpt2YXICE=</DigestValue>
      </Reference>
      <Reference URI="/xl/worksheets/sheet13.xml?ContentType=application/vnd.openxmlformats-officedocument.spreadsheetml.worksheet+xml">
        <DigestMethod Algorithm="http://www.w3.org/2001/04/xmlenc#sha256"/>
        <DigestValue>G6oWnJ0CKtRE/mBCefsayGlPhqfHTPdSGWF7TYQ4GGs=</DigestValue>
      </Reference>
      <Reference URI="/xl/worksheets/sheet14.xml?ContentType=application/vnd.openxmlformats-officedocument.spreadsheetml.worksheet+xml">
        <DigestMethod Algorithm="http://www.w3.org/2001/04/xmlenc#sha256"/>
        <DigestValue>iz796ByZ60x3g14KqOWs5wU0O6B0S8xlWwyyg4MLsOw=</DigestValue>
      </Reference>
      <Reference URI="/xl/worksheets/sheet15.xml?ContentType=application/vnd.openxmlformats-officedocument.spreadsheetml.worksheet+xml">
        <DigestMethod Algorithm="http://www.w3.org/2001/04/xmlenc#sha256"/>
        <DigestValue>RRngXKL1qoI63o9s/rOzNKbIsonxpzh32spy5MEFiis=</DigestValue>
      </Reference>
      <Reference URI="/xl/worksheets/sheet16.xml?ContentType=application/vnd.openxmlformats-officedocument.spreadsheetml.worksheet+xml">
        <DigestMethod Algorithm="http://www.w3.org/2001/04/xmlenc#sha256"/>
        <DigestValue>FWMvAj5eUPZdv93ioK8pEm4cjQrtqjCx7JkHCBgKpCI=</DigestValue>
      </Reference>
      <Reference URI="/xl/worksheets/sheet17.xml?ContentType=application/vnd.openxmlformats-officedocument.spreadsheetml.worksheet+xml">
        <DigestMethod Algorithm="http://www.w3.org/2001/04/xmlenc#sha256"/>
        <DigestValue>Y1RVvnLiDFKPqUT7YzTVpA3NBQBPm4zWD+cjNAbJwRo=</DigestValue>
      </Reference>
      <Reference URI="/xl/worksheets/sheet18.xml?ContentType=application/vnd.openxmlformats-officedocument.spreadsheetml.worksheet+xml">
        <DigestMethod Algorithm="http://www.w3.org/2001/04/xmlenc#sha256"/>
        <DigestValue>MYuN15Ipbey3En3+RmLB/4dz6XIKGJrWsY0VOu2SJFw=</DigestValue>
      </Reference>
      <Reference URI="/xl/worksheets/sheet2.xml?ContentType=application/vnd.openxmlformats-officedocument.spreadsheetml.worksheet+xml">
        <DigestMethod Algorithm="http://www.w3.org/2001/04/xmlenc#sha256"/>
        <DigestValue>PiT+SVeXl2UNbUaZnOX/38/fYucxTx0KF7yxXXsIqYY=</DigestValue>
      </Reference>
      <Reference URI="/xl/worksheets/sheet3.xml?ContentType=application/vnd.openxmlformats-officedocument.spreadsheetml.worksheet+xml">
        <DigestMethod Algorithm="http://www.w3.org/2001/04/xmlenc#sha256"/>
        <DigestValue>YVSYSs42aUTAx3MTPCgf1mJmDRj1vdmPLg/Dm4dB130=</DigestValue>
      </Reference>
      <Reference URI="/xl/worksheets/sheet4.xml?ContentType=application/vnd.openxmlformats-officedocument.spreadsheetml.worksheet+xml">
        <DigestMethod Algorithm="http://www.w3.org/2001/04/xmlenc#sha256"/>
        <DigestValue>KRxUcnSZHHhhToeWDBTIHf0GGaugcMnsQlEo9rTFcj0=</DigestValue>
      </Reference>
      <Reference URI="/xl/worksheets/sheet5.xml?ContentType=application/vnd.openxmlformats-officedocument.spreadsheetml.worksheet+xml">
        <DigestMethod Algorithm="http://www.w3.org/2001/04/xmlenc#sha256"/>
        <DigestValue>82uxYfWcwvYUDwwh9AG3huCX/YtfKjFN6MeMFojTgOA=</DigestValue>
      </Reference>
      <Reference URI="/xl/worksheets/sheet6.xml?ContentType=application/vnd.openxmlformats-officedocument.spreadsheetml.worksheet+xml">
        <DigestMethod Algorithm="http://www.w3.org/2001/04/xmlenc#sha256"/>
        <DigestValue>fLZoui5rUyMP3VkOaVPJB3Injl1iHw+13+1J8TYsJ7Q=</DigestValue>
      </Reference>
      <Reference URI="/xl/worksheets/sheet7.xml?ContentType=application/vnd.openxmlformats-officedocument.spreadsheetml.worksheet+xml">
        <DigestMethod Algorithm="http://www.w3.org/2001/04/xmlenc#sha256"/>
        <DigestValue>Dj1sn7CsGyeB+TRjJEV7P0y5NuOU5NuN25eKP3H4TDo=</DigestValue>
      </Reference>
      <Reference URI="/xl/worksheets/sheet8.xml?ContentType=application/vnd.openxmlformats-officedocument.spreadsheetml.worksheet+xml">
        <DigestMethod Algorithm="http://www.w3.org/2001/04/xmlenc#sha256"/>
        <DigestValue>0ZyETVdxpIyaPj/8sQbQBYN5DmwAjTSz2KRvmtSmCac=</DigestValue>
      </Reference>
      <Reference URI="/xl/worksheets/sheet9.xml?ContentType=application/vnd.openxmlformats-officedocument.spreadsheetml.worksheet+xml">
        <DigestMethod Algorithm="http://www.w3.org/2001/04/xmlenc#sha256"/>
        <DigestValue>v/Q9l724DOmO6oY/H8J1z+1fhw7TWq3HjO7HmYe2PZU=</DigestValue>
      </Reference>
    </Manifest>
    <SignatureProperties>
      <SignatureProperty Id="idSignatureTime" Target="#idPackageSignature">
        <mdssi:SignatureTime xmlns:mdssi="http://schemas.openxmlformats.org/package/2006/digital-signature">
          <mdssi:Format>YYYY-MM-DDThh:mm:ssTZD</mdssi:Format>
          <mdssi:Value>2019-10-30T07:30:37Z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2019-10-30T07:30:37Z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2019-10-30T07:22:22Z</dcterms:modified>
</cp:coreProperties>
</file>