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E44" i="75" l="1"/>
  <c r="E45" i="75"/>
  <c r="E46" i="75"/>
  <c r="E47" i="75"/>
  <c r="E48" i="75"/>
  <c r="E49" i="75"/>
  <c r="E50" i="75"/>
  <c r="E51" i="75"/>
  <c r="E52" i="75"/>
  <c r="E53" i="75"/>
  <c r="H22" i="74" l="1"/>
  <c r="C22" i="74" l="1"/>
  <c r="G14" i="62" l="1"/>
  <c r="F14" i="62"/>
  <c r="D14" i="62"/>
  <c r="C14" i="62"/>
  <c r="G40" i="75"/>
  <c r="F40" i="75"/>
  <c r="D40" i="75"/>
  <c r="C40" i="75"/>
  <c r="B2" i="37" l="1"/>
  <c r="B1" i="37"/>
  <c r="M14" i="37"/>
  <c r="L14" i="37"/>
  <c r="K14" i="37"/>
  <c r="J14" i="37"/>
  <c r="I14" i="37"/>
  <c r="H14" i="37"/>
  <c r="N14" i="37" s="1"/>
  <c r="G14" i="37"/>
  <c r="F14" i="37"/>
  <c r="N20" i="37"/>
  <c r="N19" i="37"/>
  <c r="N18" i="37"/>
  <c r="N17" i="37"/>
  <c r="N16" i="37"/>
  <c r="N15" i="37"/>
  <c r="N13" i="37"/>
  <c r="N12" i="37"/>
  <c r="N11" i="37"/>
  <c r="N10" i="37"/>
  <c r="N9" i="37"/>
  <c r="M7" i="37"/>
  <c r="M21" i="37" s="1"/>
  <c r="L7" i="37"/>
  <c r="L21" i="37" s="1"/>
  <c r="K7" i="37"/>
  <c r="K21" i="37" s="1"/>
  <c r="J7" i="37"/>
  <c r="J21" i="37" s="1"/>
  <c r="I7" i="37"/>
  <c r="I21" i="37" s="1"/>
  <c r="H7" i="37"/>
  <c r="H21" i="37" s="1"/>
  <c r="G7" i="37"/>
  <c r="G21" i="37" s="1"/>
  <c r="N8" i="37"/>
  <c r="D15" i="36"/>
  <c r="B2" i="36"/>
  <c r="B1" i="36"/>
  <c r="B2" i="74"/>
  <c r="B1" i="74"/>
  <c r="B2" i="64"/>
  <c r="B1" i="64"/>
  <c r="B2" i="35"/>
  <c r="B1" i="35"/>
  <c r="C14" i="69"/>
  <c r="B2" i="69"/>
  <c r="B1" i="69"/>
  <c r="B2" i="28"/>
  <c r="B1" i="28"/>
  <c r="B2" i="73"/>
  <c r="B1" i="73"/>
  <c r="G8" i="72"/>
  <c r="F15" i="72"/>
  <c r="E15" i="72"/>
  <c r="D15" i="72"/>
  <c r="C15" i="72"/>
  <c r="B2" i="72"/>
  <c r="B1" i="72"/>
  <c r="B2" i="52"/>
  <c r="B1" i="52"/>
  <c r="C6" i="71"/>
  <c r="B2" i="71"/>
  <c r="B1" i="71"/>
  <c r="C22" i="75"/>
  <c r="D22" i="75"/>
  <c r="G45" i="75"/>
  <c r="F45" i="75"/>
  <c r="D45" i="75"/>
  <c r="C45" i="75"/>
  <c r="C32" i="75"/>
  <c r="G32" i="75"/>
  <c r="F32" i="75"/>
  <c r="D32" i="75"/>
  <c r="G22" i="75"/>
  <c r="G19" i="75" s="1"/>
  <c r="F22" i="75"/>
  <c r="F19" i="75" s="1"/>
  <c r="D19" i="75"/>
  <c r="C19" i="75"/>
  <c r="G16" i="75"/>
  <c r="F16" i="75"/>
  <c r="D16" i="75"/>
  <c r="C16" i="75"/>
  <c r="G13" i="75"/>
  <c r="F13" i="75"/>
  <c r="D13" i="75"/>
  <c r="C13" i="75"/>
  <c r="G7" i="75"/>
  <c r="F7" i="75"/>
  <c r="D7" i="75"/>
  <c r="C7" i="75"/>
  <c r="B2" i="75"/>
  <c r="B1" i="75"/>
  <c r="B2" i="53"/>
  <c r="B1" i="53"/>
  <c r="B2" i="62"/>
  <c r="B1" i="62"/>
  <c r="F7" i="37" l="1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F21" i="37" l="1"/>
  <c r="N7" i="37"/>
  <c r="N21" i="37" s="1"/>
  <c r="S22" i="35"/>
  <c r="F21" i="72" l="1"/>
  <c r="D21" i="72"/>
  <c r="E21" i="72"/>
  <c r="C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G22" i="74" l="1"/>
  <c r="F22" i="74"/>
  <c r="H8" i="74"/>
  <c r="V7" i="64" l="1"/>
  <c r="H9" i="74"/>
  <c r="H10" i="74"/>
  <c r="H11" i="74"/>
  <c r="H12" i="74"/>
  <c r="H13" i="74"/>
  <c r="H14" i="74"/>
  <c r="H15" i="74"/>
  <c r="H16" i="74"/>
  <c r="H17" i="74"/>
  <c r="H18" i="74"/>
  <c r="H19" i="74"/>
  <c r="H20" i="74"/>
  <c r="H21" i="74"/>
  <c r="T21" i="64" l="1"/>
  <c r="U21" i="64"/>
  <c r="V9" i="64"/>
  <c r="H53" i="75" l="1"/>
  <c r="H52" i="75"/>
  <c r="H51" i="75"/>
  <c r="H50" i="75"/>
  <c r="H49" i="75"/>
  <c r="H48" i="75"/>
  <c r="H47" i="75"/>
  <c r="H46" i="75"/>
  <c r="H45" i="75"/>
  <c r="H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C14" i="37" l="1"/>
  <c r="C7" i="37"/>
  <c r="C21" i="37" l="1"/>
  <c r="D6" i="71"/>
  <c r="C14" i="71"/>
  <c r="G61" i="53"/>
  <c r="F61" i="53"/>
  <c r="D61" i="53"/>
  <c r="C61" i="53"/>
  <c r="G53" i="53"/>
  <c r="F53" i="53"/>
  <c r="D53" i="53"/>
  <c r="C53" i="53"/>
  <c r="G34" i="53"/>
  <c r="G45" i="53" s="1"/>
  <c r="F34" i="53"/>
  <c r="F45" i="53" s="1"/>
  <c r="D34" i="53"/>
  <c r="D45" i="53" s="1"/>
  <c r="C34" i="53"/>
  <c r="C45" i="53" s="1"/>
  <c r="C54" i="53" s="1"/>
  <c r="F54" i="53" l="1"/>
  <c r="D54" i="53"/>
  <c r="G54" i="53"/>
  <c r="G30" i="53"/>
  <c r="F30" i="53"/>
  <c r="D30" i="53"/>
  <c r="C30" i="53"/>
  <c r="G9" i="53"/>
  <c r="G22" i="53" s="1"/>
  <c r="F9" i="53"/>
  <c r="F22" i="53" s="1"/>
  <c r="D9" i="53"/>
  <c r="D22" i="53" s="1"/>
  <c r="D31" i="53" s="1"/>
  <c r="D56" i="53" s="1"/>
  <c r="D63" i="53" s="1"/>
  <c r="D65" i="53" s="1"/>
  <c r="D67" i="53" s="1"/>
  <c r="C9" i="53"/>
  <c r="C22" i="53" s="1"/>
  <c r="D31" i="62"/>
  <c r="D41" i="62" s="1"/>
  <c r="C31" i="62"/>
  <c r="C41" i="62" s="1"/>
  <c r="C20" i="62"/>
  <c r="G31" i="53" l="1"/>
  <c r="G56" i="53" s="1"/>
  <c r="G63" i="53" s="1"/>
  <c r="G65" i="53" s="1"/>
  <c r="G67" i="53" s="1"/>
  <c r="C31" i="53"/>
  <c r="C56" i="53" s="1"/>
  <c r="C63" i="53" s="1"/>
  <c r="C65" i="53" s="1"/>
  <c r="C67" i="53" s="1"/>
  <c r="E22" i="53"/>
  <c r="F31" i="53"/>
  <c r="F56" i="53" s="1"/>
  <c r="F63" i="53" s="1"/>
  <c r="F65" i="53" s="1"/>
  <c r="F67" i="53" s="1"/>
  <c r="H22" i="53"/>
  <c r="G31" i="62"/>
  <c r="G41" i="62" s="1"/>
  <c r="F31" i="62"/>
  <c r="F41" i="62" s="1"/>
  <c r="F20" i="62"/>
  <c r="G20" i="62"/>
  <c r="D20" i="62"/>
  <c r="E41" i="62" l="1"/>
  <c r="E31" i="62"/>
  <c r="D22" i="74"/>
  <c r="E22" i="74"/>
  <c r="G20" i="72"/>
  <c r="G19" i="72"/>
  <c r="G18" i="72"/>
  <c r="G17" i="72"/>
  <c r="G16" i="72"/>
  <c r="G15" i="72"/>
  <c r="G14" i="72"/>
  <c r="G13" i="72"/>
  <c r="G12" i="72"/>
  <c r="G11" i="72"/>
  <c r="G10" i="72"/>
  <c r="G9" i="72"/>
  <c r="D14" i="71"/>
  <c r="G21" i="72" l="1"/>
  <c r="C5" i="73" s="1"/>
  <c r="C8" i="73" s="1"/>
  <c r="C13" i="73" s="1"/>
  <c r="C43" i="28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C15" i="36"/>
  <c r="V8" i="64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H21" i="53"/>
  <c r="H67" i="53"/>
  <c r="H66" i="53"/>
  <c r="H65" i="53"/>
  <c r="H64" i="53"/>
  <c r="H63" i="53"/>
  <c r="H61" i="53"/>
  <c r="H60" i="53"/>
  <c r="H59" i="53"/>
  <c r="H58" i="53"/>
  <c r="H56" i="53"/>
  <c r="H54" i="53"/>
  <c r="H53" i="53"/>
  <c r="H52" i="53"/>
  <c r="H51" i="53"/>
  <c r="H50" i="53"/>
  <c r="H49" i="53"/>
  <c r="H48" i="53"/>
  <c r="H47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1" i="53"/>
  <c r="H30" i="53"/>
  <c r="H29" i="53"/>
  <c r="H28" i="53"/>
  <c r="H27" i="53"/>
  <c r="H26" i="53"/>
  <c r="H25" i="53"/>
  <c r="H24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58" i="53"/>
  <c r="E59" i="53"/>
  <c r="E60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H41" i="62"/>
  <c r="H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2" i="62"/>
  <c r="H23" i="62"/>
  <c r="H24" i="62"/>
  <c r="H25" i="62"/>
  <c r="H26" i="62"/>
  <c r="H27" i="62"/>
  <c r="H28" i="62"/>
  <c r="H29" i="62"/>
  <c r="H30" i="62"/>
  <c r="H31" i="62"/>
  <c r="H33" i="62"/>
  <c r="H34" i="62"/>
  <c r="H35" i="62"/>
  <c r="H36" i="62"/>
  <c r="H37" i="62"/>
  <c r="H38" i="62"/>
  <c r="H39" i="62"/>
  <c r="H40" i="62"/>
  <c r="H7" i="62"/>
  <c r="E33" i="62"/>
  <c r="E34" i="62"/>
  <c r="E35" i="62"/>
  <c r="E36" i="62"/>
  <c r="E37" i="62"/>
  <c r="E38" i="62"/>
  <c r="E39" i="62"/>
  <c r="E40" i="62"/>
  <c r="E23" i="62"/>
  <c r="E24" i="62"/>
  <c r="E25" i="62"/>
  <c r="E26" i="62"/>
  <c r="E27" i="62"/>
  <c r="E28" i="62"/>
  <c r="E29" i="62"/>
  <c r="E30" i="62"/>
  <c r="E22" i="62"/>
  <c r="E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7" i="62"/>
  <c r="C44" i="69" l="1"/>
  <c r="C36" i="69"/>
  <c r="C24" i="69"/>
</calcChain>
</file>

<file path=xl/sharedStrings.xml><?xml version="1.0" encoding="utf-8"?>
<sst xmlns="http://schemas.openxmlformats.org/spreadsheetml/2006/main" count="625" uniqueCount="421">
  <si>
    <t>a</t>
  </si>
  <si>
    <t>b</t>
  </si>
  <si>
    <t>c</t>
  </si>
  <si>
    <t>d</t>
  </si>
  <si>
    <t>e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</si>
  <si>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</si>
  <si>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</si>
  <si>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</si>
  <si>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</si>
  <si>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</si>
  <si>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</si>
  <si>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</si>
  <si>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</si>
  <si>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</si>
  <si>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</si>
  <si>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</si>
  <si>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</si>
  <si>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</si>
  <si>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</si>
  <si>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</si>
  <si>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</si>
  <si>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</si>
  <si>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</si>
  <si>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</si>
  <si>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</si>
  <si>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</si>
  <si>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</si>
  <si>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</si>
  <si>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</si>
  <si>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</si>
  <si>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</si>
  <si>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</si>
  <si>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</si>
  <si>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</si>
  <si>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</si>
  <si>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</si>
  <si>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</si>
  <si>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</si>
  <si>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</si>
  <si>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</si>
  <si>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</si>
  <si>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</si>
  <si>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</si>
  <si>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</si>
  <si>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</si>
  <si>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</si>
  <si>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</si>
  <si>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</si>
  <si>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</si>
  <si>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</si>
  <si>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</si>
  <si>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</si>
  <si>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</si>
  <si>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</si>
  <si>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</si>
  <si>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</si>
  <si>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</si>
  <si>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</si>
  <si>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</si>
  <si>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</si>
  <si>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</si>
  <si>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</si>
  <si>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</si>
  <si>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</si>
  <si>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</si>
  <si>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</si>
  <si>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</si>
  <si>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</si>
  <si>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</si>
  <si>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</si>
  <si>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</si>
  <si>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</si>
  <si>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</si>
  <si>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</si>
  <si>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</si>
  <si>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</si>
  <si>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</si>
  <si>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</si>
  <si>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</si>
  <si>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</si>
  <si>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</si>
  <si>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</si>
  <si>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</si>
  <si>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</si>
  <si>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</si>
  <si>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</si>
  <si>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</si>
  <si>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</si>
  <si>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</si>
  <si>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</si>
  <si>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</si>
  <si>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</si>
  <si>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</si>
  <si>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</si>
  <si>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</si>
  <si>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</si>
  <si>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</si>
  <si>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</si>
  <si>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</si>
  <si>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</si>
  <si>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</si>
  <si>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</si>
  <si>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</si>
  <si>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</si>
  <si>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</si>
  <si>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</si>
  <si>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</si>
  <si>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</si>
  <si>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</si>
  <si>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</si>
  <si>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</si>
  <si>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</si>
  <si>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</si>
  <si>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</si>
  <si>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</si>
  <si>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</si>
  <si>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</si>
  <si>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</si>
  <si>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</si>
  <si>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</si>
  <si>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</si>
  <si>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</si>
  <si>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</si>
  <si>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</si>
  <si>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</si>
  <si>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</si>
  <si>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</si>
  <si>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</si>
  <si>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</si>
  <si>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</si>
  <si>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</si>
  <si>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</si>
  <si>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</si>
  <si>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</si>
  <si>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</si>
  <si>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</si>
  <si>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</si>
  <si>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</si>
  <si>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</si>
  <si>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</si>
  <si>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</si>
  <si>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</si>
  <si>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</si>
  <si>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</si>
  <si>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</si>
  <si>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</si>
  <si>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</si>
  <si>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</si>
  <si>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</si>
  <si>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</si>
  <si>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</si>
  <si>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</si>
  <si>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</si>
  <si>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</si>
  <si>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</si>
  <si>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</si>
  <si>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</si>
  <si>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</si>
  <si>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</si>
  <si>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</si>
  <si>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</si>
  <si>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</si>
  <si>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</si>
  <si>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</si>
  <si>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</si>
  <si>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</si>
  <si>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</si>
  <si>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</si>
  <si>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</si>
  <si>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</si>
  <si>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</si>
  <si>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</si>
  <si>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</si>
  <si>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</si>
  <si>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</si>
  <si>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</si>
  <si>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</si>
  <si>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</si>
  <si>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</si>
  <si>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</si>
  <si>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</si>
  <si>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</si>
  <si>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</si>
  <si>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</si>
  <si>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</si>
  <si>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</si>
  <si>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</si>
  <si>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</si>
  <si>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</si>
  <si>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</si>
  <si>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</si>
  <si>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</si>
  <si>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</si>
  <si>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</si>
  <si>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</si>
  <si>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</si>
  <si>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</si>
  <si>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</si>
  <si>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</si>
  <si>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</si>
  <si>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</si>
  <si>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</si>
  <si>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</si>
  <si>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</si>
  <si>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</si>
  <si>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</si>
  <si>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</si>
  <si>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</si>
  <si>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</si>
  <si>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</si>
  <si>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</si>
  <si>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</si>
  <si>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</si>
  <si>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</si>
  <si>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</si>
  <si>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</si>
  <si>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</si>
  <si>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</si>
  <si>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</si>
  <si>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</si>
  <si>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</si>
  <si>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</si>
  <si>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</si>
  <si>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</si>
  <si>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</si>
  <si>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</si>
  <si>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</si>
  <si>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</si>
  <si>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</si>
  <si>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</si>
  <si>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</si>
  <si>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</si>
  <si>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</si>
  <si>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</si>
  <si>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</si>
  <si>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</si>
  <si>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</si>
  <si>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</si>
  <si>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</si>
  <si>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</si>
  <si>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</si>
  <si>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</si>
  <si>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</si>
  <si>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</si>
  <si>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</si>
  <si>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</si>
  <si>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</si>
  <si>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</si>
  <si>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</si>
  <si>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</si>
  <si>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</si>
  <si>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</si>
  <si>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</si>
  <si>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</si>
  <si>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</si>
  <si>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</si>
  <si>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</si>
  <si>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</si>
  <si>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</si>
  <si>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</si>
  <si>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</si>
  <si>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</si>
  <si>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</si>
  <si>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</si>
  <si>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</si>
  <si>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</si>
  <si>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</si>
  <si>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</si>
  <si>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</si>
  <si>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</si>
  <si>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</si>
  <si>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</si>
  <si>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</si>
  <si>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</si>
  <si>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</si>
  <si>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</si>
  <si>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</si>
  <si>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</si>
  <si>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</si>
  <si>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</si>
  <si>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</si>
  <si>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</si>
  <si>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</si>
  <si>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</si>
  <si>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</si>
  <si>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</si>
  <si>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</si>
  <si>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</si>
  <si>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</si>
  <si>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</si>
  <si>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</si>
  <si>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</si>
  <si>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</si>
  <si>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</si>
  <si>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</si>
  <si>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</si>
  <si>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</si>
  <si>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</si>
  <si>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</si>
  <si>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</si>
  <si>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</si>
  <si>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</si>
  <si>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</si>
  <si>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</si>
  <si>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</si>
  <si>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</si>
  <si>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</si>
  <si>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</si>
  <si>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</si>
  <si>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</si>
  <si>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</si>
  <si>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</si>
  <si>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</si>
  <si>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</si>
  <si>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</si>
  <si>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</si>
  <si>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</si>
  <si>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</si>
  <si>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</si>
  <si>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</si>
  <si>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</si>
  <si>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</si>
  <si>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</si>
  <si>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</si>
  <si>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</si>
  <si>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</si>
  <si>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</si>
  <si>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</si>
  <si>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</si>
  <si>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</si>
  <si>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</si>
  <si>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</si>
  <si>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</si>
  <si>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</si>
  <si>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</si>
  <si>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</si>
  <si>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</si>
  <si>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</si>
  <si>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</si>
  <si>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</si>
  <si>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</si>
  <si>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</si>
  <si>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</si>
  <si>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</si>
  <si>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</si>
  <si>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</si>
  <si>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</si>
  <si>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</si>
  <si>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</si>
  <si>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</si>
  <si>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</si>
  <si>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</si>
  <si>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</si>
  <si>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</si>
  <si>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</si>
  <si>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</si>
  <si>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</si>
  <si>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</si>
  <si>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</si>
  <si>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</si>
  <si>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</si>
  <si>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</si>
  <si>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</si>
  <si>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</si>
  <si>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</si>
  <si>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</si>
  <si>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</si>
  <si>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</si>
  <si>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</si>
  <si>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</si>
  <si>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</si>
  <si>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</si>
  <si>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</si>
  <si>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</si>
  <si>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</si>
  <si>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</si>
  <si>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</si>
  <si>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</si>
  <si>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</si>
  <si>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</si>
  <si>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</si>
  <si>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</si>
  <si>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</si>
  <si>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</si>
  <si>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</si>
  <si>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</si>
  <si>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</si>
  <si>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</si>
  <si>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</si>
  <si>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</si>
  <si>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</si>
  <si>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</si>
  <si>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</si>
  <si>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</si>
  <si>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</si>
  <si>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ფინკა ბანკი საქართველო</t>
  </si>
  <si>
    <t>Jeffrey Allen Flowers (Chairman)</t>
  </si>
  <si>
    <t>Dane Steven McGuire</t>
  </si>
  <si>
    <t>Keith Gary Sandbloom</t>
  </si>
  <si>
    <t>Radoil Tzvetanov Mitov</t>
  </si>
  <si>
    <t>Paul Russell Clark</t>
  </si>
  <si>
    <t>Vusal Verdiyev, CEO</t>
  </si>
  <si>
    <t>Giorgi Mirotadze, CFO</t>
  </si>
  <si>
    <t>Giorgi Samadashvili, COO</t>
  </si>
  <si>
    <t>FINCA Microfinance Coöperatief U.A. (Netherlands)</t>
  </si>
  <si>
    <t>FINCA Microfinance Holding Company LLC (Delaware, USA)</t>
  </si>
  <si>
    <t>FINCA International, Inc (New York, USA)</t>
  </si>
  <si>
    <t>International Finance Corporation (IFC)</t>
  </si>
  <si>
    <t>KfW</t>
  </si>
  <si>
    <t>FMO (Nederlandse Financierings Maatschappij voor Ontwikkelingslanden N.V)</t>
  </si>
  <si>
    <t>100 Voting right of FINCA Microfinance Coöperatief U.A.</t>
  </si>
  <si>
    <t>62.93% of FINCA Microfinance Holding Company LLC (Delaware, USA)</t>
  </si>
  <si>
    <t>14.27% of FINCA Microfinance Holding Company LLC (Delaware, USA)</t>
  </si>
  <si>
    <t>8.87% of FINCA Microfinance Holding Company LLC (Delaware, USA)</t>
  </si>
  <si>
    <t>7.25% of FINCA Microfinance Holding Company LLC (Delaware, USA)</t>
  </si>
  <si>
    <t>ძირითადი პირველადი კაპიტალის კოეფიციენტი ( ≥ 7.0 %)</t>
  </si>
  <si>
    <t>ცხრილი 9 (Capital), N40</t>
  </si>
  <si>
    <t>ცხრილი 9 (Capital), N37</t>
  </si>
  <si>
    <t>ცხრილი 9 (Capital), N2</t>
  </si>
  <si>
    <t>ცხრილი 9 (Capital), N6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</si>
  <si>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 №92/04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</si>
</sst>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168" fontId="12" fillId="37" borderId="0"/>
    <xf numFmtId="169" fontId="12" fillId="37" borderId="0"/>
    <xf numFmtId="168" fontId="12" fillId="37" borderId="0"/>
    <xf numFmtId="0" fontId="13" fillId="38" borderId="0" applyNumberFormat="0" applyBorder="0" applyAlignment="0" applyProtection="0"/>
    <xf numFmtId="0" fontId="3" fillId="13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3" fillId="17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3" fillId="21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3" fillId="25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3" fillId="29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" fillId="3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3" fillId="1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3" fillId="18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3" fillId="22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3" fillId="26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3" fillId="30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3" fillId="34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48" borderId="0" applyNumberFormat="0" applyBorder="0" applyAlignment="0" applyProtection="0"/>
    <xf numFmtId="0" fontId="16" fillId="15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5" borderId="0" applyNumberFormat="0" applyBorder="0" applyAlignment="0" applyProtection="0"/>
    <xf numFmtId="0" fontId="16" fillId="19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23" borderId="0" applyNumberFormat="0" applyBorder="0" applyAlignment="0" applyProtection="0"/>
    <xf numFmtId="168" fontId="17" fillId="46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168" fontId="17" fillId="46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168" fontId="17" fillId="46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168" fontId="17" fillId="46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168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6" fillId="31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6" fillId="35" borderId="0" applyNumberFormat="0" applyBorder="0" applyAlignment="0" applyProtection="0"/>
    <xf numFmtId="168" fontId="17" fillId="51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168" fontId="17" fillId="51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168" fontId="17" fillId="51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168" fontId="17" fillId="51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168" fontId="17" fillId="51" borderId="0" applyNumberFormat="0" applyBorder="0" applyAlignment="0" applyProtection="0"/>
    <xf numFmtId="0" fontId="15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6" fillId="12" borderId="0" applyNumberFormat="0" applyBorder="0" applyAlignment="0" applyProtection="0"/>
    <xf numFmtId="168" fontId="17" fillId="54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168" fontId="17" fillId="54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168" fontId="17" fillId="54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168" fontId="17" fillId="54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168" fontId="17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6" fillId="16" borderId="0" applyNumberFormat="0" applyBorder="0" applyAlignment="0" applyProtection="0"/>
    <xf numFmtId="168" fontId="17" fillId="58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168" fontId="17" fillId="58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168" fontId="17" fillId="58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168" fontId="17" fillId="58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168" fontId="17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5" fillId="56" borderId="0" applyNumberFormat="0" applyBorder="0" applyAlignment="0" applyProtection="0"/>
    <xf numFmtId="0" fontId="15" fillId="60" borderId="0" applyNumberFormat="0" applyBorder="0" applyAlignment="0" applyProtection="0"/>
    <xf numFmtId="0" fontId="16" fillId="20" borderId="0" applyNumberFormat="0" applyBorder="0" applyAlignment="0" applyProtection="0"/>
    <xf numFmtId="168" fontId="17" fillId="6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0" fontId="15" fillId="6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168" fontId="17" fillId="6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168" fontId="17" fillId="6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168" fontId="17" fillId="6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168" fontId="17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6" fillId="24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3" fillId="61" borderId="0" applyNumberFormat="0" applyBorder="0" applyAlignment="0" applyProtection="0"/>
    <xf numFmtId="0" fontId="13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0" borderId="0" applyNumberFormat="0" applyBorder="0" applyAlignment="0" applyProtection="0"/>
    <xf numFmtId="0" fontId="16" fillId="28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3" fillId="55" borderId="0" applyNumberFormat="0" applyBorder="0" applyAlignment="0" applyProtection="0"/>
    <xf numFmtId="0" fontId="13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6" fillId="32" borderId="0" applyNumberFormat="0" applyBorder="0" applyAlignment="0" applyProtection="0"/>
    <xf numFmtId="168" fontId="17" fillId="63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0" fontId="15" fillId="6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168" fontId="17" fillId="63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168" fontId="17" fillId="63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168" fontId="17" fillId="63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168" fontId="17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8" fillId="39" borderId="0" applyNumberFormat="0" applyBorder="0" applyAlignment="0" applyProtection="0"/>
    <xf numFmtId="0" fontId="19" fillId="6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18" fillId="39" borderId="0" applyNumberFormat="0" applyBorder="0" applyAlignment="0" applyProtection="0"/>
    <xf numFmtId="170" fontId="21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1" fontId="23" fillId="0" borderId="0" applyFill="0" applyBorder="0" applyAlignment="0"/>
    <xf numFmtId="171" fontId="23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2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75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168" fontId="26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168" fontId="26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169" fontId="26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168" fontId="26" fillId="64" borderId="43" applyNumberFormat="0" applyAlignment="0" applyProtection="0"/>
    <xf numFmtId="169" fontId="26" fillId="64" borderId="43" applyNumberFormat="0" applyAlignment="0" applyProtection="0"/>
    <xf numFmtId="168" fontId="26" fillId="64" borderId="43" applyNumberFormat="0" applyAlignment="0" applyProtection="0"/>
    <xf numFmtId="168" fontId="26" fillId="64" borderId="43" applyNumberFormat="0" applyAlignment="0" applyProtection="0"/>
    <xf numFmtId="169" fontId="26" fillId="64" borderId="43" applyNumberFormat="0" applyAlignment="0" applyProtection="0"/>
    <xf numFmtId="168" fontId="26" fillId="64" borderId="43" applyNumberFormat="0" applyAlignment="0" applyProtection="0"/>
    <xf numFmtId="168" fontId="26" fillId="64" borderId="43" applyNumberFormat="0" applyAlignment="0" applyProtection="0"/>
    <xf numFmtId="169" fontId="26" fillId="64" borderId="43" applyNumberFormat="0" applyAlignment="0" applyProtection="0"/>
    <xf numFmtId="168" fontId="26" fillId="64" borderId="43" applyNumberFormat="0" applyAlignment="0" applyProtection="0"/>
    <xf numFmtId="168" fontId="26" fillId="64" borderId="43" applyNumberFormat="0" applyAlignment="0" applyProtection="0"/>
    <xf numFmtId="169" fontId="26" fillId="64" borderId="43" applyNumberFormat="0" applyAlignment="0" applyProtection="0"/>
    <xf numFmtId="168" fontId="26" fillId="64" borderId="43" applyNumberFormat="0" applyAlignment="0" applyProtection="0"/>
    <xf numFmtId="0" fontId="24" fillId="64" borderId="43" applyNumberFormat="0" applyAlignment="0" applyProtection="0"/>
    <xf numFmtId="0" fontId="27" fillId="65" borderId="44" applyNumberFormat="0" applyAlignment="0" applyProtection="0"/>
    <xf numFmtId="0" fontId="28" fillId="10" borderId="39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0" fontId="27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0" fontId="28" fillId="10" borderId="39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0" fontId="27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17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14" fontId="32" fillId="0" borderId="0" applyFill="0" applyBorder="0" applyAlignment="0"/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37" fillId="40" borderId="0" applyNumberFormat="0" applyBorder="0" applyAlignment="0" applyProtection="0"/>
    <xf numFmtId="0" fontId="38" fillId="5" borderId="0" applyNumberFormat="0" applyBorder="0" applyAlignment="0" applyProtection="0"/>
    <xf numFmtId="168" fontId="39" fillId="40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40" fillId="0" borderId="33" applyNumberFormat="0" applyAlignment="0" applyProtection="0">
      <alignment horizontal="left" vertical="center"/>
    </xf>
    <xf numFmtId="0" fontId="40" fillId="0" borderId="33" applyNumberFormat="0" applyAlignment="0" applyProtection="0">
      <alignment horizontal="left" vertical="center"/>
    </xf>
    <xf numFmtId="168" fontId="40" fillId="0" borderId="33" applyNumberFormat="0" applyAlignment="0" applyProtection="0">
      <alignment horizontal="left" vertical="center"/>
    </xf>
    <xf numFmtId="0" fontId="40" fillId="0" borderId="9">
      <alignment horizontal="left" vertical="center"/>
    </xf>
    <xf numFmtId="0" fontId="40" fillId="0" borderId="9">
      <alignment horizontal="left" vertical="center"/>
    </xf>
    <xf numFmtId="168" fontId="40" fillId="0" borderId="9">
      <alignment horizontal="left" vertical="center"/>
    </xf>
    <xf numFmtId="0" fontId="41" fillId="0" borderId="46" applyNumberFormat="0" applyFill="0" applyAlignment="0" applyProtection="0"/>
    <xf numFmtId="169" fontId="41" fillId="0" borderId="46" applyNumberFormat="0" applyFill="0" applyAlignment="0" applyProtection="0"/>
    <xf numFmtId="0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9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9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9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9" fontId="41" fillId="0" borderId="46" applyNumberFormat="0" applyFill="0" applyAlignment="0" applyProtection="0"/>
    <xf numFmtId="168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2" fillId="0" borderId="47" applyNumberFormat="0" applyFill="0" applyAlignment="0" applyProtection="0"/>
    <xf numFmtId="169" fontId="42" fillId="0" borderId="47" applyNumberFormat="0" applyFill="0" applyAlignment="0" applyProtection="0"/>
    <xf numFmtId="0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9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9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9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9" fontId="42" fillId="0" borderId="47" applyNumberFormat="0" applyFill="0" applyAlignment="0" applyProtection="0"/>
    <xf numFmtId="168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3" fillId="0" borderId="48" applyNumberFormat="0" applyFill="0" applyAlignment="0" applyProtection="0"/>
    <xf numFmtId="169" fontId="43" fillId="0" borderId="48" applyNumberFormat="0" applyFill="0" applyAlignment="0" applyProtection="0"/>
    <xf numFmtId="0" fontId="43" fillId="0" borderId="48" applyNumberFormat="0" applyFill="0" applyAlignment="0" applyProtection="0"/>
    <xf numFmtId="168" fontId="43" fillId="0" borderId="48" applyNumberFormat="0" applyFill="0" applyAlignment="0" applyProtection="0"/>
    <xf numFmtId="0" fontId="43" fillId="0" borderId="48" applyNumberFormat="0" applyFill="0" applyAlignment="0" applyProtection="0"/>
    <xf numFmtId="168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168" fontId="43" fillId="0" borderId="48" applyNumberFormat="0" applyFill="0" applyAlignment="0" applyProtection="0"/>
    <xf numFmtId="169" fontId="43" fillId="0" borderId="48" applyNumberFormat="0" applyFill="0" applyAlignment="0" applyProtection="0"/>
    <xf numFmtId="168" fontId="43" fillId="0" borderId="48" applyNumberFormat="0" applyFill="0" applyAlignment="0" applyProtection="0"/>
    <xf numFmtId="168" fontId="43" fillId="0" borderId="48" applyNumberFormat="0" applyFill="0" applyAlignment="0" applyProtection="0"/>
    <xf numFmtId="169" fontId="43" fillId="0" borderId="48" applyNumberFormat="0" applyFill="0" applyAlignment="0" applyProtection="0"/>
    <xf numFmtId="168" fontId="43" fillId="0" borderId="48" applyNumberFormat="0" applyFill="0" applyAlignment="0" applyProtection="0"/>
    <xf numFmtId="168" fontId="43" fillId="0" borderId="48" applyNumberFormat="0" applyFill="0" applyAlignment="0" applyProtection="0"/>
    <xf numFmtId="169" fontId="43" fillId="0" borderId="48" applyNumberFormat="0" applyFill="0" applyAlignment="0" applyProtection="0"/>
    <xf numFmtId="168" fontId="43" fillId="0" borderId="48" applyNumberFormat="0" applyFill="0" applyAlignment="0" applyProtection="0"/>
    <xf numFmtId="168" fontId="43" fillId="0" borderId="48" applyNumberFormat="0" applyFill="0" applyAlignment="0" applyProtection="0"/>
    <xf numFmtId="169" fontId="43" fillId="0" borderId="48" applyNumberFormat="0" applyFill="0" applyAlignment="0" applyProtection="0"/>
    <xf numFmtId="168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4" fillId="0" borderId="0"/>
    <xf numFmtId="168" fontId="45" fillId="0" borderId="0"/>
    <xf numFmtId="0" fontId="45" fillId="0" borderId="0"/>
    <xf numFmtId="168" fontId="45" fillId="0" borderId="0"/>
    <xf numFmtId="168" fontId="40" fillId="0" borderId="0"/>
    <xf numFmtId="0" fontId="40" fillId="0" borderId="0"/>
    <xf numFmtId="168" fontId="40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0" fontId="48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0" fillId="0" borderId="0" applyNumberFormat="0" applyFill="0" applyBorder="0" applyAlignment="0" applyProtection="0">
      <alignment vertical="top"/>
      <protection locked="0"/>
    </xf>
    <xf numFmtId="169" fontId="50" fillId="0" borderId="0" applyNumberFormat="0" applyFill="0" applyBorder="0" applyAlignment="0" applyProtection="0">
      <alignment vertical="top"/>
      <protection locked="0"/>
    </xf>
    <xf numFmtId="168" fontId="50" fillId="0" borderId="0" applyNumberFormat="0" applyFill="0" applyBorder="0" applyAlignment="0" applyProtection="0">
      <alignment vertical="top"/>
      <protection locked="0"/>
    </xf>
    <xf numFmtId="168" fontId="51" fillId="0" borderId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168" fontId="54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168" fontId="54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169" fontId="54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168" fontId="54" fillId="43" borderId="43" applyNumberFormat="0" applyAlignment="0" applyProtection="0"/>
    <xf numFmtId="169" fontId="54" fillId="43" borderId="43" applyNumberFormat="0" applyAlignment="0" applyProtection="0"/>
    <xf numFmtId="168" fontId="54" fillId="43" borderId="43" applyNumberFormat="0" applyAlignment="0" applyProtection="0"/>
    <xf numFmtId="168" fontId="54" fillId="43" borderId="43" applyNumberFormat="0" applyAlignment="0" applyProtection="0"/>
    <xf numFmtId="169" fontId="54" fillId="43" borderId="43" applyNumberFormat="0" applyAlignment="0" applyProtection="0"/>
    <xf numFmtId="168" fontId="54" fillId="43" borderId="43" applyNumberFormat="0" applyAlignment="0" applyProtection="0"/>
    <xf numFmtId="168" fontId="54" fillId="43" borderId="43" applyNumberFormat="0" applyAlignment="0" applyProtection="0"/>
    <xf numFmtId="169" fontId="54" fillId="43" borderId="43" applyNumberFormat="0" applyAlignment="0" applyProtection="0"/>
    <xf numFmtId="168" fontId="54" fillId="43" borderId="43" applyNumberFormat="0" applyAlignment="0" applyProtection="0"/>
    <xf numFmtId="168" fontId="54" fillId="43" borderId="43" applyNumberFormat="0" applyAlignment="0" applyProtection="0"/>
    <xf numFmtId="169" fontId="54" fillId="43" borderId="43" applyNumberFormat="0" applyAlignment="0" applyProtection="0"/>
    <xf numFmtId="168" fontId="54" fillId="43" borderId="43" applyNumberFormat="0" applyAlignment="0" applyProtection="0"/>
    <xf numFmtId="0" fontId="52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0" fontId="55" fillId="0" borderId="49" applyNumberFormat="0" applyFill="0" applyAlignment="0" applyProtection="0"/>
    <xf numFmtId="0" fontId="56" fillId="0" borderId="38" applyNumberFormat="0" applyFill="0" applyAlignment="0" applyProtection="0"/>
    <xf numFmtId="168" fontId="57" fillId="0" borderId="49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0" fontId="55" fillId="0" borderId="49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168" fontId="57" fillId="0" borderId="49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168" fontId="57" fillId="0" borderId="49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168" fontId="57" fillId="0" borderId="49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168" fontId="57" fillId="0" borderId="49" applyNumberFormat="0" applyFill="0" applyAlignment="0" applyProtection="0"/>
    <xf numFmtId="0" fontId="55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73" borderId="0" applyNumberFormat="0" applyBorder="0" applyAlignment="0" applyProtection="0"/>
    <xf numFmtId="0" fontId="59" fillId="7" borderId="0" applyNumberFormat="0" applyBorder="0" applyAlignment="0" applyProtection="0"/>
    <xf numFmtId="168" fontId="60" fillId="73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0" fontId="58" fillId="73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168" fontId="60" fillId="73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168" fontId="60" fillId="73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168" fontId="60" fillId="73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168" fontId="60" fillId="73" borderId="0" applyNumberFormat="0" applyBorder="0" applyAlignment="0" applyProtection="0"/>
    <xf numFmtId="0" fontId="58" fillId="73" borderId="0" applyNumberFormat="0" applyBorder="0" applyAlignment="0" applyProtection="0"/>
    <xf numFmtId="1" fontId="61" fillId="0" borderId="0" applyProtection="0"/>
    <xf numFmtId="168" fontId="12" fillId="0" borderId="50"/>
    <xf numFmtId="169" fontId="12" fillId="0" borderId="50"/>
    <xf numFmtId="168" fontId="12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81" fontId="2" fillId="0" borderId="0"/>
    <xf numFmtId="179" fontId="14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0" fontId="63" fillId="0" borderId="0"/>
    <xf numFmtId="0" fontId="62" fillId="0" borderId="0"/>
    <xf numFmtId="179" fontId="14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2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3" fillId="0" borderId="0"/>
    <xf numFmtId="179" fontId="14" fillId="0" borderId="0"/>
    <xf numFmtId="179" fontId="14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1" fillId="0" borderId="0"/>
    <xf numFmtId="0" fontId="14" fillId="0" borderId="0"/>
    <xf numFmtId="0" fontId="2" fillId="0" borderId="0"/>
    <xf numFmtId="0" fontId="13" fillId="0" borderId="0"/>
    <xf numFmtId="168" fontId="11" fillId="0" borderId="0"/>
    <xf numFmtId="0" fontId="2" fillId="0" borderId="0"/>
    <xf numFmtId="0" fontId="1" fillId="0" borderId="0"/>
    <xf numFmtId="0" fontId="1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9" fontId="2" fillId="0" borderId="0"/>
    <xf numFmtId="0" fontId="14" fillId="0" borderId="0"/>
    <xf numFmtId="0" fontId="14" fillId="0" borderId="0"/>
    <xf numFmtId="168" fontId="11" fillId="0" borderId="0"/>
    <xf numFmtId="0" fontId="51" fillId="0" borderId="0"/>
    <xf numFmtId="0" fontId="2" fillId="0" borderId="0"/>
    <xf numFmtId="168" fontId="11" fillId="0" borderId="0"/>
    <xf numFmtId="0" fontId="1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168" fontId="11" fillId="0" borderId="0"/>
    <xf numFmtId="168" fontId="11" fillId="0" borderId="0"/>
    <xf numFmtId="0" fontId="1" fillId="0" borderId="0"/>
    <xf numFmtId="179" fontId="14" fillId="0" borderId="0"/>
    <xf numFmtId="179" fontId="14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168" fontId="11" fillId="0" borderId="0"/>
    <xf numFmtId="168" fontId="11" fillId="0" borderId="0"/>
    <xf numFmtId="0" fontId="1" fillId="0" borderId="0"/>
    <xf numFmtId="179" fontId="14" fillId="0" borderId="0"/>
    <xf numFmtId="179" fontId="14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179" fontId="14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79" fontId="14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79" fontId="2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9" fontId="12" fillId="0" borderId="0"/>
    <xf numFmtId="0" fontId="6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6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2" fillId="0" borderId="0"/>
    <xf numFmtId="179" fontId="6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168" fontId="12" fillId="0" borderId="0"/>
    <xf numFmtId="0" fontId="62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2" fillId="0" borderId="0"/>
    <xf numFmtId="0" fontId="6" fillId="0" borderId="0"/>
    <xf numFmtId="0" fontId="62" fillId="0" borderId="0"/>
    <xf numFmtId="168" fontId="6" fillId="0" borderId="0"/>
    <xf numFmtId="0" fontId="62" fillId="0" borderId="0"/>
    <xf numFmtId="168" fontId="6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179" fontId="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179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" fillId="0" borderId="0"/>
    <xf numFmtId="179" fontId="12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0" fillId="0" borderId="0"/>
    <xf numFmtId="0" fontId="2" fillId="0" borderId="0"/>
    <xf numFmtId="0" fontId="62" fillId="0" borderId="0"/>
    <xf numFmtId="168" fontId="30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0" fontId="2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9" fontId="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168" fontId="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168" fontId="2" fillId="0" borderId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13" fillId="74" borderId="51" applyNumberFormat="0" applyFont="0" applyAlignment="0" applyProtection="0"/>
    <xf numFmtId="168" fontId="2" fillId="0" borderId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169" fontId="2" fillId="0" borderId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7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8" fillId="0" borderId="0"/>
    <xf numFmtId="0" fontId="68" fillId="0" borderId="0"/>
    <xf numFmtId="168" fontId="68" fillId="0" borderId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168" fontId="71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168" fontId="71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169" fontId="71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168" fontId="71" fillId="64" borderId="52" applyNumberFormat="0" applyAlignment="0" applyProtection="0"/>
    <xf numFmtId="169" fontId="71" fillId="64" borderId="52" applyNumberFormat="0" applyAlignment="0" applyProtection="0"/>
    <xf numFmtId="168" fontId="71" fillId="64" borderId="52" applyNumberFormat="0" applyAlignment="0" applyProtection="0"/>
    <xf numFmtId="168" fontId="71" fillId="64" borderId="52" applyNumberFormat="0" applyAlignment="0" applyProtection="0"/>
    <xf numFmtId="169" fontId="71" fillId="64" borderId="52" applyNumberFormat="0" applyAlignment="0" applyProtection="0"/>
    <xf numFmtId="168" fontId="71" fillId="64" borderId="52" applyNumberFormat="0" applyAlignment="0" applyProtection="0"/>
    <xf numFmtId="168" fontId="71" fillId="64" borderId="52" applyNumberFormat="0" applyAlignment="0" applyProtection="0"/>
    <xf numFmtId="169" fontId="71" fillId="64" borderId="52" applyNumberFormat="0" applyAlignment="0" applyProtection="0"/>
    <xf numFmtId="168" fontId="71" fillId="64" borderId="52" applyNumberFormat="0" applyAlignment="0" applyProtection="0"/>
    <xf numFmtId="168" fontId="71" fillId="64" borderId="52" applyNumberFormat="0" applyAlignment="0" applyProtection="0"/>
    <xf numFmtId="169" fontId="71" fillId="64" borderId="52" applyNumberFormat="0" applyAlignment="0" applyProtection="0"/>
    <xf numFmtId="168" fontId="71" fillId="64" borderId="52" applyNumberFormat="0" applyAlignment="0" applyProtection="0"/>
    <xf numFmtId="0" fontId="69" fillId="64" borderId="52" applyNumberFormat="0" applyAlignment="0" applyProtection="0"/>
    <xf numFmtId="0" fontId="11" fillId="0" borderId="0"/>
    <xf numFmtId="17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1" fillId="0" borderId="3" applyNumberFormat="0">
      <alignment horizontal="center" vertical="top" wrapText="1"/>
    </xf>
    <xf numFmtId="0" fontId="73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4" fillId="0" borderId="0"/>
    <xf numFmtId="0" fontId="11" fillId="0" borderId="0"/>
    <xf numFmtId="0" fontId="75" fillId="0" borderId="0"/>
    <xf numFmtId="0" fontId="75" fillId="0" borderId="0"/>
    <xf numFmtId="168" fontId="11" fillId="0" borderId="0"/>
    <xf numFmtId="168" fontId="11" fillId="0" borderId="0"/>
    <xf numFmtId="0" fontId="76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49" fontId="32" fillId="0" borderId="0" applyFill="0" applyBorder="0" applyAlignment="0"/>
    <xf numFmtId="189" fontId="23" fillId="0" borderId="0" applyFill="0" applyBorder="0" applyAlignment="0"/>
    <xf numFmtId="190" fontId="23" fillId="0" borderId="0" applyFill="0" applyBorder="0" applyAlignment="0"/>
    <xf numFmtId="0" fontId="78" fillId="0" borderId="0">
      <alignment horizontal="center" vertical="top"/>
    </xf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168" fontId="80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168" fontId="80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169" fontId="80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168" fontId="80" fillId="0" borderId="53" applyNumberFormat="0" applyFill="0" applyAlignment="0" applyProtection="0"/>
    <xf numFmtId="169" fontId="80" fillId="0" borderId="53" applyNumberFormat="0" applyFill="0" applyAlignment="0" applyProtection="0"/>
    <xf numFmtId="168" fontId="80" fillId="0" borderId="53" applyNumberFormat="0" applyFill="0" applyAlignment="0" applyProtection="0"/>
    <xf numFmtId="168" fontId="80" fillId="0" borderId="53" applyNumberFormat="0" applyFill="0" applyAlignment="0" applyProtection="0"/>
    <xf numFmtId="169" fontId="80" fillId="0" borderId="53" applyNumberFormat="0" applyFill="0" applyAlignment="0" applyProtection="0"/>
    <xf numFmtId="168" fontId="80" fillId="0" borderId="53" applyNumberFormat="0" applyFill="0" applyAlignment="0" applyProtection="0"/>
    <xf numFmtId="168" fontId="80" fillId="0" borderId="53" applyNumberFormat="0" applyFill="0" applyAlignment="0" applyProtection="0"/>
    <xf numFmtId="169" fontId="80" fillId="0" borderId="53" applyNumberFormat="0" applyFill="0" applyAlignment="0" applyProtection="0"/>
    <xf numFmtId="168" fontId="80" fillId="0" borderId="53" applyNumberFormat="0" applyFill="0" applyAlignment="0" applyProtection="0"/>
    <xf numFmtId="168" fontId="80" fillId="0" borderId="53" applyNumberFormat="0" applyFill="0" applyAlignment="0" applyProtection="0"/>
    <xf numFmtId="169" fontId="80" fillId="0" borderId="53" applyNumberFormat="0" applyFill="0" applyAlignment="0" applyProtection="0"/>
    <xf numFmtId="168" fontId="80" fillId="0" borderId="53" applyNumberFormat="0" applyFill="0" applyAlignment="0" applyProtection="0"/>
    <xf numFmtId="0" fontId="33" fillId="0" borderId="53" applyNumberFormat="0" applyFill="0" applyAlignment="0" applyProtection="0"/>
    <xf numFmtId="0" fontId="11" fillId="0" borderId="54"/>
    <xf numFmtId="185" fontId="67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" fontId="83" fillId="0" borderId="0" applyFill="0" applyProtection="0">
      <alignment horizontal="right"/>
    </xf>
    <xf numFmtId="42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5" fillId="0" borderId="0"/>
    <xf numFmtId="0" fontId="86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48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3" xfId="0" applyFont="1" applyBorder="1"/>
    <xf numFmtId="0" fontId="9" fillId="0" borderId="3" xfId="0" applyFont="1" applyBorder="1"/>
    <xf numFmtId="0" fontId="3" fillId="0" borderId="3" xfId="0" applyFont="1" applyFill="1" applyBorder="1"/>
    <xf numFmtId="0" fontId="87" fillId="0" borderId="3" xfId="0" applyFont="1" applyBorder="1"/>
    <xf numFmtId="0" fontId="0" fillId="0" borderId="0" xfId="0" applyAlignment="1"/>
    <xf numFmtId="0" fontId="1" fillId="0" borderId="0" xfId="0" applyFont="1"/>
    <xf numFmtId="0" fontId="7" fillId="3" borderId="3" xfId="20960" applyFont="1" applyFill="1" applyBorder="1" applyAlignment="1" applyProtection="1">
      <alignment horizontal="left" wrapText="1" indent="1"/>
    </xf>
    <xf numFmtId="0" fontId="7" fillId="0" borderId="3" xfId="20960" applyFont="1" applyFill="1" applyBorder="1" applyAlignment="1" applyProtection="1">
      <alignment horizontal="left" wrapText="1" indent="1"/>
    </xf>
    <xf numFmtId="0" fontId="88" fillId="0" borderId="3" xfId="20960" applyFont="1" applyFill="1" applyBorder="1" applyAlignment="1" applyProtection="1">
      <alignment horizontal="center" vertical="center"/>
    </xf>
    <xf numFmtId="0" fontId="89" fillId="0" borderId="0" xfId="0" applyFont="1" applyBorder="1" applyAlignment="1">
      <alignment wrapText="1"/>
    </xf>
    <xf numFmtId="0" fontId="8" fillId="0" borderId="3" xfId="17" applyFill="1" applyBorder="1" applyAlignment="1" applyProtection="1"/>
    <xf numFmtId="0" fontId="8" fillId="0" borderId="3" xfId="17" applyFill="1" applyBorder="1" applyAlignment="1" applyProtection="1">
      <alignment horizontal="left" vertical="center" wrapText="1"/>
    </xf>
    <xf numFmtId="0" fontId="8" fillId="0" borderId="3" xfId="17" applyFill="1" applyBorder="1" applyAlignment="1" applyProtection="1">
      <alignment horizontal="left" vertical="center"/>
    </xf>
    <xf numFmtId="0" fontId="7" fillId="0" borderId="2" xfId="20960" applyFont="1" applyFill="1" applyBorder="1" applyAlignment="1" applyProtection="1">
      <alignment horizontal="left" wrapText="1" indent="1"/>
    </xf>
    <xf numFmtId="0" fontId="5" fillId="3" borderId="3" xfId="20960" applyFont="1" applyFill="1" applyBorder="1" applyAlignment="1" applyProtection="1"/>
    <xf numFmtId="0" fontId="5" fillId="3" borderId="3" xfId="20960" applyFont="1" applyFill="1" applyBorder="1" applyAlignment="1" applyProtection="1">
      <alignment horizontal="right" indent="1"/>
    </xf>
    <xf numFmtId="0" fontId="5" fillId="3" borderId="2" xfId="20960" applyFont="1" applyFill="1" applyBorder="1" applyAlignment="1" applyProtection="1">
      <alignment horizontal="right" indent="1"/>
    </xf>
    <xf numFmtId="0" fontId="2" fillId="0" borderId="0" xfId="11" applyFont="1" applyFill="1" applyBorder="1" applyProtection="1"/>
    <xf numFmtId="0" fontId="48" fillId="0" borderId="0" xfId="0" applyFont="1"/>
    <xf numFmtId="0" fontId="2" fillId="0" borderId="0" xfId="0" applyFont="1"/>
    <xf numFmtId="0" fontId="90" fillId="0" borderId="0" xfId="0" applyFont="1"/>
    <xf numFmtId="0" fontId="91" fillId="0" borderId="0" xfId="0" applyFont="1"/>
    <xf numFmtId="179" fontId="48" fillId="0" borderId="0" xfId="0" applyNumberFormat="1" applyFont="1" applyAlignment="1">
      <alignment horizontal="left"/>
    </xf>
    <xf numFmtId="0" fontId="2" fillId="0" borderId="0" xfId="0" applyFont="1" applyBorder="1"/>
    <xf numFmtId="0" fontId="90" fillId="0" borderId="0" xfId="0" applyFont="1" applyBorder="1"/>
    <xf numFmtId="0" fontId="91" fillId="0" borderId="0" xfId="0" applyFont="1" applyBorder="1"/>
    <xf numFmtId="0" fontId="2" fillId="0" borderId="1" xfId="0" applyFont="1" applyBorder="1"/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193" fontId="48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90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9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90" fillId="0" borderId="3" xfId="0" applyNumberFormat="1" applyFont="1" applyFill="1" applyBorder="1" applyAlignment="1" applyProtection="1">
      <alignment vertical="center" wrapText="1"/>
      <protection locked="0"/>
    </xf>
    <xf numFmtId="193" fontId="90" fillId="0" borderId="22" xfId="0" applyNumberFormat="1" applyFont="1" applyFill="1" applyBorder="1" applyAlignment="1" applyProtection="1">
      <alignment vertical="center" wrapText="1"/>
      <protection locked="0"/>
    </xf>
    <xf numFmtId="193" fontId="48" fillId="0" borderId="3" xfId="0" applyNumberFormat="1" applyFont="1" applyFill="1" applyBorder="1" applyAlignment="1" applyProtection="1">
      <alignment vertical="center" wrapText="1"/>
      <protection locked="0"/>
    </xf>
    <xf numFmtId="0" fontId="91" fillId="0" borderId="0" xfId="0" applyFont="1" applyFill="1"/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0" fontId="2" fillId="0" borderId="3" xfId="20961" applyNumberFormat="1" applyFont="1" applyBorder="1" applyAlignment="1" applyProtection="1">
      <alignment vertical="center" wrapText="1"/>
      <protection locked="0"/>
    </xf>
    <xf numFmtId="10" fontId="90" fillId="0" borderId="3" xfId="20961" applyNumberFormat="1" applyFont="1" applyBorder="1" applyAlignment="1" applyProtection="1">
      <alignment vertical="center" wrapText="1"/>
      <protection locked="0"/>
    </xf>
    <xf numFmtId="10" fontId="90" fillId="0" borderId="22" xfId="20961" applyNumberFormat="1" applyFont="1" applyBorder="1" applyAlignment="1" applyProtection="1">
      <alignment vertical="center" wrapText="1"/>
      <protection locked="0"/>
    </xf>
    <xf numFmtId="10" fontId="48" fillId="0" borderId="3" xfId="20961" applyNumberFormat="1" applyFont="1" applyFill="1" applyBorder="1" applyAlignment="1" applyProtection="1">
      <alignment vertical="center" wrapText="1"/>
      <protection locked="0"/>
    </xf>
    <xf numFmtId="10" fontId="90" fillId="0" borderId="3" xfId="20961" applyNumberFormat="1" applyFont="1" applyFill="1" applyBorder="1" applyAlignment="1" applyProtection="1">
      <alignment vertical="center" wrapText="1"/>
      <protection locked="0"/>
    </xf>
    <xf numFmtId="10" fontId="90" fillId="0" borderId="22" xfId="20961" applyNumberFormat="1" applyFont="1" applyFill="1" applyBorder="1" applyAlignment="1" applyProtection="1">
      <alignment vertical="center" wrapText="1"/>
      <protection locked="0"/>
    </xf>
    <xf numFmtId="10" fontId="48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90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90" fillId="0" borderId="22" xfId="20961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0" fontId="2" fillId="2" borderId="3" xfId="20961" applyNumberFormat="1" applyFont="1" applyFill="1" applyBorder="1" applyAlignment="1" applyProtection="1">
      <alignment vertical="center"/>
      <protection locked="0"/>
    </xf>
    <xf numFmtId="10" fontId="93" fillId="2" borderId="3" xfId="20961" applyNumberFormat="1" applyFont="1" applyFill="1" applyBorder="1" applyAlignment="1" applyProtection="1">
      <alignment vertical="center"/>
      <protection locked="0"/>
    </xf>
    <xf numFmtId="10" fontId="93" fillId="2" borderId="22" xfId="20961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vertical="center"/>
    </xf>
    <xf numFmtId="10" fontId="2" fillId="2" borderId="25" xfId="20961" applyNumberFormat="1" applyFont="1" applyFill="1" applyBorder="1" applyAlignment="1" applyProtection="1">
      <alignment vertical="center"/>
      <protection locked="0"/>
    </xf>
    <xf numFmtId="10" fontId="93" fillId="2" borderId="25" xfId="20961" applyNumberFormat="1" applyFont="1" applyFill="1" applyBorder="1" applyAlignment="1" applyProtection="1">
      <alignment vertical="center"/>
      <protection locked="0"/>
    </xf>
    <xf numFmtId="10" fontId="93" fillId="2" borderId="26" xfId="2096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90" fillId="0" borderId="0" xfId="0" applyFont="1" applyFill="1"/>
    <xf numFmtId="0" fontId="94" fillId="0" borderId="0" xfId="0" applyFont="1"/>
    <xf numFmtId="0" fontId="92" fillId="0" borderId="0" xfId="0" applyFont="1"/>
    <xf numFmtId="0" fontId="90" fillId="0" borderId="59" xfId="0" applyFont="1" applyBorder="1" applyAlignment="1">
      <alignment horizontal="center"/>
    </xf>
    <xf numFmtId="0" fontId="90" fillId="0" borderId="60" xfId="0" applyFont="1" applyBorder="1" applyAlignment="1">
      <alignment horizontal="center"/>
    </xf>
    <xf numFmtId="0" fontId="90" fillId="0" borderId="19" xfId="0" applyFont="1" applyBorder="1" applyAlignment="1">
      <alignment horizontal="center"/>
    </xf>
    <xf numFmtId="0" fontId="90" fillId="0" borderId="2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2" fillId="3" borderId="22" xfId="13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8" fillId="3" borderId="3" xfId="13" applyFont="1" applyFill="1" applyBorder="1" applyAlignment="1" applyProtection="1">
      <alignment wrapText="1"/>
      <protection locked="0"/>
    </xf>
    <xf numFmtId="164" fontId="2" fillId="36" borderId="3" xfId="7" applyNumberFormat="1" applyFont="1" applyFill="1" applyBorder="1" applyProtection="1">
      <protection locked="0"/>
    </xf>
    <xf numFmtId="164" fontId="2" fillId="36" borderId="22" xfId="7" applyNumberFormat="1" applyFont="1" applyFill="1" applyBorder="1" applyProtection="1"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164" fontId="2" fillId="3" borderId="3" xfId="7" applyNumberFormat="1" applyFont="1" applyFill="1" applyBorder="1" applyProtection="1">
      <protection locked="0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48" fillId="0" borderId="3" xfId="13" applyFont="1" applyFill="1" applyBorder="1" applyAlignment="1" applyProtection="1">
      <alignment wrapText="1"/>
      <protection locked="0"/>
    </xf>
    <xf numFmtId="164" fontId="2" fillId="0" borderId="3" xfId="7" applyNumberFormat="1" applyFont="1" applyFill="1" applyBorder="1" applyProtection="1">
      <protection locked="0"/>
    </xf>
    <xf numFmtId="0" fontId="2" fillId="3" borderId="24" xfId="9" applyFont="1" applyFill="1" applyBorder="1" applyAlignment="1" applyProtection="1">
      <alignment horizontal="right" vertical="center"/>
      <protection locked="0"/>
    </xf>
    <xf numFmtId="0" fontId="48" fillId="3" borderId="25" xfId="16" applyFont="1" applyFill="1" applyBorder="1" applyAlignment="1" applyProtection="1">
      <protection locked="0"/>
    </xf>
    <xf numFmtId="164" fontId="48" fillId="36" borderId="25" xfId="7" applyNumberFormat="1" applyFont="1" applyFill="1" applyBorder="1" applyAlignment="1" applyProtection="1">
      <protection locked="0"/>
    </xf>
    <xf numFmtId="3" fontId="48" fillId="36" borderId="25" xfId="16" applyNumberFormat="1" applyFont="1" applyFill="1" applyBorder="1" applyAlignment="1" applyProtection="1">
      <protection locked="0"/>
    </xf>
    <xf numFmtId="193" fontId="90" fillId="0" borderId="0" xfId="0" applyNumberFormat="1" applyFont="1"/>
    <xf numFmtId="0" fontId="48" fillId="0" borderId="0" xfId="8" applyFont="1" applyFill="1" applyBorder="1" applyAlignment="1" applyProtection="1">
      <protection locked="0"/>
    </xf>
    <xf numFmtId="0" fontId="2" fillId="0" borderId="0" xfId="5" applyFont="1" applyFill="1" applyProtection="1">
      <protection locked="0"/>
    </xf>
    <xf numFmtId="0" fontId="48" fillId="0" borderId="59" xfId="8" applyFont="1" applyFill="1" applyBorder="1" applyAlignment="1" applyProtection="1">
      <protection locked="0"/>
    </xf>
    <xf numFmtId="0" fontId="90" fillId="0" borderId="60" xfId="0" applyFont="1" applyBorder="1"/>
    <xf numFmtId="0" fontId="2" fillId="0" borderId="19" xfId="8" applyFont="1" applyFill="1" applyBorder="1" applyAlignment="1" applyProtection="1">
      <alignment horizontal="center"/>
      <protection locked="0"/>
    </xf>
    <xf numFmtId="0" fontId="2" fillId="0" borderId="20" xfId="5" applyFont="1" applyFill="1" applyBorder="1" applyAlignment="1" applyProtection="1">
      <alignment horizontal="center"/>
      <protection locked="0"/>
    </xf>
    <xf numFmtId="0" fontId="2" fillId="3" borderId="21" xfId="15" applyFont="1" applyFill="1" applyBorder="1" applyAlignment="1" applyProtection="1">
      <alignment horizontal="left" vertical="center"/>
      <protection locked="0"/>
    </xf>
    <xf numFmtId="0" fontId="48" fillId="3" borderId="3" xfId="15" applyFont="1" applyFill="1" applyBorder="1" applyAlignment="1" applyProtection="1">
      <alignment horizontal="center" vertical="center"/>
      <protection locked="0"/>
    </xf>
    <xf numFmtId="0" fontId="90" fillId="3" borderId="3" xfId="15" applyFont="1" applyFill="1" applyBorder="1" applyAlignment="1" applyProtection="1">
      <alignment horizontal="center" vertical="center" wrapText="1"/>
      <protection locked="0"/>
    </xf>
    <xf numFmtId="0" fontId="2" fillId="3" borderId="22" xfId="5" applyFont="1" applyFill="1" applyBorder="1" applyAlignment="1" applyProtection="1">
      <alignment horizontal="center" vertical="center" wrapText="1"/>
      <protection locked="0"/>
    </xf>
    <xf numFmtId="0" fontId="2" fillId="3" borderId="21" xfId="9" applyFont="1" applyFill="1" applyBorder="1" applyAlignment="1" applyProtection="1">
      <alignment horizontal="right" vertical="center"/>
      <protection locked="0"/>
    </xf>
    <xf numFmtId="164" fontId="90" fillId="0" borderId="3" xfId="7" applyNumberFormat="1" applyFont="1" applyBorder="1"/>
    <xf numFmtId="193" fontId="2" fillId="0" borderId="22" xfId="1" applyNumberFormat="1" applyFont="1" applyFill="1" applyBorder="1" applyProtection="1">
      <protection locked="0"/>
    </xf>
    <xf numFmtId="3" fontId="2" fillId="3" borderId="3" xfId="16" applyNumberFormat="1" applyFont="1" applyFill="1" applyBorder="1" applyAlignment="1" applyProtection="1">
      <alignment horizontal="left" wrapText="1"/>
      <protection locked="0"/>
    </xf>
    <xf numFmtId="193" fontId="48" fillId="36" borderId="25" xfId="16" applyNumberFormat="1" applyFont="1" applyFill="1" applyBorder="1" applyAlignment="1" applyProtection="1">
      <protection locked="0"/>
    </xf>
    <xf numFmtId="193" fontId="2" fillId="36" borderId="26" xfId="1" applyNumberFormat="1" applyFont="1" applyFill="1" applyBorder="1" applyProtection="1">
      <protection locked="0"/>
    </xf>
    <xf numFmtId="0" fontId="92" fillId="0" borderId="0" xfId="0" applyFont="1" applyFill="1" applyAlignment="1">
      <alignment horizontal="center"/>
    </xf>
    <xf numFmtId="0" fontId="90" fillId="0" borderId="18" xfId="0" applyFont="1" applyBorder="1"/>
    <xf numFmtId="0" fontId="90" fillId="0" borderId="19" xfId="0" applyFont="1" applyBorder="1"/>
    <xf numFmtId="0" fontId="90" fillId="0" borderId="19" xfId="0" applyFont="1" applyBorder="1" applyAlignment="1">
      <alignment horizontal="center" wrapText="1"/>
    </xf>
    <xf numFmtId="0" fontId="90" fillId="0" borderId="29" xfId="0" applyFont="1" applyBorder="1" applyAlignment="1">
      <alignment horizontal="center" wrapText="1"/>
    </xf>
    <xf numFmtId="0" fontId="90" fillId="0" borderId="20" xfId="0" applyFont="1" applyBorder="1" applyAlignment="1">
      <alignment horizontal="center" wrapText="1"/>
    </xf>
    <xf numFmtId="0" fontId="94" fillId="0" borderId="0" xfId="0" applyFont="1" applyAlignment="1">
      <alignment wrapText="1"/>
    </xf>
    <xf numFmtId="0" fontId="90" fillId="0" borderId="70" xfId="0" applyFont="1" applyBorder="1"/>
    <xf numFmtId="0" fontId="90" fillId="0" borderId="7" xfId="0" applyFont="1" applyBorder="1"/>
    <xf numFmtId="0" fontId="90" fillId="0" borderId="3" xfId="0" applyFont="1" applyFill="1" applyBorder="1" applyAlignment="1">
      <alignment horizontal="center" vertical="center" wrapText="1"/>
    </xf>
    <xf numFmtId="0" fontId="90" fillId="0" borderId="21" xfId="0" applyFont="1" applyBorder="1"/>
    <xf numFmtId="164" fontId="90" fillId="0" borderId="3" xfId="7" applyNumberFormat="1" applyFont="1" applyFill="1" applyBorder="1"/>
    <xf numFmtId="164" fontId="90" fillId="0" borderId="8" xfId="7" applyNumberFormat="1" applyFont="1" applyBorder="1"/>
    <xf numFmtId="9" fontId="90" fillId="0" borderId="22" xfId="20961" applyFont="1" applyBorder="1"/>
    <xf numFmtId="0" fontId="90" fillId="0" borderId="24" xfId="0" applyFont="1" applyBorder="1"/>
    <xf numFmtId="0" fontId="92" fillId="0" borderId="25" xfId="0" applyFont="1" applyBorder="1"/>
    <xf numFmtId="164" fontId="90" fillId="36" borderId="25" xfId="7" applyNumberFormat="1" applyFont="1" applyFill="1" applyBorder="1"/>
    <xf numFmtId="9" fontId="90" fillId="36" borderId="26" xfId="20961" applyFont="1" applyFill="1" applyBorder="1"/>
    <xf numFmtId="0" fontId="92" fillId="0" borderId="0" xfId="0" applyFont="1" applyFill="1" applyAlignment="1">
      <alignment horizontal="center" wrapText="1"/>
    </xf>
    <xf numFmtId="0" fontId="49" fillId="0" borderId="0" xfId="0" applyFont="1" applyFill="1" applyBorder="1" applyAlignment="1" applyProtection="1">
      <alignment horizontal="right"/>
      <protection locked="0"/>
    </xf>
    <xf numFmtId="0" fontId="90" fillId="0" borderId="20" xfId="0" applyFont="1" applyBorder="1"/>
    <xf numFmtId="0" fontId="90" fillId="0" borderId="21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3" applyFont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Alignment="1">
      <alignment horizontal="center" vertical="center"/>
    </xf>
    <xf numFmtId="0" fontId="2" fillId="3" borderId="22" xfId="13" applyFont="1" applyFill="1" applyBorder="1" applyAlignment="1" applyProtection="1">
      <alignment horizontal="left" vertical="center"/>
      <protection locked="0"/>
    </xf>
    <xf numFmtId="193" fontId="90" fillId="0" borderId="21" xfId="0" applyNumberFormat="1" applyFont="1" applyBorder="1" applyAlignment="1"/>
    <xf numFmtId="193" fontId="90" fillId="0" borderId="3" xfId="0" applyNumberFormat="1" applyFont="1" applyBorder="1" applyAlignment="1"/>
    <xf numFmtId="193" fontId="90" fillId="0" borderId="22" xfId="0" applyNumberFormat="1" applyFont="1" applyBorder="1" applyAlignment="1"/>
    <xf numFmtId="193" fontId="90" fillId="0" borderId="23" xfId="0" applyNumberFormat="1" applyFont="1" applyBorder="1" applyAlignment="1">
      <alignment wrapText="1"/>
    </xf>
    <xf numFmtId="193" fontId="90" fillId="0" borderId="23" xfId="0" applyNumberFormat="1" applyFont="1" applyBorder="1" applyAlignment="1"/>
    <xf numFmtId="193" fontId="90" fillId="36" borderId="56" xfId="0" applyNumberFormat="1" applyFont="1" applyFill="1" applyBorder="1" applyAlignment="1"/>
    <xf numFmtId="0" fontId="94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8" fillId="3" borderId="26" xfId="16" applyFont="1" applyFill="1" applyBorder="1" applyAlignment="1" applyProtection="1">
      <protection locked="0"/>
    </xf>
    <xf numFmtId="193" fontId="90" fillId="36" borderId="24" xfId="0" applyNumberFormat="1" applyFont="1" applyFill="1" applyBorder="1"/>
    <xf numFmtId="193" fontId="90" fillId="36" borderId="25" xfId="0" applyNumberFormat="1" applyFont="1" applyFill="1" applyBorder="1"/>
    <xf numFmtId="193" fontId="90" fillId="36" borderId="26" xfId="0" applyNumberFormat="1" applyFont="1" applyFill="1" applyBorder="1"/>
    <xf numFmtId="193" fontId="90" fillId="36" borderId="57" xfId="0" applyNumberFormat="1" applyFont="1" applyFill="1" applyBorder="1"/>
    <xf numFmtId="0" fontId="90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 wrapText="1"/>
    </xf>
    <xf numFmtId="0" fontId="92" fillId="0" borderId="0" xfId="0" applyFont="1" applyFill="1" applyBorder="1" applyAlignment="1">
      <alignment horizontal="center" wrapText="1"/>
    </xf>
    <xf numFmtId="0" fontId="90" fillId="0" borderId="59" xfId="0" applyFont="1" applyBorder="1"/>
    <xf numFmtId="0" fontId="90" fillId="0" borderId="19" xfId="0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9" fontId="95" fillId="0" borderId="3" xfId="0" applyNumberFormat="1" applyFont="1" applyFill="1" applyBorder="1" applyAlignment="1">
      <alignment horizontal="center" vertical="center"/>
    </xf>
    <xf numFmtId="0" fontId="90" fillId="0" borderId="21" xfId="0" applyFont="1" applyBorder="1" applyAlignment="1">
      <alignment vertical="center"/>
    </xf>
    <xf numFmtId="0" fontId="2" fillId="3" borderId="3" xfId="13" applyFont="1" applyFill="1" applyBorder="1" applyAlignment="1" applyProtection="1">
      <alignment horizontal="left" vertical="center"/>
      <protection locked="0"/>
    </xf>
    <xf numFmtId="164" fontId="90" fillId="0" borderId="3" xfId="7" applyNumberFormat="1" applyFont="1" applyBorder="1" applyAlignment="1"/>
    <xf numFmtId="164" fontId="90" fillId="0" borderId="8" xfId="7" applyNumberFormat="1" applyFont="1" applyBorder="1" applyAlignment="1"/>
    <xf numFmtId="164" fontId="90" fillId="0" borderId="22" xfId="7" applyNumberFormat="1" applyFont="1" applyBorder="1" applyAlignment="1"/>
    <xf numFmtId="164" fontId="90" fillId="36" borderId="26" xfId="7" applyNumberFormat="1" applyFont="1" applyFill="1" applyBorder="1"/>
    <xf numFmtId="164" fontId="90" fillId="0" borderId="0" xfId="7" applyNumberFormat="1" applyFont="1"/>
    <xf numFmtId="0" fontId="2" fillId="0" borderId="0" xfId="11" applyFont="1" applyFill="1" applyBorder="1" applyAlignment="1" applyProtection="1"/>
    <xf numFmtId="164" fontId="2" fillId="0" borderId="0" xfId="7" applyNumberFormat="1" applyFont="1" applyFill="1" applyBorder="1" applyAlignment="1" applyProtection="1"/>
    <xf numFmtId="0" fontId="48" fillId="0" borderId="0" xfId="11" applyFont="1" applyFill="1" applyBorder="1" applyAlignment="1" applyProtection="1"/>
    <xf numFmtId="0" fontId="48" fillId="0" borderId="0" xfId="11" applyFont="1" applyFill="1" applyBorder="1" applyAlignment="1" applyProtection="1">
      <alignment horizontal="left"/>
    </xf>
    <xf numFmtId="164" fontId="49" fillId="0" borderId="0" xfId="7" applyNumberFormat="1" applyFont="1" applyFill="1" applyBorder="1" applyAlignment="1" applyProtection="1">
      <alignment horizontal="right"/>
      <protection locked="0"/>
    </xf>
    <xf numFmtId="0" fontId="90" fillId="0" borderId="4" xfId="0" applyFont="1" applyFill="1" applyBorder="1" applyAlignment="1">
      <alignment horizontal="center" vertical="center" wrapText="1"/>
    </xf>
    <xf numFmtId="0" fontId="90" fillId="0" borderId="5" xfId="0" applyFont="1" applyFill="1" applyBorder="1" applyAlignment="1">
      <alignment horizontal="center" vertical="center" wrapText="1"/>
    </xf>
    <xf numFmtId="164" fontId="90" fillId="0" borderId="67" xfId="7" applyNumberFormat="1" applyFont="1" applyFill="1" applyBorder="1" applyAlignment="1">
      <alignment horizontal="center" vertical="center" wrapText="1"/>
    </xf>
    <xf numFmtId="164" fontId="90" fillId="0" borderId="6" xfId="7" applyNumberFormat="1" applyFont="1" applyFill="1" applyBorder="1" applyAlignment="1">
      <alignment horizontal="center" vertical="center" wrapText="1"/>
    </xf>
    <xf numFmtId="0" fontId="90" fillId="0" borderId="21" xfId="0" applyFont="1" applyBorder="1" applyAlignment="1">
      <alignment horizontal="center"/>
    </xf>
    <xf numFmtId="0" fontId="90" fillId="0" borderId="35" xfId="0" applyFont="1" applyBorder="1" applyAlignment="1">
      <alignment wrapText="1"/>
    </xf>
    <xf numFmtId="164" fontId="90" fillId="0" borderId="34" xfId="7" applyNumberFormat="1" applyFont="1" applyBorder="1" applyAlignment="1">
      <alignment vertical="center"/>
    </xf>
    <xf numFmtId="164" fontId="90" fillId="0" borderId="68" xfId="7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90" fillId="0" borderId="11" xfId="0" applyFont="1" applyBorder="1" applyAlignment="1">
      <alignment wrapText="1"/>
    </xf>
    <xf numFmtId="164" fontId="90" fillId="0" borderId="13" xfId="7" applyNumberFormat="1" applyFont="1" applyBorder="1" applyAlignment="1">
      <alignment vertical="center"/>
    </xf>
    <xf numFmtId="164" fontId="90" fillId="0" borderId="66" xfId="7" applyNumberFormat="1" applyFont="1" applyBorder="1" applyAlignment="1">
      <alignment horizontal="center"/>
    </xf>
    <xf numFmtId="164" fontId="96" fillId="0" borderId="13" xfId="7" applyNumberFormat="1" applyFont="1" applyBorder="1" applyAlignment="1">
      <alignment vertical="center"/>
    </xf>
    <xf numFmtId="164" fontId="96" fillId="0" borderId="66" xfId="7" applyNumberFormat="1" applyFont="1" applyBorder="1" applyAlignment="1">
      <alignment horizontal="center"/>
    </xf>
    <xf numFmtId="167" fontId="97" fillId="0" borderId="0" xfId="0" applyNumberFormat="1" applyFont="1" applyBorder="1" applyAlignment="1">
      <alignment horizontal="center"/>
    </xf>
    <xf numFmtId="0" fontId="96" fillId="0" borderId="11" xfId="0" applyFont="1" applyBorder="1" applyAlignment="1">
      <alignment wrapText="1"/>
    </xf>
    <xf numFmtId="0" fontId="96" fillId="0" borderId="11" xfId="0" applyFont="1" applyBorder="1" applyAlignment="1">
      <alignment horizontal="right" wrapText="1"/>
    </xf>
    <xf numFmtId="193" fontId="90" fillId="36" borderId="13" xfId="0" applyNumberFormat="1" applyFont="1" applyFill="1" applyBorder="1" applyAlignment="1">
      <alignment vertical="center"/>
    </xf>
    <xf numFmtId="0" fontId="90" fillId="0" borderId="12" xfId="0" applyFont="1" applyBorder="1" applyAlignment="1">
      <alignment wrapText="1"/>
    </xf>
    <xf numFmtId="164" fontId="90" fillId="0" borderId="14" xfId="7" applyNumberFormat="1" applyFont="1" applyBorder="1" applyAlignment="1">
      <alignment vertical="center"/>
    </xf>
    <xf numFmtId="164" fontId="90" fillId="0" borderId="69" xfId="7" applyNumberFormat="1" applyFont="1" applyBorder="1" applyAlignment="1">
      <alignment horizontal="center"/>
    </xf>
    <xf numFmtId="0" fontId="92" fillId="36" borderId="15" xfId="0" applyFont="1" applyFill="1" applyBorder="1" applyAlignment="1">
      <alignment wrapText="1"/>
    </xf>
    <xf numFmtId="164" fontId="92" fillId="36" borderId="16" xfId="7" applyNumberFormat="1" applyFont="1" applyFill="1" applyBorder="1" applyAlignment="1">
      <alignment vertical="center"/>
    </xf>
    <xf numFmtId="164" fontId="92" fillId="36" borderId="61" xfId="7" applyNumberFormat="1" applyFont="1" applyFill="1" applyBorder="1" applyAlignment="1">
      <alignment horizontal="center"/>
    </xf>
    <xf numFmtId="167" fontId="98" fillId="0" borderId="0" xfId="0" applyNumberFormat="1" applyFont="1" applyFill="1" applyBorder="1" applyAlignment="1">
      <alignment horizontal="center"/>
    </xf>
    <xf numFmtId="164" fontId="90" fillId="0" borderId="17" xfId="7" applyNumberFormat="1" applyFont="1" applyBorder="1" applyAlignment="1">
      <alignment vertical="center"/>
    </xf>
    <xf numFmtId="164" fontId="90" fillId="0" borderId="65" xfId="7" applyNumberFormat="1" applyFont="1" applyBorder="1" applyAlignment="1">
      <alignment horizontal="center"/>
    </xf>
    <xf numFmtId="0" fontId="96" fillId="0" borderId="12" xfId="0" applyFont="1" applyBorder="1" applyAlignment="1">
      <alignment horizontal="right" wrapText="1"/>
    </xf>
    <xf numFmtId="164" fontId="96" fillId="0" borderId="14" xfId="7" applyNumberFormat="1" applyFont="1" applyBorder="1" applyAlignment="1">
      <alignment vertical="center"/>
    </xf>
    <xf numFmtId="0" fontId="90" fillId="0" borderId="24" xfId="0" applyFont="1" applyBorder="1" applyAlignment="1">
      <alignment horizontal="center"/>
    </xf>
    <xf numFmtId="0" fontId="92" fillId="36" borderId="62" xfId="0" applyFont="1" applyFill="1" applyBorder="1" applyAlignment="1">
      <alignment wrapText="1"/>
    </xf>
    <xf numFmtId="164" fontId="92" fillId="36" borderId="63" xfId="7" applyNumberFormat="1" applyFont="1" applyFill="1" applyBorder="1" applyAlignment="1">
      <alignment vertical="center"/>
    </xf>
    <xf numFmtId="164" fontId="92" fillId="36" borderId="64" xfId="7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8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7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92" fillId="36" borderId="3" xfId="0" applyFont="1" applyFill="1" applyBorder="1" applyAlignment="1">
      <alignment horizontal="left" vertical="top" wrapText="1"/>
    </xf>
    <xf numFmtId="164" fontId="2" fillId="36" borderId="22" xfId="7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64" fontId="2" fillId="3" borderId="22" xfId="7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64" fontId="2" fillId="36" borderId="22" xfId="7" applyNumberFormat="1" applyFont="1" applyFill="1" applyBorder="1" applyAlignment="1" applyProtection="1">
      <alignment vertical="top" wrapText="1"/>
    </xf>
    <xf numFmtId="0" fontId="91" fillId="0" borderId="0" xfId="0" applyFont="1" applyAlignment="1">
      <alignment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64" fontId="2" fillId="3" borderId="22" xfId="7" applyNumberFormat="1" applyFont="1" applyFill="1" applyBorder="1" applyAlignment="1" applyProtection="1">
      <alignment vertical="top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1" fontId="48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8" fillId="3" borderId="3" xfId="13" applyFont="1" applyFill="1" applyBorder="1" applyAlignment="1" applyProtection="1">
      <alignment vertical="center" wrapText="1"/>
      <protection locked="0"/>
    </xf>
    <xf numFmtId="164" fontId="2" fillId="36" borderId="22" xfId="7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3"/>
      <protection locked="0"/>
    </xf>
    <xf numFmtId="0" fontId="48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8" fillId="36" borderId="25" xfId="13" applyFont="1" applyFill="1" applyBorder="1" applyAlignment="1" applyProtection="1">
      <alignment vertical="center" wrapText="1"/>
      <protection locked="0"/>
    </xf>
    <xf numFmtId="164" fontId="2" fillId="36" borderId="26" xfId="7" applyNumberFormat="1" applyFont="1" applyFill="1" applyBorder="1" applyAlignment="1" applyProtection="1">
      <alignment vertical="top" wrapText="1"/>
    </xf>
    <xf numFmtId="0" fontId="48" fillId="0" borderId="0" xfId="11" applyFont="1" applyFill="1" applyBorder="1" applyAlignment="1" applyProtection="1">
      <alignment horizontal="center" vertical="center" wrapText="1"/>
    </xf>
    <xf numFmtId="0" fontId="49" fillId="0" borderId="0" xfId="11" applyFont="1" applyFill="1" applyBorder="1" applyAlignment="1" applyProtection="1">
      <alignment horizontal="right"/>
    </xf>
    <xf numFmtId="0" fontId="91" fillId="0" borderId="18" xfId="0" applyFont="1" applyBorder="1" applyAlignment="1">
      <alignment horizontal="center" vertical="center"/>
    </xf>
    <xf numFmtId="0" fontId="92" fillId="36" borderId="30" xfId="0" applyFont="1" applyFill="1" applyBorder="1" applyAlignment="1">
      <alignment wrapText="1"/>
    </xf>
    <xf numFmtId="0" fontId="90" fillId="0" borderId="9" xfId="0" applyFont="1" applyFill="1" applyBorder="1" applyAlignment="1"/>
    <xf numFmtId="0" fontId="91" fillId="0" borderId="0" xfId="0" applyFont="1" applyAlignment="1"/>
    <xf numFmtId="0" fontId="90" fillId="0" borderId="21" xfId="0" applyFont="1" applyBorder="1" applyAlignment="1">
      <alignment horizontal="center" vertical="center" wrapText="1"/>
    </xf>
    <xf numFmtId="0" fontId="90" fillId="0" borderId="9" xfId="0" applyFont="1" applyFill="1" applyBorder="1" applyAlignment="1">
      <alignment vertical="center" wrapText="1"/>
    </xf>
    <xf numFmtId="0" fontId="92" fillId="36" borderId="9" xfId="0" applyFont="1" applyFill="1" applyBorder="1" applyAlignment="1">
      <alignment wrapText="1"/>
    </xf>
    <xf numFmtId="0" fontId="90" fillId="0" borderId="9" xfId="0" applyFont="1" applyFill="1" applyBorder="1" applyAlignment="1">
      <alignment vertical="center"/>
    </xf>
    <xf numFmtId="0" fontId="90" fillId="0" borderId="9" xfId="0" applyFont="1" applyBorder="1" applyAlignment="1">
      <alignment wrapText="1"/>
    </xf>
    <xf numFmtId="0" fontId="90" fillId="0" borderId="24" xfId="0" applyFont="1" applyBorder="1" applyAlignment="1">
      <alignment horizontal="center" vertical="center" wrapText="1"/>
    </xf>
    <xf numFmtId="0" fontId="92" fillId="36" borderId="75" xfId="0" applyFont="1" applyFill="1" applyBorder="1" applyAlignment="1">
      <alignment wrapText="1"/>
    </xf>
    <xf numFmtId="0" fontId="90" fillId="0" borderId="0" xfId="0" applyFont="1" applyAlignment="1">
      <alignment vertical="center"/>
    </xf>
    <xf numFmtId="0" fontId="2" fillId="0" borderId="1" xfId="11" applyFont="1" applyFill="1" applyBorder="1" applyAlignment="1" applyProtection="1"/>
    <xf numFmtId="0" fontId="48" fillId="0" borderId="1" xfId="11" applyFont="1" applyFill="1" applyBorder="1" applyAlignment="1" applyProtection="1">
      <alignment horizontal="left" vertical="center"/>
    </xf>
    <xf numFmtId="0" fontId="2" fillId="0" borderId="0" xfId="11" applyFont="1" applyFill="1" applyBorder="1" applyAlignment="1" applyProtection="1">
      <alignment horizontal="left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48" fillId="0" borderId="19" xfId="11" applyFont="1" applyFill="1" applyBorder="1" applyAlignment="1" applyProtection="1">
      <alignment horizontal="center" vertical="center"/>
    </xf>
    <xf numFmtId="0" fontId="48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91" fillId="0" borderId="21" xfId="0" applyFont="1" applyBorder="1"/>
    <xf numFmtId="0" fontId="90" fillId="0" borderId="7" xfId="0" applyFont="1" applyFill="1" applyBorder="1" applyAlignment="1">
      <alignment horizontal="center" vertical="center" wrapText="1"/>
    </xf>
    <xf numFmtId="0" fontId="90" fillId="0" borderId="58" xfId="0" applyFont="1" applyFill="1" applyBorder="1" applyAlignment="1">
      <alignment horizontal="center" vertical="center" wrapText="1"/>
    </xf>
    <xf numFmtId="0" fontId="91" fillId="0" borderId="21" xfId="0" applyFont="1" applyBorder="1" applyAlignment="1">
      <alignment horizontal="center"/>
    </xf>
    <xf numFmtId="0" fontId="90" fillId="0" borderId="10" xfId="0" applyFont="1" applyBorder="1" applyAlignment="1">
      <alignment vertical="center" wrapText="1"/>
    </xf>
    <xf numFmtId="167" fontId="90" fillId="0" borderId="3" xfId="0" applyNumberFormat="1" applyFont="1" applyBorder="1" applyAlignment="1">
      <alignment horizontal="center" vertical="center"/>
    </xf>
    <xf numFmtId="167" fontId="90" fillId="0" borderId="8" xfId="0" applyNumberFormat="1" applyFont="1" applyBorder="1" applyAlignment="1">
      <alignment horizontal="center" vertical="center"/>
    </xf>
    <xf numFmtId="167" fontId="91" fillId="77" borderId="22" xfId="0" applyNumberFormat="1" applyFont="1" applyFill="1" applyBorder="1" applyAlignment="1">
      <alignment horizontal="center"/>
    </xf>
    <xf numFmtId="167" fontId="96" fillId="0" borderId="3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vertical="center" wrapText="1"/>
    </xf>
    <xf numFmtId="167" fontId="90" fillId="77" borderId="3" xfId="0" applyNumberFormat="1" applyFont="1" applyFill="1" applyBorder="1" applyAlignment="1">
      <alignment horizontal="center" vertical="center"/>
    </xf>
    <xf numFmtId="0" fontId="91" fillId="0" borderId="24" xfId="0" applyFont="1" applyBorder="1"/>
    <xf numFmtId="0" fontId="92" fillId="36" borderId="28" xfId="0" applyFont="1" applyFill="1" applyBorder="1" applyAlignment="1">
      <alignment vertical="center" wrapText="1"/>
    </xf>
    <xf numFmtId="167" fontId="92" fillId="36" borderId="25" xfId="0" applyNumberFormat="1" applyFont="1" applyFill="1" applyBorder="1" applyAlignment="1">
      <alignment horizontal="center" vertical="center"/>
    </xf>
    <xf numFmtId="167" fontId="92" fillId="36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90" fillId="0" borderId="23" xfId="0" applyFont="1" applyBorder="1" applyAlignment="1"/>
    <xf numFmtId="0" fontId="90" fillId="0" borderId="22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>
      <alignment wrapText="1"/>
    </xf>
    <xf numFmtId="9" fontId="90" fillId="0" borderId="22" xfId="0" applyNumberFormat="1" applyFont="1" applyBorder="1" applyAlignment="1">
      <alignment horizontal="left"/>
    </xf>
    <xf numFmtId="9" fontId="90" fillId="0" borderId="22" xfId="0" applyNumberFormat="1" applyFont="1" applyFill="1" applyBorder="1" applyAlignment="1"/>
    <xf numFmtId="0" fontId="2" fillId="0" borderId="79" xfId="0" applyFont="1" applyBorder="1" applyAlignment="1">
      <alignment vertical="center"/>
    </xf>
    <xf numFmtId="9" fontId="90" fillId="0" borderId="74" xfId="0" applyNumberFormat="1" applyFont="1" applyFill="1" applyBorder="1" applyAlignment="1"/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90" fillId="0" borderId="42" xfId="0" applyFont="1" applyBorder="1" applyAlignment="1"/>
    <xf numFmtId="0" fontId="94" fillId="0" borderId="0" xfId="0" applyFont="1" applyBorder="1"/>
    <xf numFmtId="0" fontId="90" fillId="0" borderId="1" xfId="0" applyFont="1" applyBorder="1"/>
    <xf numFmtId="0" fontId="92" fillId="0" borderId="1" xfId="0" applyFont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90" fillId="0" borderId="76" xfId="0" applyFont="1" applyBorder="1" applyAlignment="1">
      <alignment vertical="center" wrapText="1"/>
    </xf>
    <xf numFmtId="0" fontId="92" fillId="0" borderId="7" xfId="0" applyFont="1" applyBorder="1" applyAlignment="1">
      <alignment vertical="center" wrapText="1"/>
    </xf>
    <xf numFmtId="0" fontId="90" fillId="0" borderId="3" xfId="0" applyFont="1" applyBorder="1" applyAlignment="1">
      <alignment vertical="center" wrapText="1"/>
    </xf>
    <xf numFmtId="3" fontId="90" fillId="36" borderId="3" xfId="0" applyNumberFormat="1" applyFont="1" applyFill="1" applyBorder="1" applyAlignment="1">
      <alignment vertical="center" wrapText="1"/>
    </xf>
    <xf numFmtId="3" fontId="90" fillId="36" borderId="22" xfId="0" applyNumberFormat="1" applyFont="1" applyFill="1" applyBorder="1" applyAlignment="1">
      <alignment vertical="center" wrapText="1"/>
    </xf>
    <xf numFmtId="14" fontId="2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3" fontId="90" fillId="78" borderId="3" xfId="0" applyNumberFormat="1" applyFont="1" applyFill="1" applyBorder="1" applyAlignment="1">
      <alignment vertical="center" wrapText="1"/>
    </xf>
    <xf numFmtId="3" fontId="90" fillId="78" borderId="22" xfId="0" applyNumberFormat="1" applyFont="1" applyFill="1" applyBorder="1" applyAlignment="1">
      <alignment vertical="center" wrapText="1"/>
    </xf>
    <xf numFmtId="14" fontId="2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3" fontId="90" fillId="0" borderId="3" xfId="0" applyNumberFormat="1" applyFont="1" applyBorder="1" applyAlignment="1">
      <alignment vertical="center" wrapText="1"/>
    </xf>
    <xf numFmtId="3" fontId="90" fillId="0" borderId="22" xfId="0" applyNumberFormat="1" applyFont="1" applyBorder="1" applyAlignment="1">
      <alignment vertical="center" wrapText="1"/>
    </xf>
    <xf numFmtId="0" fontId="90" fillId="0" borderId="3" xfId="0" applyFont="1" applyFill="1" applyBorder="1" applyAlignment="1">
      <alignment horizontal="left" vertical="center" wrapText="1" indent="2"/>
    </xf>
    <xf numFmtId="3" fontId="90" fillId="0" borderId="3" xfId="0" applyNumberFormat="1" applyFont="1" applyFill="1" applyBorder="1" applyAlignment="1">
      <alignment vertical="center" wrapText="1"/>
    </xf>
    <xf numFmtId="0" fontId="90" fillId="0" borderId="25" xfId="0" applyFont="1" applyBorder="1" applyAlignment="1">
      <alignment vertical="center" wrapText="1"/>
    </xf>
    <xf numFmtId="3" fontId="90" fillId="36" borderId="25" xfId="0" applyNumberFormat="1" applyFont="1" applyFill="1" applyBorder="1" applyAlignment="1">
      <alignment vertical="center" wrapText="1"/>
    </xf>
    <xf numFmtId="3" fontId="90" fillId="36" borderId="26" xfId="0" applyNumberFormat="1" applyFont="1" applyFill="1" applyBorder="1" applyAlignment="1">
      <alignment vertical="center" wrapText="1"/>
    </xf>
    <xf numFmtId="0" fontId="90" fillId="0" borderId="0" xfId="0" applyFont="1" applyAlignment="1">
      <alignment wrapText="1"/>
    </xf>
    <xf numFmtId="0" fontId="90" fillId="0" borderId="0" xfId="0" applyFont="1" applyFill="1" applyBorder="1" applyAlignment="1">
      <alignment wrapText="1"/>
    </xf>
    <xf numFmtId="164" fontId="2" fillId="0" borderId="0" xfId="7" applyNumberFormat="1" applyFont="1" applyFill="1" applyBorder="1" applyAlignment="1">
      <alignment horizontal="center"/>
    </xf>
    <xf numFmtId="164" fontId="2" fillId="0" borderId="0" xfId="7" applyNumberFormat="1" applyFont="1" applyFill="1" applyAlignment="1">
      <alignment horizontal="center"/>
    </xf>
    <xf numFmtId="164" fontId="49" fillId="0" borderId="0" xfId="7" applyNumberFormat="1" applyFont="1" applyFill="1" applyAlignment="1">
      <alignment horizontal="center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0" fontId="90" fillId="0" borderId="21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vertical="center" wrapText="1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77" borderId="3" xfId="7" applyNumberFormat="1" applyFont="1" applyFill="1" applyBorder="1" applyAlignment="1" applyProtection="1">
      <alignment horizontal="right"/>
    </xf>
    <xf numFmtId="0" fontId="49" fillId="0" borderId="10" xfId="0" applyFont="1" applyFill="1" applyBorder="1" applyAlignment="1" applyProtection="1">
      <alignment horizontal="left" vertical="center" indent="1"/>
      <protection locked="0"/>
    </xf>
    <xf numFmtId="164" fontId="2" fillId="78" borderId="3" xfId="7" applyNumberFormat="1" applyFont="1" applyFill="1" applyBorder="1" applyAlignment="1" applyProtection="1">
      <alignment horizontal="right"/>
    </xf>
    <xf numFmtId="0" fontId="49" fillId="0" borderId="10" xfId="0" applyFont="1" applyFill="1" applyBorder="1" applyAlignment="1" applyProtection="1">
      <alignment horizontal="left" vertical="center"/>
      <protection locked="0"/>
    </xf>
    <xf numFmtId="0" fontId="90" fillId="0" borderId="24" xfId="0" applyFont="1" applyFill="1" applyBorder="1" applyAlignment="1">
      <alignment horizontal="center" vertical="center"/>
    </xf>
    <xf numFmtId="0" fontId="48" fillId="0" borderId="28" xfId="0" applyNumberFormat="1" applyFont="1" applyFill="1" applyBorder="1" applyAlignment="1">
      <alignment vertical="center" wrapText="1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0" fontId="48" fillId="0" borderId="0" xfId="0" applyFont="1" applyAlignment="1">
      <alignment horizontal="center"/>
    </xf>
    <xf numFmtId="0" fontId="2" fillId="0" borderId="0" xfId="0" applyFont="1" applyFill="1" applyBorder="1" applyProtection="1">
      <protection locked="0"/>
    </xf>
    <xf numFmtId="0" fontId="49" fillId="0" borderId="0" xfId="0" applyFont="1" applyFill="1"/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48" fillId="0" borderId="3" xfId="0" applyFont="1" applyFill="1" applyBorder="1" applyAlignment="1">
      <alignment horizontal="center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8" fillId="0" borderId="3" xfId="0" applyFont="1" applyFill="1" applyBorder="1" applyAlignment="1"/>
    <xf numFmtId="164" fontId="2" fillId="0" borderId="22" xfId="7" applyNumberFormat="1" applyFont="1" applyFill="1" applyBorder="1" applyAlignment="1" applyProtection="1">
      <alignment horizontal="right"/>
    </xf>
    <xf numFmtId="0" fontId="48" fillId="0" borderId="3" xfId="0" applyFont="1" applyFill="1" applyBorder="1" applyAlignment="1">
      <alignment horizontal="left"/>
    </xf>
    <xf numFmtId="164" fontId="48" fillId="0" borderId="3" xfId="7" applyNumberFormat="1" applyFont="1" applyFill="1" applyBorder="1" applyAlignment="1">
      <alignment horizontal="center"/>
    </xf>
    <xf numFmtId="164" fontId="48" fillId="0" borderId="22" xfId="7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left" indent="1"/>
      <protection locked="0"/>
    </xf>
    <xf numFmtId="164" fontId="2" fillId="36" borderId="3" xfId="7" applyNumberFormat="1" applyFont="1" applyFill="1" applyBorder="1" applyAlignment="1" applyProtection="1"/>
    <xf numFmtId="164" fontId="2" fillId="0" borderId="3" xfId="7" applyNumberFormat="1" applyFont="1" applyFill="1" applyBorder="1" applyAlignment="1" applyProtection="1">
      <protection locked="0"/>
    </xf>
    <xf numFmtId="164" fontId="2" fillId="36" borderId="22" xfId="7" applyNumberFormat="1" applyFont="1" applyFill="1" applyBorder="1" applyAlignment="1" applyProtection="1"/>
    <xf numFmtId="0" fontId="91" fillId="0" borderId="0" xfId="0" applyFont="1" applyAlignment="1">
      <alignment horizontal="left" indent="1"/>
    </xf>
    <xf numFmtId="0" fontId="94" fillId="0" borderId="0" xfId="0" applyFont="1" applyAlignment="1">
      <alignment horizontal="left" indent="1"/>
    </xf>
    <xf numFmtId="0" fontId="48" fillId="0" borderId="3" xfId="0" applyFont="1" applyFill="1" applyBorder="1" applyAlignment="1">
      <alignment horizontal="left" indent="1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8" fillId="0" borderId="25" xfId="0" applyFont="1" applyFill="1" applyBorder="1" applyAlignment="1"/>
    <xf numFmtId="164" fontId="2" fillId="36" borderId="25" xfId="7" applyNumberFormat="1" applyFont="1" applyFill="1" applyBorder="1" applyAlignment="1">
      <alignment horizontal="right"/>
    </xf>
    <xf numFmtId="179" fontId="92" fillId="0" borderId="0" xfId="0" applyNumberFormat="1" applyFont="1" applyAlignment="1">
      <alignment horizontal="left"/>
    </xf>
    <xf numFmtId="0" fontId="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/>
    </xf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9" fillId="0" borderId="0" xfId="7" applyNumberFormat="1" applyFont="1" applyFill="1" applyBorder="1" applyProtection="1">
      <protection locked="0"/>
    </xf>
    <xf numFmtId="0" fontId="48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8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left" indent="1"/>
    </xf>
    <xf numFmtId="164" fontId="2" fillId="0" borderId="10" xfId="7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48" fillId="0" borderId="8" xfId="0" applyFont="1" applyFill="1" applyBorder="1" applyAlignment="1" applyProtection="1"/>
    <xf numFmtId="164" fontId="2" fillId="0" borderId="10" xfId="7" applyNumberFormat="1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left" indent="1"/>
    </xf>
    <xf numFmtId="0" fontId="48" fillId="0" borderId="27" xfId="0" applyFont="1" applyFill="1" applyBorder="1" applyAlignment="1" applyProtection="1"/>
    <xf numFmtId="0" fontId="96" fillId="0" borderId="0" xfId="0" applyFont="1" applyAlignment="1">
      <alignment vertical="center"/>
    </xf>
    <xf numFmtId="167" fontId="90" fillId="0" borderId="0" xfId="0" applyNumberFormat="1" applyFont="1"/>
    <xf numFmtId="164" fontId="91" fillId="0" borderId="0" xfId="7" applyNumberFormat="1" applyFont="1"/>
    <xf numFmtId="164" fontId="91" fillId="0" borderId="0" xfId="0" applyNumberFormat="1" applyFont="1"/>
    <xf numFmtId="164" fontId="49" fillId="0" borderId="0" xfId="7" applyNumberFormat="1" applyFont="1" applyFill="1" applyBorder="1" applyAlignment="1" applyProtection="1">
      <alignment horizontal="right"/>
    </xf>
    <xf numFmtId="164" fontId="91" fillId="36" borderId="20" xfId="7" applyNumberFormat="1" applyFont="1" applyFill="1" applyBorder="1" applyAlignment="1">
      <alignment horizontal="center" vertical="center"/>
    </xf>
    <xf numFmtId="164" fontId="91" fillId="0" borderId="22" xfId="7" applyNumberFormat="1" applyFont="1" applyBorder="1" applyAlignment="1"/>
    <xf numFmtId="164" fontId="91" fillId="0" borderId="22" xfId="7" applyNumberFormat="1" applyFont="1" applyBorder="1" applyAlignment="1">
      <alignment wrapText="1"/>
    </xf>
    <xf numFmtId="164" fontId="91" fillId="36" borderId="22" xfId="7" applyNumberFormat="1" applyFont="1" applyFill="1" applyBorder="1" applyAlignment="1">
      <alignment horizontal="center" vertical="center" wrapText="1"/>
    </xf>
    <xf numFmtId="164" fontId="91" fillId="36" borderId="26" xfId="7" applyNumberFormat="1" applyFont="1" applyFill="1" applyBorder="1" applyAlignment="1">
      <alignment horizontal="center" vertical="center" wrapText="1"/>
    </xf>
    <xf numFmtId="164" fontId="2" fillId="76" borderId="3" xfId="7" applyNumberFormat="1" applyFont="1" applyFill="1" applyBorder="1" applyAlignment="1" applyProtection="1">
      <alignment horizontal="right"/>
    </xf>
    <xf numFmtId="179" fontId="48" fillId="0" borderId="7" xfId="0" applyNumberFormat="1" applyFont="1" applyFill="1" applyBorder="1" applyAlignment="1">
      <alignment horizontal="center" vertical="center" wrapText="1"/>
    </xf>
    <xf numFmtId="179" fontId="48" fillId="0" borderId="20" xfId="0" applyNumberFormat="1" applyFont="1" applyFill="1" applyBorder="1" applyAlignment="1">
      <alignment horizontal="center" vertical="center" wrapText="1"/>
    </xf>
    <xf numFmtId="0" fontId="89" fillId="0" borderId="73" xfId="0" applyFont="1" applyBorder="1" applyAlignment="1">
      <alignment horizontal="left" vertical="top" wrapText="1"/>
    </xf>
    <xf numFmtId="0" fontId="89" fillId="0" borderId="72" xfId="0" applyFont="1" applyBorder="1" applyAlignment="1">
      <alignment horizontal="left" vertical="top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92" fillId="0" borderId="4" xfId="0" applyFont="1" applyBorder="1" applyAlignment="1">
      <alignment horizontal="center" vertical="center"/>
    </xf>
    <xf numFmtId="0" fontId="92" fillId="0" borderId="76" xfId="0" applyFont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164" fontId="48" fillId="0" borderId="19" xfId="7" applyNumberFormat="1" applyFont="1" applyFill="1" applyBorder="1" applyAlignment="1" applyProtection="1">
      <alignment horizontal="center"/>
    </xf>
    <xf numFmtId="164" fontId="48" fillId="0" borderId="20" xfId="7" applyNumberFormat="1" applyFont="1" applyFill="1" applyBorder="1" applyAlignment="1" applyProtection="1">
      <alignment horizontal="center"/>
    </xf>
    <xf numFmtId="0" fontId="48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90" fillId="0" borderId="22" xfId="0" applyFont="1" applyBorder="1" applyAlignment="1"/>
    <xf numFmtId="0" fontId="48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48" fillId="0" borderId="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90" fillId="0" borderId="3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/>
    </xf>
    <xf numFmtId="0" fontId="90" fillId="0" borderId="9" xfId="0" applyFont="1" applyFill="1" applyBorder="1" applyAlignment="1">
      <alignment horizontal="center"/>
    </xf>
    <xf numFmtId="0" fontId="90" fillId="0" borderId="74" xfId="0" applyFont="1" applyFill="1" applyBorder="1" applyAlignment="1">
      <alignment horizontal="center" vertical="center" wrapText="1"/>
    </xf>
    <xf numFmtId="0" fontId="90" fillId="0" borderId="71" xfId="0" applyFont="1" applyFill="1" applyBorder="1" applyAlignment="1">
      <alignment horizontal="center" vertical="center" wrapText="1"/>
    </xf>
    <xf numFmtId="0" fontId="2" fillId="3" borderId="74" xfId="13" applyFont="1" applyFill="1" applyBorder="1" applyAlignment="1" applyProtection="1">
      <alignment horizontal="center" vertical="center" wrapText="1"/>
      <protection locked="0"/>
    </xf>
    <xf numFmtId="0" fontId="2" fillId="3" borderId="71" xfId="13" applyFont="1" applyFill="1" applyBorder="1" applyAlignment="1" applyProtection="1">
      <alignment horizontal="center" vertical="center" wrapText="1"/>
      <protection locked="0"/>
    </xf>
    <xf numFmtId="9" fontId="90" fillId="0" borderId="8" xfId="0" applyNumberFormat="1" applyFont="1" applyBorder="1" applyAlignment="1">
      <alignment horizontal="center" vertical="center"/>
    </xf>
    <xf numFmtId="9" fontId="90" fillId="0" borderId="10" xfId="0" applyNumberFormat="1" applyFont="1" applyBorder="1" applyAlignment="1">
      <alignment horizontal="center" vertical="center"/>
    </xf>
    <xf numFmtId="0" fontId="90" fillId="0" borderId="2" xfId="0" applyFont="1" applyBorder="1" applyAlignment="1">
      <alignment horizontal="center" vertical="center" wrapText="1"/>
    </xf>
    <xf numFmtId="0" fontId="90" fillId="0" borderId="7" xfId="0" applyFont="1" applyBorder="1" applyAlignment="1">
      <alignment horizontal="center" vertical="center" wrapText="1"/>
    </xf>
    <xf numFmtId="164" fontId="48" fillId="3" borderId="18" xfId="1" applyNumberFormat="1" applyFont="1" applyFill="1" applyBorder="1" applyAlignment="1" applyProtection="1">
      <alignment horizontal="center"/>
      <protection locked="0"/>
    </xf>
    <xf numFmtId="164" fontId="48" fillId="3" borderId="19" xfId="1" applyNumberFormat="1" applyFont="1" applyFill="1" applyBorder="1" applyAlignment="1" applyProtection="1">
      <alignment horizontal="center"/>
      <protection locked="0"/>
    </xf>
    <xf numFmtId="164" fontId="48" fillId="3" borderId="20" xfId="1" applyNumberFormat="1" applyFont="1" applyFill="1" applyBorder="1" applyAlignment="1" applyProtection="1">
      <alignment horizontal="center"/>
      <protection locked="0"/>
    </xf>
    <xf numFmtId="0" fontId="92" fillId="0" borderId="55" xfId="0" applyFont="1" applyBorder="1" applyAlignment="1">
      <alignment horizontal="center" vertical="center" wrapText="1"/>
    </xf>
    <xf numFmtId="0" fontId="92" fillId="0" borderId="56" xfId="0" applyFont="1" applyBorder="1" applyAlignment="1">
      <alignment horizontal="center" vertical="center" wrapText="1"/>
    </xf>
    <xf numFmtId="164" fontId="48" fillId="0" borderId="77" xfId="1" applyNumberFormat="1" applyFont="1" applyFill="1" applyBorder="1" applyAlignment="1" applyProtection="1">
      <alignment horizontal="center" vertical="center" wrapText="1"/>
      <protection locked="0"/>
    </xf>
    <xf numFmtId="164" fontId="48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90" fillId="0" borderId="2" xfId="0" applyFont="1" applyFill="1" applyBorder="1" applyAlignment="1">
      <alignment horizontal="center" vertical="center" wrapText="1"/>
    </xf>
    <xf numFmtId="0" fontId="90" fillId="0" borderId="7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TBSSVRFLS01\Fina_Geo_Reporting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0" sqref="C20"/>
    </sheetView>
  </sheetViews>
  <sheetFormatPr defaultRowHeight="15"/>
  <cols>
    <col min="1" max="1" width="11.5703125" style="1" customWidth="1"/>
    <col min="2" max="2" width="146.42578125" customWidth="1"/>
    <col min="3" max="3" width="22.140625" customWidth="1"/>
    <col min="7" max="7" width="25" customWidth="1"/>
  </cols>
  <sheetData>
    <row r="1" spans="1:3" ht="15.75">
      <c r="A1" s="4"/>
      <c r="B1" s="12" t="s">
        <v>269</v>
      </c>
      <c r="C1" s="5"/>
    </row>
    <row r="2" spans="1:3" s="9" customFormat="1" ht="15.75">
      <c r="A2" s="19">
        <v>1</v>
      </c>
      <c r="B2" s="10" t="s">
        <v>270</v>
      </c>
      <c r="C2" s="7"/>
    </row>
    <row r="3" spans="1:3" s="9" customFormat="1" ht="15.75">
      <c r="A3" s="19">
        <v>2</v>
      </c>
      <c r="B3" s="11" t="s">
        <v>271</v>
      </c>
      <c r="C3" s="7"/>
    </row>
    <row r="4" spans="1:3" s="9" customFormat="1" ht="15.75">
      <c r="A4" s="19">
        <v>3</v>
      </c>
      <c r="B4" s="11" t="s">
        <v>272</v>
      </c>
      <c r="C4" s="7"/>
    </row>
    <row r="5" spans="1:3" s="9" customFormat="1" ht="15.75">
      <c r="A5" s="20">
        <v>4</v>
      </c>
      <c r="B5" s="17" t="s">
        <v>273</v>
      </c>
      <c r="C5" s="7"/>
    </row>
    <row r="6" spans="1:3" s="13" customFormat="1" ht="72" customHeight="1">
      <c r="A6" s="402" t="s">
        <v>420</v>
      </c>
      <c r="B6" s="403"/>
      <c r="C6" s="403"/>
    </row>
    <row r="7" spans="1:3">
      <c r="A7" s="18" t="s">
        <v>345</v>
      </c>
      <c r="B7" s="12" t="s">
        <v>274</v>
      </c>
    </row>
    <row r="8" spans="1:3">
      <c r="A8" s="4">
        <v>1</v>
      </c>
      <c r="B8" s="14" t="s">
        <v>235</v>
      </c>
    </row>
    <row r="9" spans="1:3">
      <c r="A9" s="4">
        <v>2</v>
      </c>
      <c r="B9" s="14" t="s">
        <v>275</v>
      </c>
    </row>
    <row r="10" spans="1:3">
      <c r="A10" s="4">
        <v>3</v>
      </c>
      <c r="B10" s="14" t="s">
        <v>276</v>
      </c>
    </row>
    <row r="11" spans="1:3">
      <c r="A11" s="4">
        <v>4</v>
      </c>
      <c r="B11" s="14" t="s">
        <v>277</v>
      </c>
      <c r="C11" s="8"/>
    </row>
    <row r="12" spans="1:3">
      <c r="A12" s="4">
        <v>5</v>
      </c>
      <c r="B12" s="14" t="s">
        <v>196</v>
      </c>
    </row>
    <row r="13" spans="1:3">
      <c r="A13" s="4">
        <v>6</v>
      </c>
      <c r="B13" s="15" t="s">
        <v>157</v>
      </c>
    </row>
    <row r="14" spans="1:3">
      <c r="A14" s="4">
        <v>7</v>
      </c>
      <c r="B14" s="14" t="s">
        <v>279</v>
      </c>
    </row>
    <row r="15" spans="1:3">
      <c r="A15" s="4">
        <v>8</v>
      </c>
      <c r="B15" s="14" t="s">
        <v>283</v>
      </c>
    </row>
    <row r="16" spans="1:3">
      <c r="A16" s="4">
        <v>9</v>
      </c>
      <c r="B16" s="14" t="s">
        <v>95</v>
      </c>
    </row>
    <row r="17" spans="1:2">
      <c r="A17" s="4">
        <v>10</v>
      </c>
      <c r="B17" s="14" t="s">
        <v>287</v>
      </c>
    </row>
    <row r="18" spans="1:2">
      <c r="A18" s="4">
        <v>11</v>
      </c>
      <c r="B18" s="15" t="s">
        <v>263</v>
      </c>
    </row>
    <row r="19" spans="1:2">
      <c r="A19" s="4">
        <v>12</v>
      </c>
      <c r="B19" s="15" t="s">
        <v>260</v>
      </c>
    </row>
    <row r="20" spans="1:2">
      <c r="A20" s="4">
        <v>13</v>
      </c>
      <c r="B20" s="16" t="s">
        <v>384</v>
      </c>
    </row>
    <row r="21" spans="1:2">
      <c r="A21" s="4">
        <v>14</v>
      </c>
      <c r="B21" s="15" t="s">
        <v>77</v>
      </c>
    </row>
    <row r="22" spans="1:2">
      <c r="A22" s="6">
        <v>15</v>
      </c>
      <c r="B22" s="15" t="s">
        <v>84</v>
      </c>
    </row>
    <row r="23" spans="1:2">
      <c r="A23" s="3"/>
      <c r="B23" s="2"/>
    </row>
    <row r="24" spans="1:2">
      <c r="A24" s="3"/>
      <c r="B24" s="2"/>
    </row>
    <row r="25" spans="1:2">
      <c r="A25" s="3"/>
      <c r="B25" s="2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5"/>
  <sheetViews>
    <sheetView showGridLines="0" zoomScale="80" zoomScaleNormal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4.25"/>
  <cols>
    <col min="1" max="1" width="13.140625" style="71" customWidth="1"/>
    <col min="2" max="2" width="177.140625" style="24" customWidth="1"/>
    <col min="3" max="3" width="18.42578125" style="175" customWidth="1"/>
    <col min="4" max="16384" width="9.140625" style="25"/>
  </cols>
  <sheetData>
    <row r="1" spans="1:6">
      <c r="A1" s="21" t="s">
        <v>199</v>
      </c>
      <c r="B1" s="22" t="str">
        <f>'1. key ratios'!B1</f>
        <v>ფინკა ბანკი საქართველო</v>
      </c>
      <c r="D1" s="24"/>
      <c r="E1" s="24"/>
      <c r="F1" s="24"/>
    </row>
    <row r="2" spans="1:6" s="176" customFormat="1" ht="15.75" customHeight="1">
      <c r="A2" s="176" t="s">
        <v>200</v>
      </c>
      <c r="B2" s="26">
        <f>'1. key ratios'!B2</f>
        <v>42916</v>
      </c>
      <c r="C2" s="177"/>
    </row>
    <row r="3" spans="1:6" s="176" customFormat="1" ht="15.75" customHeight="1">
      <c r="C3" s="177"/>
    </row>
    <row r="4" spans="1:6" ht="15" thickBot="1">
      <c r="A4" s="71" t="s">
        <v>354</v>
      </c>
      <c r="B4" s="214" t="s">
        <v>95</v>
      </c>
    </row>
    <row r="5" spans="1:6">
      <c r="A5" s="215" t="s">
        <v>29</v>
      </c>
      <c r="B5" s="216"/>
      <c r="C5" s="217" t="s">
        <v>30</v>
      </c>
    </row>
    <row r="6" spans="1:6">
      <c r="A6" s="218">
        <v>1</v>
      </c>
      <c r="B6" s="219" t="s">
        <v>31</v>
      </c>
      <c r="C6" s="220">
        <f>SUM(C7:C11)</f>
        <v>34144134.789999999</v>
      </c>
    </row>
    <row r="7" spans="1:6">
      <c r="A7" s="218">
        <v>2</v>
      </c>
      <c r="B7" s="221" t="s">
        <v>32</v>
      </c>
      <c r="C7" s="222">
        <v>20213599.989999998</v>
      </c>
    </row>
    <row r="8" spans="1:6">
      <c r="A8" s="218">
        <v>3</v>
      </c>
      <c r="B8" s="223" t="s">
        <v>33</v>
      </c>
      <c r="C8" s="222">
        <v>0</v>
      </c>
    </row>
    <row r="9" spans="1:6">
      <c r="A9" s="218">
        <v>4</v>
      </c>
      <c r="B9" s="223" t="s">
        <v>34</v>
      </c>
      <c r="C9" s="222">
        <v>0</v>
      </c>
    </row>
    <row r="10" spans="1:6">
      <c r="A10" s="218">
        <v>5</v>
      </c>
      <c r="B10" s="223" t="s">
        <v>35</v>
      </c>
      <c r="C10" s="222">
        <v>0</v>
      </c>
    </row>
    <row r="11" spans="1:6">
      <c r="A11" s="218">
        <v>6</v>
      </c>
      <c r="B11" s="224" t="s">
        <v>36</v>
      </c>
      <c r="C11" s="222">
        <v>13930534.800000001</v>
      </c>
    </row>
    <row r="12" spans="1:6" s="226" customFormat="1">
      <c r="A12" s="218">
        <v>7</v>
      </c>
      <c r="B12" s="219" t="s">
        <v>37</v>
      </c>
      <c r="C12" s="225">
        <f>SUM(C13:C27)</f>
        <v>2663215.39</v>
      </c>
    </row>
    <row r="13" spans="1:6" s="226" customFormat="1">
      <c r="A13" s="218">
        <v>8</v>
      </c>
      <c r="B13" s="227" t="s">
        <v>38</v>
      </c>
      <c r="C13" s="228">
        <v>0</v>
      </c>
    </row>
    <row r="14" spans="1:6" s="226" customFormat="1" ht="25.5">
      <c r="A14" s="218">
        <v>9</v>
      </c>
      <c r="B14" s="90" t="s">
        <v>39</v>
      </c>
      <c r="C14" s="228">
        <v>0</v>
      </c>
    </row>
    <row r="15" spans="1:6" s="226" customFormat="1">
      <c r="A15" s="218">
        <v>10</v>
      </c>
      <c r="B15" s="229" t="s">
        <v>40</v>
      </c>
      <c r="C15" s="228">
        <v>2663215.39</v>
      </c>
    </row>
    <row r="16" spans="1:6" s="226" customFormat="1">
      <c r="A16" s="218">
        <v>11</v>
      </c>
      <c r="B16" s="230" t="s">
        <v>41</v>
      </c>
      <c r="C16" s="228">
        <v>0</v>
      </c>
    </row>
    <row r="17" spans="1:3" s="226" customFormat="1">
      <c r="A17" s="218">
        <v>12</v>
      </c>
      <c r="B17" s="229" t="s">
        <v>42</v>
      </c>
      <c r="C17" s="228">
        <v>0</v>
      </c>
    </row>
    <row r="18" spans="1:3" s="226" customFormat="1">
      <c r="A18" s="218">
        <v>13</v>
      </c>
      <c r="B18" s="229" t="s">
        <v>43</v>
      </c>
      <c r="C18" s="228">
        <v>0</v>
      </c>
    </row>
    <row r="19" spans="1:3" s="226" customFormat="1">
      <c r="A19" s="218">
        <v>14</v>
      </c>
      <c r="B19" s="229" t="s">
        <v>44</v>
      </c>
      <c r="C19" s="228">
        <v>0</v>
      </c>
    </row>
    <row r="20" spans="1:3" s="226" customFormat="1">
      <c r="A20" s="218">
        <v>15</v>
      </c>
      <c r="B20" s="229" t="s">
        <v>45</v>
      </c>
      <c r="C20" s="228">
        <v>0</v>
      </c>
    </row>
    <row r="21" spans="1:3" s="226" customFormat="1" ht="25.5">
      <c r="A21" s="218">
        <v>16</v>
      </c>
      <c r="B21" s="90" t="s">
        <v>46</v>
      </c>
      <c r="C21" s="228">
        <v>0</v>
      </c>
    </row>
    <row r="22" spans="1:3" s="226" customFormat="1">
      <c r="A22" s="218">
        <v>17</v>
      </c>
      <c r="B22" s="231" t="s">
        <v>47</v>
      </c>
      <c r="C22" s="228">
        <v>0</v>
      </c>
    </row>
    <row r="23" spans="1:3" s="226" customFormat="1" ht="28.5" customHeight="1">
      <c r="A23" s="218">
        <v>18</v>
      </c>
      <c r="B23" s="90" t="s">
        <v>48</v>
      </c>
      <c r="C23" s="228">
        <v>0</v>
      </c>
    </row>
    <row r="24" spans="1:3" s="226" customFormat="1" ht="30.75" customHeight="1">
      <c r="A24" s="218">
        <v>19</v>
      </c>
      <c r="B24" s="90" t="s">
        <v>49</v>
      </c>
      <c r="C24" s="228">
        <v>0</v>
      </c>
    </row>
    <row r="25" spans="1:3" s="226" customFormat="1" ht="27" customHeight="1">
      <c r="A25" s="218">
        <v>20</v>
      </c>
      <c r="B25" s="93" t="s">
        <v>50</v>
      </c>
      <c r="C25" s="228">
        <v>0</v>
      </c>
    </row>
    <row r="26" spans="1:3" s="226" customFormat="1">
      <c r="A26" s="218">
        <v>21</v>
      </c>
      <c r="B26" s="93" t="s">
        <v>51</v>
      </c>
      <c r="C26" s="228">
        <v>0</v>
      </c>
    </row>
    <row r="27" spans="1:3" s="226" customFormat="1" ht="25.5">
      <c r="A27" s="218">
        <v>22</v>
      </c>
      <c r="B27" s="93" t="s">
        <v>52</v>
      </c>
      <c r="C27" s="228">
        <v>0</v>
      </c>
    </row>
    <row r="28" spans="1:3" s="226" customFormat="1">
      <c r="A28" s="218">
        <v>23</v>
      </c>
      <c r="B28" s="232" t="s">
        <v>26</v>
      </c>
      <c r="C28" s="225">
        <f>C6-C12</f>
        <v>31480919.399999999</v>
      </c>
    </row>
    <row r="29" spans="1:3" s="226" customFormat="1">
      <c r="A29" s="233"/>
      <c r="B29" s="234"/>
      <c r="C29" s="228"/>
    </row>
    <row r="30" spans="1:3" s="226" customFormat="1">
      <c r="A30" s="233">
        <v>24</v>
      </c>
      <c r="B30" s="232" t="s">
        <v>53</v>
      </c>
      <c r="C30" s="225">
        <f>C31+C34</f>
        <v>0</v>
      </c>
    </row>
    <row r="31" spans="1:3" s="226" customFormat="1">
      <c r="A31" s="233">
        <v>25</v>
      </c>
      <c r="B31" s="223" t="s">
        <v>54</v>
      </c>
      <c r="C31" s="235">
        <f>C32+C33</f>
        <v>0</v>
      </c>
    </row>
    <row r="32" spans="1:3" s="226" customFormat="1">
      <c r="A32" s="233">
        <v>26</v>
      </c>
      <c r="B32" s="236" t="s">
        <v>55</v>
      </c>
      <c r="C32" s="228">
        <v>0</v>
      </c>
    </row>
    <row r="33" spans="1:3" s="226" customFormat="1">
      <c r="A33" s="233">
        <v>27</v>
      </c>
      <c r="B33" s="236" t="s">
        <v>56</v>
      </c>
      <c r="C33" s="228">
        <v>0</v>
      </c>
    </row>
    <row r="34" spans="1:3" s="226" customFormat="1">
      <c r="A34" s="233">
        <v>28</v>
      </c>
      <c r="B34" s="223" t="s">
        <v>57</v>
      </c>
      <c r="C34" s="228">
        <v>0</v>
      </c>
    </row>
    <row r="35" spans="1:3" s="226" customFormat="1">
      <c r="A35" s="233">
        <v>29</v>
      </c>
      <c r="B35" s="232" t="s">
        <v>58</v>
      </c>
      <c r="C35" s="225">
        <f>SUM(C36:C40)</f>
        <v>0</v>
      </c>
    </row>
    <row r="36" spans="1:3" s="226" customFormat="1">
      <c r="A36" s="233">
        <v>30</v>
      </c>
      <c r="B36" s="90" t="s">
        <v>59</v>
      </c>
      <c r="C36" s="228">
        <v>0</v>
      </c>
    </row>
    <row r="37" spans="1:3" s="226" customFormat="1">
      <c r="A37" s="233">
        <v>31</v>
      </c>
      <c r="B37" s="229" t="s">
        <v>60</v>
      </c>
      <c r="C37" s="228">
        <v>0</v>
      </c>
    </row>
    <row r="38" spans="1:3" s="226" customFormat="1" ht="25.5">
      <c r="A38" s="233">
        <v>32</v>
      </c>
      <c r="B38" s="90" t="s">
        <v>61</v>
      </c>
      <c r="C38" s="228">
        <v>0</v>
      </c>
    </row>
    <row r="39" spans="1:3" s="226" customFormat="1" ht="29.25" customHeight="1">
      <c r="A39" s="233">
        <v>33</v>
      </c>
      <c r="B39" s="90" t="s">
        <v>49</v>
      </c>
      <c r="C39" s="228">
        <v>0</v>
      </c>
    </row>
    <row r="40" spans="1:3" s="226" customFormat="1">
      <c r="A40" s="233">
        <v>34</v>
      </c>
      <c r="B40" s="93" t="s">
        <v>62</v>
      </c>
      <c r="C40" s="228">
        <v>0</v>
      </c>
    </row>
    <row r="41" spans="1:3" s="226" customFormat="1">
      <c r="A41" s="233">
        <v>35</v>
      </c>
      <c r="B41" s="232" t="s">
        <v>27</v>
      </c>
      <c r="C41" s="225">
        <f>C30-C35</f>
        <v>0</v>
      </c>
    </row>
    <row r="42" spans="1:3" s="226" customFormat="1">
      <c r="A42" s="233"/>
      <c r="B42" s="234"/>
      <c r="C42" s="228"/>
    </row>
    <row r="43" spans="1:3" s="226" customFormat="1">
      <c r="A43" s="233">
        <v>36</v>
      </c>
      <c r="B43" s="237" t="s">
        <v>63</v>
      </c>
      <c r="C43" s="225">
        <f>SUM(C44:C46)</f>
        <v>8444415.2275026888</v>
      </c>
    </row>
    <row r="44" spans="1:3" s="226" customFormat="1">
      <c r="A44" s="233">
        <v>37</v>
      </c>
      <c r="B44" s="223" t="s">
        <v>64</v>
      </c>
      <c r="C44" s="228">
        <v>5295840</v>
      </c>
    </row>
    <row r="45" spans="1:3" s="226" customFormat="1">
      <c r="A45" s="233">
        <v>38</v>
      </c>
      <c r="B45" s="223" t="s">
        <v>65</v>
      </c>
      <c r="C45" s="228">
        <v>0</v>
      </c>
    </row>
    <row r="46" spans="1:3" s="226" customFormat="1">
      <c r="A46" s="233">
        <v>39</v>
      </c>
      <c r="B46" s="223" t="s">
        <v>66</v>
      </c>
      <c r="C46" s="228">
        <v>3148575.2275026883</v>
      </c>
    </row>
    <row r="47" spans="1:3" s="226" customFormat="1">
      <c r="A47" s="233">
        <v>40</v>
      </c>
      <c r="B47" s="237" t="s">
        <v>67</v>
      </c>
      <c r="C47" s="225">
        <f>SUM(C48:C51)</f>
        <v>0</v>
      </c>
    </row>
    <row r="48" spans="1:3" s="226" customFormat="1">
      <c r="A48" s="233">
        <v>41</v>
      </c>
      <c r="B48" s="90" t="s">
        <v>68</v>
      </c>
      <c r="C48" s="228">
        <v>0</v>
      </c>
    </row>
    <row r="49" spans="1:3" s="226" customFormat="1">
      <c r="A49" s="233">
        <v>42</v>
      </c>
      <c r="B49" s="229" t="s">
        <v>69</v>
      </c>
      <c r="C49" s="228">
        <v>0</v>
      </c>
    </row>
    <row r="50" spans="1:3" s="226" customFormat="1" ht="34.5" customHeight="1">
      <c r="A50" s="233">
        <v>43</v>
      </c>
      <c r="B50" s="90" t="s">
        <v>70</v>
      </c>
      <c r="C50" s="228">
        <v>0</v>
      </c>
    </row>
    <row r="51" spans="1:3" s="226" customFormat="1" ht="33.75" customHeight="1">
      <c r="A51" s="233">
        <v>44</v>
      </c>
      <c r="B51" s="90" t="s">
        <v>49</v>
      </c>
      <c r="C51" s="228">
        <v>0</v>
      </c>
    </row>
    <row r="52" spans="1:3" s="226" customFormat="1" ht="15" thickBot="1">
      <c r="A52" s="238">
        <v>45</v>
      </c>
      <c r="B52" s="239" t="s">
        <v>28</v>
      </c>
      <c r="C52" s="240">
        <f>C43-C47</f>
        <v>8444415.2275026888</v>
      </c>
    </row>
    <row r="55" spans="1:3">
      <c r="B55" s="24" t="s">
        <v>237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showGridLines="0" zoomScale="80" zoomScaleNormal="80" workbookViewId="0">
      <pane xSplit="1" ySplit="5" topLeftCell="B30" activePane="bottomRight" state="frozen"/>
      <selection activeCell="B10" sqref="B10"/>
      <selection pane="topRight" activeCell="B10" sqref="B10"/>
      <selection pane="bottomLeft" activeCell="B10" sqref="B10"/>
      <selection pane="bottomRight" activeCell="D35" sqref="D35"/>
    </sheetView>
  </sheetViews>
  <sheetFormatPr defaultRowHeight="14.25"/>
  <cols>
    <col min="1" max="1" width="14.7109375" style="24" customWidth="1"/>
    <col min="2" max="2" width="91.85546875" style="24" customWidth="1"/>
    <col min="3" max="3" width="58.28515625" style="175" customWidth="1"/>
    <col min="4" max="4" width="32.28515625" style="175" customWidth="1"/>
    <col min="5" max="5" width="9.42578125" style="25" customWidth="1"/>
    <col min="6" max="16384" width="9.140625" style="25"/>
  </cols>
  <sheetData>
    <row r="1" spans="1:6">
      <c r="A1" s="21" t="s">
        <v>199</v>
      </c>
      <c r="B1" s="22" t="str">
        <f>'1. key ratios'!B1</f>
        <v>ფინკა ბანკი საქართველო</v>
      </c>
      <c r="E1" s="24"/>
      <c r="F1" s="24"/>
    </row>
    <row r="2" spans="1:6" s="176" customFormat="1" ht="15.75" customHeight="1">
      <c r="A2" s="176" t="s">
        <v>200</v>
      </c>
      <c r="B2" s="26">
        <f>'1. key ratios'!B2</f>
        <v>42916</v>
      </c>
      <c r="C2" s="177"/>
      <c r="D2" s="177"/>
    </row>
    <row r="3" spans="1:6" s="176" customFormat="1" ht="15.75" customHeight="1">
      <c r="A3" s="178"/>
      <c r="C3" s="177"/>
      <c r="D3" s="177"/>
    </row>
    <row r="4" spans="1:6" s="176" customFormat="1" ht="15.75" customHeight="1" thickBot="1">
      <c r="A4" s="176" t="s">
        <v>355</v>
      </c>
      <c r="B4" s="179" t="s">
        <v>287</v>
      </c>
      <c r="C4" s="177"/>
      <c r="D4" s="180" t="s">
        <v>101</v>
      </c>
    </row>
    <row r="5" spans="1:6" ht="50.25" customHeight="1">
      <c r="A5" s="181" t="s">
        <v>29</v>
      </c>
      <c r="B5" s="182" t="s">
        <v>244</v>
      </c>
      <c r="C5" s="183" t="s">
        <v>250</v>
      </c>
      <c r="D5" s="184" t="s">
        <v>288</v>
      </c>
    </row>
    <row r="6" spans="1:6">
      <c r="A6" s="185">
        <v>1</v>
      </c>
      <c r="B6" s="186" t="s">
        <v>162</v>
      </c>
      <c r="C6" s="187">
        <v>13793433.510000002</v>
      </c>
      <c r="D6" s="188"/>
      <c r="E6" s="189"/>
    </row>
    <row r="7" spans="1:6">
      <c r="A7" s="185">
        <v>2</v>
      </c>
      <c r="B7" s="190" t="s">
        <v>163</v>
      </c>
      <c r="C7" s="191">
        <v>23469956.66</v>
      </c>
      <c r="D7" s="192"/>
      <c r="E7" s="189"/>
    </row>
    <row r="8" spans="1:6">
      <c r="A8" s="185">
        <v>3</v>
      </c>
      <c r="B8" s="190" t="s">
        <v>164</v>
      </c>
      <c r="C8" s="191">
        <v>3009166.43</v>
      </c>
      <c r="D8" s="192"/>
      <c r="E8" s="189"/>
    </row>
    <row r="9" spans="1:6">
      <c r="A9" s="185">
        <v>4</v>
      </c>
      <c r="B9" s="190" t="s">
        <v>193</v>
      </c>
      <c r="C9" s="191">
        <v>0</v>
      </c>
      <c r="D9" s="192"/>
      <c r="E9" s="189"/>
    </row>
    <row r="10" spans="1:6">
      <c r="A10" s="185">
        <v>5</v>
      </c>
      <c r="B10" s="190" t="s">
        <v>165</v>
      </c>
      <c r="C10" s="191">
        <v>19019749.449999999</v>
      </c>
      <c r="D10" s="192"/>
      <c r="E10" s="189"/>
    </row>
    <row r="11" spans="1:6">
      <c r="A11" s="185">
        <v>6.1</v>
      </c>
      <c r="B11" s="190" t="s">
        <v>166</v>
      </c>
      <c r="C11" s="193">
        <v>230659744.51000044</v>
      </c>
      <c r="D11" s="194"/>
      <c r="E11" s="195"/>
    </row>
    <row r="12" spans="1:6">
      <c r="A12" s="185">
        <v>6.2</v>
      </c>
      <c r="B12" s="196" t="s">
        <v>167</v>
      </c>
      <c r="C12" s="193">
        <v>-8562992.540000055</v>
      </c>
      <c r="D12" s="194"/>
      <c r="E12" s="195"/>
    </row>
    <row r="13" spans="1:6">
      <c r="A13" s="185" t="s">
        <v>392</v>
      </c>
      <c r="B13" s="197" t="s">
        <v>393</v>
      </c>
      <c r="C13" s="193">
        <v>-3148575.2275026883</v>
      </c>
      <c r="D13" s="194" t="s">
        <v>416</v>
      </c>
      <c r="E13" s="195"/>
    </row>
    <row r="14" spans="1:6">
      <c r="A14" s="185">
        <v>6</v>
      </c>
      <c r="B14" s="190" t="s">
        <v>168</v>
      </c>
      <c r="C14" s="198">
        <f>SUM(C11:C12)</f>
        <v>222096751.97000039</v>
      </c>
      <c r="D14" s="194"/>
      <c r="E14" s="189"/>
    </row>
    <row r="15" spans="1:6">
      <c r="A15" s="185">
        <v>7</v>
      </c>
      <c r="B15" s="190" t="s">
        <v>169</v>
      </c>
      <c r="C15" s="191">
        <v>4191440.54</v>
      </c>
      <c r="D15" s="192"/>
      <c r="E15" s="189"/>
    </row>
    <row r="16" spans="1:6">
      <c r="A16" s="185">
        <v>8</v>
      </c>
      <c r="B16" s="190" t="s">
        <v>170</v>
      </c>
      <c r="C16" s="191">
        <v>202399</v>
      </c>
      <c r="D16" s="192"/>
      <c r="E16" s="189"/>
    </row>
    <row r="17" spans="1:5">
      <c r="A17" s="185">
        <v>9</v>
      </c>
      <c r="B17" s="190" t="s">
        <v>171</v>
      </c>
      <c r="C17" s="191">
        <v>0</v>
      </c>
      <c r="D17" s="192"/>
      <c r="E17" s="189"/>
    </row>
    <row r="18" spans="1:5">
      <c r="A18" s="185">
        <v>9.1</v>
      </c>
      <c r="B18" s="197" t="s">
        <v>259</v>
      </c>
      <c r="C18" s="193">
        <v>0</v>
      </c>
      <c r="D18" s="192"/>
      <c r="E18" s="189"/>
    </row>
    <row r="19" spans="1:5">
      <c r="A19" s="185">
        <v>9.1999999999999993</v>
      </c>
      <c r="B19" s="197" t="s">
        <v>249</v>
      </c>
      <c r="C19" s="193">
        <v>0</v>
      </c>
      <c r="D19" s="192"/>
      <c r="E19" s="189"/>
    </row>
    <row r="20" spans="1:5">
      <c r="A20" s="185">
        <v>9.3000000000000007</v>
      </c>
      <c r="B20" s="197" t="s">
        <v>248</v>
      </c>
      <c r="C20" s="193">
        <v>0</v>
      </c>
      <c r="D20" s="192"/>
      <c r="E20" s="189"/>
    </row>
    <row r="21" spans="1:5">
      <c r="A21" s="185">
        <v>10</v>
      </c>
      <c r="B21" s="190" t="s">
        <v>172</v>
      </c>
      <c r="C21" s="191">
        <v>6755600.9000000004</v>
      </c>
      <c r="D21" s="192"/>
      <c r="E21" s="189"/>
    </row>
    <row r="22" spans="1:5">
      <c r="A22" s="185">
        <v>10.1</v>
      </c>
      <c r="B22" s="197" t="s">
        <v>247</v>
      </c>
      <c r="C22" s="191">
        <v>-2663215.39</v>
      </c>
      <c r="D22" s="194" t="s">
        <v>365</v>
      </c>
      <c r="E22" s="189"/>
    </row>
    <row r="23" spans="1:5">
      <c r="A23" s="185">
        <v>11</v>
      </c>
      <c r="B23" s="199" t="s">
        <v>173</v>
      </c>
      <c r="C23" s="200">
        <v>2090697.82</v>
      </c>
      <c r="D23" s="201"/>
      <c r="E23" s="189"/>
    </row>
    <row r="24" spans="1:5" ht="15">
      <c r="A24" s="185">
        <v>12</v>
      </c>
      <c r="B24" s="202" t="s">
        <v>174</v>
      </c>
      <c r="C24" s="203">
        <f>SUM(C6:C10,C14:C17,C21,C23)</f>
        <v>294629196.28000039</v>
      </c>
      <c r="D24" s="204"/>
      <c r="E24" s="205"/>
    </row>
    <row r="25" spans="1:5">
      <c r="A25" s="185">
        <v>13</v>
      </c>
      <c r="B25" s="190" t="s">
        <v>175</v>
      </c>
      <c r="C25" s="206">
        <v>7212600</v>
      </c>
      <c r="D25" s="207"/>
      <c r="E25" s="189"/>
    </row>
    <row r="26" spans="1:5">
      <c r="A26" s="185">
        <v>14</v>
      </c>
      <c r="B26" s="190" t="s">
        <v>176</v>
      </c>
      <c r="C26" s="191">
        <v>13333888.350000322</v>
      </c>
      <c r="D26" s="192"/>
      <c r="E26" s="189"/>
    </row>
    <row r="27" spans="1:5">
      <c r="A27" s="185">
        <v>15</v>
      </c>
      <c r="B27" s="190" t="s">
        <v>177</v>
      </c>
      <c r="C27" s="191">
        <v>31700754.339999959</v>
      </c>
      <c r="D27" s="192"/>
      <c r="E27" s="189"/>
    </row>
    <row r="28" spans="1:5">
      <c r="A28" s="185">
        <v>16</v>
      </c>
      <c r="B28" s="190" t="s">
        <v>178</v>
      </c>
      <c r="C28" s="191">
        <v>51438958.079999998</v>
      </c>
      <c r="D28" s="192"/>
      <c r="E28" s="189"/>
    </row>
    <row r="29" spans="1:5">
      <c r="A29" s="185">
        <v>17</v>
      </c>
      <c r="B29" s="190" t="s">
        <v>179</v>
      </c>
      <c r="C29" s="191">
        <v>20000000</v>
      </c>
      <c r="D29" s="192"/>
      <c r="E29" s="189"/>
    </row>
    <row r="30" spans="1:5">
      <c r="A30" s="185">
        <v>18</v>
      </c>
      <c r="B30" s="190" t="s">
        <v>180</v>
      </c>
      <c r="C30" s="191">
        <v>123392527.31</v>
      </c>
      <c r="D30" s="192"/>
      <c r="E30" s="189"/>
    </row>
    <row r="31" spans="1:5">
      <c r="A31" s="185">
        <v>19</v>
      </c>
      <c r="B31" s="190" t="s">
        <v>181</v>
      </c>
      <c r="C31" s="191">
        <v>3696371.51</v>
      </c>
      <c r="D31" s="192"/>
      <c r="E31" s="189"/>
    </row>
    <row r="32" spans="1:5">
      <c r="A32" s="185">
        <v>20</v>
      </c>
      <c r="B32" s="190" t="s">
        <v>103</v>
      </c>
      <c r="C32" s="191">
        <v>4414121.5900000008</v>
      </c>
      <c r="D32" s="192"/>
      <c r="E32" s="189"/>
    </row>
    <row r="33" spans="1:5">
      <c r="A33" s="185">
        <v>20.100000000000001</v>
      </c>
      <c r="B33" s="208" t="s">
        <v>391</v>
      </c>
      <c r="C33" s="200">
        <v>0</v>
      </c>
      <c r="D33" s="201"/>
      <c r="E33" s="189"/>
    </row>
    <row r="34" spans="1:5">
      <c r="A34" s="185">
        <v>21</v>
      </c>
      <c r="B34" s="199" t="s">
        <v>182</v>
      </c>
      <c r="C34" s="200">
        <v>5295840</v>
      </c>
      <c r="D34" s="201"/>
      <c r="E34" s="189"/>
    </row>
    <row r="35" spans="1:5">
      <c r="A35" s="185">
        <v>21.1</v>
      </c>
      <c r="B35" s="208" t="s">
        <v>246</v>
      </c>
      <c r="C35" s="209">
        <v>5295840</v>
      </c>
      <c r="D35" s="201" t="s">
        <v>417</v>
      </c>
      <c r="E35" s="189"/>
    </row>
    <row r="36" spans="1:5" ht="15">
      <c r="A36" s="185">
        <v>22</v>
      </c>
      <c r="B36" s="202" t="s">
        <v>183</v>
      </c>
      <c r="C36" s="203">
        <f>SUM(C25:C34)</f>
        <v>260485061.18000028</v>
      </c>
      <c r="D36" s="204"/>
      <c r="E36" s="205"/>
    </row>
    <row r="37" spans="1:5">
      <c r="A37" s="185">
        <v>23</v>
      </c>
      <c r="B37" s="199" t="s">
        <v>184</v>
      </c>
      <c r="C37" s="191">
        <v>20213599.989999998</v>
      </c>
      <c r="D37" s="192" t="s">
        <v>418</v>
      </c>
      <c r="E37" s="189"/>
    </row>
    <row r="38" spans="1:5">
      <c r="A38" s="185">
        <v>24</v>
      </c>
      <c r="B38" s="199" t="s">
        <v>185</v>
      </c>
      <c r="C38" s="191">
        <v>0</v>
      </c>
      <c r="D38" s="192"/>
      <c r="E38" s="189"/>
    </row>
    <row r="39" spans="1:5">
      <c r="A39" s="185">
        <v>25</v>
      </c>
      <c r="B39" s="199" t="s">
        <v>245</v>
      </c>
      <c r="C39" s="191">
        <v>0</v>
      </c>
      <c r="D39" s="192"/>
      <c r="E39" s="189"/>
    </row>
    <row r="40" spans="1:5">
      <c r="A40" s="185">
        <v>26</v>
      </c>
      <c r="B40" s="199" t="s">
        <v>187</v>
      </c>
      <c r="C40" s="191">
        <v>0</v>
      </c>
      <c r="D40" s="192"/>
      <c r="E40" s="189"/>
    </row>
    <row r="41" spans="1:5">
      <c r="A41" s="185">
        <v>27</v>
      </c>
      <c r="B41" s="199" t="s">
        <v>188</v>
      </c>
      <c r="C41" s="191">
        <v>0</v>
      </c>
      <c r="D41" s="192"/>
      <c r="E41" s="189"/>
    </row>
    <row r="42" spans="1:5">
      <c r="A42" s="185">
        <v>28</v>
      </c>
      <c r="B42" s="199" t="s">
        <v>189</v>
      </c>
      <c r="C42" s="191">
        <v>13930534.799999997</v>
      </c>
      <c r="D42" s="192" t="s">
        <v>419</v>
      </c>
      <c r="E42" s="189"/>
    </row>
    <row r="43" spans="1:5">
      <c r="A43" s="185">
        <v>29</v>
      </c>
      <c r="B43" s="199" t="s">
        <v>38</v>
      </c>
      <c r="C43" s="191">
        <v>0</v>
      </c>
      <c r="D43" s="192"/>
      <c r="E43" s="189"/>
    </row>
    <row r="44" spans="1:5" ht="15.75" thickBot="1">
      <c r="A44" s="210">
        <v>30</v>
      </c>
      <c r="B44" s="211" t="s">
        <v>190</v>
      </c>
      <c r="C44" s="212">
        <f>SUM(C37:C43)</f>
        <v>34144134.789999992</v>
      </c>
      <c r="D44" s="213"/>
      <c r="E44" s="20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2"/>
  <sheetViews>
    <sheetView showGridLines="0" zoomScale="80" zoomScaleNormal="80" workbookViewId="0">
      <pane xSplit="2" ySplit="7" topLeftCell="N8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140625" defaultRowHeight="12.75"/>
  <cols>
    <col min="1" max="1" width="11.28515625" style="24" customWidth="1"/>
    <col min="2" max="2" width="115.85546875" style="24" customWidth="1"/>
    <col min="3" max="3" width="15" style="24" bestFit="1" customWidth="1"/>
    <col min="4" max="4" width="14.5703125" style="24" bestFit="1" customWidth="1"/>
    <col min="5" max="5" width="13.5703125" style="24" bestFit="1" customWidth="1"/>
    <col min="6" max="6" width="14.5703125" style="24" bestFit="1" customWidth="1"/>
    <col min="7" max="7" width="10.42578125" style="24" bestFit="1" customWidth="1"/>
    <col min="8" max="8" width="14.5703125" style="24" bestFit="1" customWidth="1"/>
    <col min="9" max="9" width="13.7109375" style="24" bestFit="1" customWidth="1"/>
    <col min="10" max="10" width="14.5703125" style="24" bestFit="1" customWidth="1"/>
    <col min="11" max="11" width="16" style="24" bestFit="1" customWidth="1"/>
    <col min="12" max="12" width="14.5703125" style="24" bestFit="1" customWidth="1"/>
    <col min="13" max="13" width="15" style="24" bestFit="1" customWidth="1"/>
    <col min="14" max="14" width="14.5703125" style="24" bestFit="1" customWidth="1"/>
    <col min="15" max="15" width="10.42578125" style="24" bestFit="1" customWidth="1"/>
    <col min="16" max="16" width="14.5703125" style="24" bestFit="1" customWidth="1"/>
    <col min="17" max="17" width="12.140625" style="24" bestFit="1" customWidth="1"/>
    <col min="18" max="18" width="14.5703125" style="24" bestFit="1" customWidth="1"/>
    <col min="19" max="19" width="31.7109375" style="24" bestFit="1" customWidth="1"/>
    <col min="20" max="16384" width="9.140625" style="72"/>
  </cols>
  <sheetData>
    <row r="1" spans="1:19">
      <c r="A1" s="24" t="s">
        <v>199</v>
      </c>
      <c r="B1" s="22" t="str">
        <f>'1. key ratios'!B1</f>
        <v>ფინკა ბანკი საქართველო</v>
      </c>
    </row>
    <row r="2" spans="1:19">
      <c r="A2" s="24" t="s">
        <v>200</v>
      </c>
      <c r="B2" s="26">
        <f>'1. key ratios'!B2</f>
        <v>42916</v>
      </c>
    </row>
    <row r="4" spans="1:19" ht="26.25" thickBot="1">
      <c r="A4" s="145" t="s">
        <v>356</v>
      </c>
      <c r="B4" s="163" t="s">
        <v>381</v>
      </c>
    </row>
    <row r="5" spans="1:19">
      <c r="A5" s="164"/>
      <c r="B5" s="105"/>
      <c r="C5" s="165" t="s">
        <v>0</v>
      </c>
      <c r="D5" s="165" t="s">
        <v>1</v>
      </c>
      <c r="E5" s="165" t="s">
        <v>2</v>
      </c>
      <c r="F5" s="165" t="s">
        <v>3</v>
      </c>
      <c r="G5" s="165" t="s">
        <v>4</v>
      </c>
      <c r="H5" s="165" t="s">
        <v>6</v>
      </c>
      <c r="I5" s="165" t="s">
        <v>251</v>
      </c>
      <c r="J5" s="165" t="s">
        <v>252</v>
      </c>
      <c r="K5" s="165" t="s">
        <v>253</v>
      </c>
      <c r="L5" s="165" t="s">
        <v>254</v>
      </c>
      <c r="M5" s="165" t="s">
        <v>255</v>
      </c>
      <c r="N5" s="165" t="s">
        <v>256</v>
      </c>
      <c r="O5" s="165" t="s">
        <v>368</v>
      </c>
      <c r="P5" s="165" t="s">
        <v>369</v>
      </c>
      <c r="Q5" s="165" t="s">
        <v>370</v>
      </c>
      <c r="R5" s="166" t="s">
        <v>371</v>
      </c>
      <c r="S5" s="167" t="s">
        <v>372</v>
      </c>
    </row>
    <row r="6" spans="1:19" ht="46.5" customHeight="1">
      <c r="A6" s="125"/>
      <c r="B6" s="435" t="s">
        <v>373</v>
      </c>
      <c r="C6" s="433">
        <v>0</v>
      </c>
      <c r="D6" s="434"/>
      <c r="E6" s="433">
        <v>0.2</v>
      </c>
      <c r="F6" s="434"/>
      <c r="G6" s="433">
        <v>0.35</v>
      </c>
      <c r="H6" s="434"/>
      <c r="I6" s="433">
        <v>0.5</v>
      </c>
      <c r="J6" s="434"/>
      <c r="K6" s="433">
        <v>0.75</v>
      </c>
      <c r="L6" s="434"/>
      <c r="M6" s="433">
        <v>1</v>
      </c>
      <c r="N6" s="434"/>
      <c r="O6" s="433">
        <v>1.5</v>
      </c>
      <c r="P6" s="434"/>
      <c r="Q6" s="433">
        <v>2.5</v>
      </c>
      <c r="R6" s="434"/>
      <c r="S6" s="431" t="s">
        <v>264</v>
      </c>
    </row>
    <row r="7" spans="1:19">
      <c r="A7" s="125"/>
      <c r="B7" s="436"/>
      <c r="C7" s="168" t="s">
        <v>366</v>
      </c>
      <c r="D7" s="168" t="s">
        <v>367</v>
      </c>
      <c r="E7" s="168" t="s">
        <v>366</v>
      </c>
      <c r="F7" s="168" t="s">
        <v>367</v>
      </c>
      <c r="G7" s="168" t="s">
        <v>366</v>
      </c>
      <c r="H7" s="168" t="s">
        <v>367</v>
      </c>
      <c r="I7" s="168" t="s">
        <v>366</v>
      </c>
      <c r="J7" s="168" t="s">
        <v>367</v>
      </c>
      <c r="K7" s="168" t="s">
        <v>366</v>
      </c>
      <c r="L7" s="168" t="s">
        <v>367</v>
      </c>
      <c r="M7" s="168" t="s">
        <v>366</v>
      </c>
      <c r="N7" s="168" t="s">
        <v>367</v>
      </c>
      <c r="O7" s="168" t="s">
        <v>366</v>
      </c>
      <c r="P7" s="168" t="s">
        <v>367</v>
      </c>
      <c r="Q7" s="168" t="s">
        <v>366</v>
      </c>
      <c r="R7" s="168" t="s">
        <v>367</v>
      </c>
      <c r="S7" s="432"/>
    </row>
    <row r="8" spans="1:19" s="153" customFormat="1">
      <c r="A8" s="169">
        <v>1</v>
      </c>
      <c r="B8" s="170" t="s">
        <v>228</v>
      </c>
      <c r="C8" s="171">
        <v>24212419.77</v>
      </c>
      <c r="D8" s="171">
        <v>0</v>
      </c>
      <c r="E8" s="171">
        <v>987959.14839999995</v>
      </c>
      <c r="F8" s="172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17364896.836600002</v>
      </c>
      <c r="N8" s="171">
        <v>0</v>
      </c>
      <c r="O8" s="171">
        <v>0</v>
      </c>
      <c r="P8" s="171">
        <v>0</v>
      </c>
      <c r="Q8" s="171">
        <v>0</v>
      </c>
      <c r="R8" s="172">
        <v>0</v>
      </c>
      <c r="S8" s="173">
        <f>$C$6*SUM(C8:D8)+$E$6*SUM(E8:F8)+$G$6*SUM(G8:H8)+$I$6*SUM(I8:J8)+$K$6*SUM(K8:L8)+$M$6*SUM(M8:N8)+$O$6*SUM(O8:P8)+$Q$6*SUM(Q8:R8)</f>
        <v>17562488.666280001</v>
      </c>
    </row>
    <row r="9" spans="1:19" s="153" customFormat="1">
      <c r="A9" s="169">
        <v>2</v>
      </c>
      <c r="B9" s="170" t="s">
        <v>229</v>
      </c>
      <c r="C9" s="171">
        <v>0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2">
        <v>0</v>
      </c>
      <c r="S9" s="173">
        <f t="shared" ref="S9:S21" si="0">$C$6*SUM(C9:D9)+$E$6*SUM(E9:F9)+$G$6*SUM(G9:H9)+$I$6*SUM(I9:J9)+$K$6*SUM(K9:L9)+$M$6*SUM(M9:N9)+$O$6*SUM(O9:P9)+$Q$6*SUM(Q9:R9)</f>
        <v>0</v>
      </c>
    </row>
    <row r="10" spans="1:19" s="153" customFormat="1">
      <c r="A10" s="169">
        <v>3</v>
      </c>
      <c r="B10" s="170" t="s">
        <v>230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2">
        <v>0</v>
      </c>
      <c r="S10" s="173">
        <f t="shared" si="0"/>
        <v>0</v>
      </c>
    </row>
    <row r="11" spans="1:19" s="153" customFormat="1">
      <c r="A11" s="169">
        <v>4</v>
      </c>
      <c r="B11" s="170" t="s">
        <v>231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2">
        <v>0</v>
      </c>
      <c r="S11" s="173">
        <f t="shared" si="0"/>
        <v>0</v>
      </c>
    </row>
    <row r="12" spans="1:19" s="153" customFormat="1">
      <c r="A12" s="169">
        <v>5</v>
      </c>
      <c r="B12" s="170" t="s">
        <v>232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2">
        <v>0</v>
      </c>
      <c r="S12" s="173">
        <f t="shared" si="0"/>
        <v>0</v>
      </c>
    </row>
    <row r="13" spans="1:19" s="153" customFormat="1">
      <c r="A13" s="169">
        <v>6</v>
      </c>
      <c r="B13" s="170" t="s">
        <v>233</v>
      </c>
      <c r="C13" s="171">
        <v>0</v>
      </c>
      <c r="D13" s="171">
        <v>0</v>
      </c>
      <c r="E13" s="171">
        <v>16699.919000000002</v>
      </c>
      <c r="F13" s="171">
        <v>0</v>
      </c>
      <c r="G13" s="171">
        <v>0</v>
      </c>
      <c r="H13" s="171">
        <v>0</v>
      </c>
      <c r="I13" s="171">
        <v>2992466.5117000001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2">
        <v>0</v>
      </c>
      <c r="S13" s="173">
        <f t="shared" si="0"/>
        <v>1499573.2396500001</v>
      </c>
    </row>
    <row r="14" spans="1:19" s="153" customFormat="1">
      <c r="A14" s="169">
        <v>7</v>
      </c>
      <c r="B14" s="170" t="s">
        <v>78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2">
        <v>0</v>
      </c>
      <c r="S14" s="173">
        <f t="shared" si="0"/>
        <v>0</v>
      </c>
    </row>
    <row r="15" spans="1:19" s="153" customFormat="1">
      <c r="A15" s="169">
        <v>8</v>
      </c>
      <c r="B15" s="170" t="s">
        <v>79</v>
      </c>
      <c r="C15" s="171">
        <v>453781.95730000001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229032632.01890001</v>
      </c>
      <c r="L15" s="171">
        <v>0</v>
      </c>
      <c r="M15" s="171">
        <v>0</v>
      </c>
      <c r="N15" s="171">
        <v>302735.08806000004</v>
      </c>
      <c r="O15" s="171">
        <v>0</v>
      </c>
      <c r="P15" s="171">
        <v>0</v>
      </c>
      <c r="Q15" s="171">
        <v>0</v>
      </c>
      <c r="R15" s="172">
        <v>0</v>
      </c>
      <c r="S15" s="173">
        <f t="shared" si="0"/>
        <v>172077209.10223499</v>
      </c>
    </row>
    <row r="16" spans="1:19" s="153" customFormat="1">
      <c r="A16" s="169">
        <v>9</v>
      </c>
      <c r="B16" s="170" t="s">
        <v>80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2">
        <v>0</v>
      </c>
      <c r="S16" s="173">
        <f t="shared" si="0"/>
        <v>0</v>
      </c>
    </row>
    <row r="17" spans="1:19" s="153" customFormat="1">
      <c r="A17" s="169">
        <v>10</v>
      </c>
      <c r="B17" s="170" t="s">
        <v>72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1048738.1784999999</v>
      </c>
      <c r="N17" s="171">
        <v>0</v>
      </c>
      <c r="O17" s="171">
        <v>0</v>
      </c>
      <c r="P17" s="171">
        <v>0</v>
      </c>
      <c r="Q17" s="171">
        <v>0</v>
      </c>
      <c r="R17" s="172">
        <v>0</v>
      </c>
      <c r="S17" s="173">
        <f t="shared" si="0"/>
        <v>1048738.1784999999</v>
      </c>
    </row>
    <row r="18" spans="1:19" s="153" customFormat="1">
      <c r="A18" s="169">
        <v>11</v>
      </c>
      <c r="B18" s="170" t="s">
        <v>73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2">
        <v>0</v>
      </c>
      <c r="S18" s="173">
        <f t="shared" si="0"/>
        <v>0</v>
      </c>
    </row>
    <row r="19" spans="1:19" s="153" customFormat="1">
      <c r="A19" s="169">
        <v>12</v>
      </c>
      <c r="B19" s="170" t="s">
        <v>74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2">
        <v>0</v>
      </c>
      <c r="S19" s="173">
        <f t="shared" si="0"/>
        <v>0</v>
      </c>
    </row>
    <row r="20" spans="1:19" s="153" customFormat="1">
      <c r="A20" s="169">
        <v>13</v>
      </c>
      <c r="B20" s="170" t="s">
        <v>75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2">
        <v>0</v>
      </c>
      <c r="S20" s="173">
        <f t="shared" si="0"/>
        <v>0</v>
      </c>
    </row>
    <row r="21" spans="1:19" s="153" customFormat="1">
      <c r="A21" s="169">
        <v>14</v>
      </c>
      <c r="B21" s="170" t="s">
        <v>262</v>
      </c>
      <c r="C21" s="171">
        <v>13793433.5144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5857120.0843000002</v>
      </c>
      <c r="N21" s="171">
        <v>0</v>
      </c>
      <c r="O21" s="171">
        <v>0</v>
      </c>
      <c r="P21" s="171">
        <v>0</v>
      </c>
      <c r="Q21" s="171">
        <v>528361.25</v>
      </c>
      <c r="R21" s="172">
        <v>0</v>
      </c>
      <c r="S21" s="173">
        <f t="shared" si="0"/>
        <v>7178023.2093000002</v>
      </c>
    </row>
    <row r="22" spans="1:19" ht="13.5" thickBot="1">
      <c r="A22" s="154"/>
      <c r="B22" s="98" t="s">
        <v>71</v>
      </c>
      <c r="C22" s="134">
        <f>SUM(C8:C21)</f>
        <v>38459635.241700001</v>
      </c>
      <c r="D22" s="134">
        <f t="shared" ref="D22:S22" si="1">SUM(D8:D21)</f>
        <v>0</v>
      </c>
      <c r="E22" s="134">
        <f t="shared" si="1"/>
        <v>1004659.0673999999</v>
      </c>
      <c r="F22" s="134">
        <f t="shared" si="1"/>
        <v>0</v>
      </c>
      <c r="G22" s="134">
        <f t="shared" si="1"/>
        <v>0</v>
      </c>
      <c r="H22" s="134">
        <f t="shared" si="1"/>
        <v>0</v>
      </c>
      <c r="I22" s="134">
        <f t="shared" si="1"/>
        <v>2992466.5117000001</v>
      </c>
      <c r="J22" s="134">
        <f t="shared" si="1"/>
        <v>0</v>
      </c>
      <c r="K22" s="134">
        <f t="shared" si="1"/>
        <v>229032632.01890001</v>
      </c>
      <c r="L22" s="134">
        <f t="shared" si="1"/>
        <v>0</v>
      </c>
      <c r="M22" s="134">
        <f t="shared" si="1"/>
        <v>24270755.099400003</v>
      </c>
      <c r="N22" s="134">
        <f t="shared" si="1"/>
        <v>302735.08806000004</v>
      </c>
      <c r="O22" s="134">
        <f t="shared" si="1"/>
        <v>0</v>
      </c>
      <c r="P22" s="134">
        <f t="shared" si="1"/>
        <v>0</v>
      </c>
      <c r="Q22" s="134">
        <f t="shared" si="1"/>
        <v>528361.25</v>
      </c>
      <c r="R22" s="134">
        <f t="shared" si="1"/>
        <v>0</v>
      </c>
      <c r="S22" s="174">
        <f t="shared" si="1"/>
        <v>199366032.39596501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V28"/>
  <sheetViews>
    <sheetView showGridLines="0" zoomScale="80" zoomScaleNormal="80" workbookViewId="0">
      <pane xSplit="2" ySplit="6" topLeftCell="D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140625" defaultRowHeight="12.75"/>
  <cols>
    <col min="1" max="1" width="10.5703125" style="24" bestFit="1" customWidth="1"/>
    <col min="2" max="2" width="120.5703125" style="24" bestFit="1" customWidth="1"/>
    <col min="3" max="3" width="19" style="24" customWidth="1"/>
    <col min="4" max="4" width="19.5703125" style="24" customWidth="1"/>
    <col min="5" max="5" width="31.140625" style="24" customWidth="1"/>
    <col min="6" max="6" width="29.140625" style="24" customWidth="1"/>
    <col min="7" max="7" width="28.5703125" style="24" customWidth="1"/>
    <col min="8" max="8" width="26.42578125" style="24" customWidth="1"/>
    <col min="9" max="9" width="23.7109375" style="24" customWidth="1"/>
    <col min="10" max="10" width="21.5703125" style="24" customWidth="1"/>
    <col min="11" max="11" width="15.7109375" style="24" customWidth="1"/>
    <col min="12" max="12" width="13.28515625" style="24" customWidth="1"/>
    <col min="13" max="13" width="20.85546875" style="24" customWidth="1"/>
    <col min="14" max="14" width="19.28515625" style="24" customWidth="1"/>
    <col min="15" max="15" width="18.42578125" style="24" customWidth="1"/>
    <col min="16" max="16" width="19" style="24" customWidth="1"/>
    <col min="17" max="17" width="20.28515625" style="24" customWidth="1"/>
    <col min="18" max="18" width="18" style="24" customWidth="1"/>
    <col min="19" max="19" width="36" style="24" customWidth="1"/>
    <col min="20" max="20" width="19.42578125" style="24" customWidth="1"/>
    <col min="21" max="21" width="19.140625" style="24" customWidth="1"/>
    <col min="22" max="22" width="20" style="24" customWidth="1"/>
    <col min="23" max="16384" width="9.140625" style="72"/>
  </cols>
  <sheetData>
    <row r="1" spans="1:22">
      <c r="A1" s="24" t="s">
        <v>199</v>
      </c>
      <c r="B1" s="22" t="str">
        <f>'1. key ratios'!B1</f>
        <v>ფინკა ბანკი საქართველო</v>
      </c>
    </row>
    <row r="2" spans="1:22">
      <c r="A2" s="24" t="s">
        <v>200</v>
      </c>
      <c r="B2" s="26">
        <f>'1. key ratios'!B2</f>
        <v>42916</v>
      </c>
    </row>
    <row r="4" spans="1:22" ht="26.25" thickBot="1">
      <c r="A4" s="24" t="s">
        <v>357</v>
      </c>
      <c r="B4" s="136" t="s">
        <v>382</v>
      </c>
      <c r="V4" s="137" t="s">
        <v>101</v>
      </c>
    </row>
    <row r="5" spans="1:22">
      <c r="A5" s="119"/>
      <c r="B5" s="138"/>
      <c r="C5" s="437" t="s">
        <v>210</v>
      </c>
      <c r="D5" s="438"/>
      <c r="E5" s="438"/>
      <c r="F5" s="438"/>
      <c r="G5" s="438"/>
      <c r="H5" s="438"/>
      <c r="I5" s="438"/>
      <c r="J5" s="438"/>
      <c r="K5" s="438"/>
      <c r="L5" s="439"/>
      <c r="M5" s="437" t="s">
        <v>211</v>
      </c>
      <c r="N5" s="438"/>
      <c r="O5" s="438"/>
      <c r="P5" s="438"/>
      <c r="Q5" s="438"/>
      <c r="R5" s="438"/>
      <c r="S5" s="439"/>
      <c r="T5" s="442" t="s">
        <v>380</v>
      </c>
      <c r="U5" s="442" t="s">
        <v>379</v>
      </c>
      <c r="V5" s="440" t="s">
        <v>212</v>
      </c>
    </row>
    <row r="6" spans="1:22" s="145" customFormat="1" ht="140.25">
      <c r="A6" s="139"/>
      <c r="B6" s="140"/>
      <c r="C6" s="141" t="s">
        <v>213</v>
      </c>
      <c r="D6" s="142" t="s">
        <v>214</v>
      </c>
      <c r="E6" s="143" t="s">
        <v>215</v>
      </c>
      <c r="F6" s="81" t="s">
        <v>374</v>
      </c>
      <c r="G6" s="142" t="s">
        <v>216</v>
      </c>
      <c r="H6" s="142" t="s">
        <v>217</v>
      </c>
      <c r="I6" s="142" t="s">
        <v>218</v>
      </c>
      <c r="J6" s="142" t="s">
        <v>261</v>
      </c>
      <c r="K6" s="142" t="s">
        <v>219</v>
      </c>
      <c r="L6" s="144" t="s">
        <v>220</v>
      </c>
      <c r="M6" s="141" t="s">
        <v>221</v>
      </c>
      <c r="N6" s="142" t="s">
        <v>222</v>
      </c>
      <c r="O6" s="142" t="s">
        <v>223</v>
      </c>
      <c r="P6" s="142" t="s">
        <v>224</v>
      </c>
      <c r="Q6" s="142" t="s">
        <v>225</v>
      </c>
      <c r="R6" s="142" t="s">
        <v>226</v>
      </c>
      <c r="S6" s="144" t="s">
        <v>227</v>
      </c>
      <c r="T6" s="443"/>
      <c r="U6" s="443"/>
      <c r="V6" s="441"/>
    </row>
    <row r="7" spans="1:22" s="153" customFormat="1">
      <c r="A7" s="86">
        <v>1</v>
      </c>
      <c r="B7" s="146" t="s">
        <v>228</v>
      </c>
      <c r="C7" s="147"/>
      <c r="D7" s="148"/>
      <c r="E7" s="148"/>
      <c r="F7" s="148"/>
      <c r="G7" s="148"/>
      <c r="H7" s="148"/>
      <c r="I7" s="148"/>
      <c r="J7" s="148"/>
      <c r="K7" s="148"/>
      <c r="L7" s="149"/>
      <c r="M7" s="147"/>
      <c r="N7" s="148"/>
      <c r="O7" s="148"/>
      <c r="P7" s="148"/>
      <c r="Q7" s="148"/>
      <c r="R7" s="148"/>
      <c r="S7" s="149"/>
      <c r="T7" s="150"/>
      <c r="U7" s="151"/>
      <c r="V7" s="152">
        <f>SUM(C7:S7)</f>
        <v>0</v>
      </c>
    </row>
    <row r="8" spans="1:22" s="153" customFormat="1">
      <c r="A8" s="86">
        <v>2</v>
      </c>
      <c r="B8" s="146" t="s">
        <v>229</v>
      </c>
      <c r="C8" s="147"/>
      <c r="D8" s="148"/>
      <c r="E8" s="148"/>
      <c r="F8" s="148"/>
      <c r="G8" s="148"/>
      <c r="H8" s="148"/>
      <c r="I8" s="148"/>
      <c r="J8" s="148"/>
      <c r="K8" s="148"/>
      <c r="L8" s="149"/>
      <c r="M8" s="147"/>
      <c r="N8" s="148"/>
      <c r="O8" s="148"/>
      <c r="P8" s="148"/>
      <c r="Q8" s="148"/>
      <c r="R8" s="148"/>
      <c r="S8" s="149"/>
      <c r="T8" s="151"/>
      <c r="U8" s="151"/>
      <c r="V8" s="152">
        <f t="shared" ref="V8:V20" si="0">SUM(C8:S8)</f>
        <v>0</v>
      </c>
    </row>
    <row r="9" spans="1:22" s="153" customFormat="1">
      <c r="A9" s="86">
        <v>3</v>
      </c>
      <c r="B9" s="146" t="s">
        <v>230</v>
      </c>
      <c r="C9" s="147"/>
      <c r="D9" s="148"/>
      <c r="E9" s="148"/>
      <c r="F9" s="148"/>
      <c r="G9" s="148"/>
      <c r="H9" s="148"/>
      <c r="I9" s="148"/>
      <c r="J9" s="148"/>
      <c r="K9" s="148"/>
      <c r="L9" s="149"/>
      <c r="M9" s="147"/>
      <c r="N9" s="148"/>
      <c r="O9" s="148"/>
      <c r="P9" s="148"/>
      <c r="Q9" s="148"/>
      <c r="R9" s="148"/>
      <c r="S9" s="149"/>
      <c r="T9" s="151"/>
      <c r="U9" s="151"/>
      <c r="V9" s="152">
        <f>SUM(C9:S9)</f>
        <v>0</v>
      </c>
    </row>
    <row r="10" spans="1:22" s="153" customFormat="1">
      <c r="A10" s="86">
        <v>4</v>
      </c>
      <c r="B10" s="146" t="s">
        <v>231</v>
      </c>
      <c r="C10" s="147"/>
      <c r="D10" s="148"/>
      <c r="E10" s="148"/>
      <c r="F10" s="148"/>
      <c r="G10" s="148"/>
      <c r="H10" s="148"/>
      <c r="I10" s="148"/>
      <c r="J10" s="148"/>
      <c r="K10" s="148"/>
      <c r="L10" s="149"/>
      <c r="M10" s="147"/>
      <c r="N10" s="148"/>
      <c r="O10" s="148"/>
      <c r="P10" s="148"/>
      <c r="Q10" s="148"/>
      <c r="R10" s="148"/>
      <c r="S10" s="149"/>
      <c r="T10" s="151"/>
      <c r="U10" s="151"/>
      <c r="V10" s="152">
        <f t="shared" si="0"/>
        <v>0</v>
      </c>
    </row>
    <row r="11" spans="1:22" s="153" customFormat="1">
      <c r="A11" s="86">
        <v>5</v>
      </c>
      <c r="B11" s="146" t="s">
        <v>232</v>
      </c>
      <c r="C11" s="147"/>
      <c r="D11" s="148"/>
      <c r="E11" s="148"/>
      <c r="F11" s="148"/>
      <c r="G11" s="148"/>
      <c r="H11" s="148"/>
      <c r="I11" s="148"/>
      <c r="J11" s="148"/>
      <c r="K11" s="148"/>
      <c r="L11" s="149"/>
      <c r="M11" s="147"/>
      <c r="N11" s="148"/>
      <c r="O11" s="148"/>
      <c r="P11" s="148"/>
      <c r="Q11" s="148"/>
      <c r="R11" s="148"/>
      <c r="S11" s="149"/>
      <c r="T11" s="151"/>
      <c r="U11" s="151"/>
      <c r="V11" s="152">
        <f t="shared" si="0"/>
        <v>0</v>
      </c>
    </row>
    <row r="12" spans="1:22" s="153" customFormat="1">
      <c r="A12" s="86">
        <v>6</v>
      </c>
      <c r="B12" s="146" t="s">
        <v>233</v>
      </c>
      <c r="C12" s="147"/>
      <c r="D12" s="148"/>
      <c r="E12" s="148"/>
      <c r="F12" s="148"/>
      <c r="G12" s="148"/>
      <c r="H12" s="148"/>
      <c r="I12" s="148"/>
      <c r="J12" s="148"/>
      <c r="K12" s="148"/>
      <c r="L12" s="149"/>
      <c r="M12" s="147"/>
      <c r="N12" s="148"/>
      <c r="O12" s="148"/>
      <c r="P12" s="148"/>
      <c r="Q12" s="148"/>
      <c r="R12" s="148"/>
      <c r="S12" s="149"/>
      <c r="T12" s="151"/>
      <c r="U12" s="151"/>
      <c r="V12" s="152">
        <f t="shared" si="0"/>
        <v>0</v>
      </c>
    </row>
    <row r="13" spans="1:22" s="153" customFormat="1">
      <c r="A13" s="86">
        <v>7</v>
      </c>
      <c r="B13" s="146" t="s">
        <v>78</v>
      </c>
      <c r="C13" s="147"/>
      <c r="D13" s="148"/>
      <c r="E13" s="148"/>
      <c r="F13" s="148"/>
      <c r="G13" s="148"/>
      <c r="H13" s="148"/>
      <c r="I13" s="148"/>
      <c r="J13" s="148"/>
      <c r="K13" s="148"/>
      <c r="L13" s="149"/>
      <c r="M13" s="147"/>
      <c r="N13" s="148"/>
      <c r="O13" s="148"/>
      <c r="P13" s="148"/>
      <c r="Q13" s="148"/>
      <c r="R13" s="148"/>
      <c r="S13" s="149"/>
      <c r="T13" s="151"/>
      <c r="U13" s="151"/>
      <c r="V13" s="152">
        <f t="shared" si="0"/>
        <v>0</v>
      </c>
    </row>
    <row r="14" spans="1:22" s="153" customFormat="1">
      <c r="A14" s="86">
        <v>8</v>
      </c>
      <c r="B14" s="146" t="s">
        <v>79</v>
      </c>
      <c r="C14" s="147"/>
      <c r="D14" s="148"/>
      <c r="E14" s="148"/>
      <c r="F14" s="148"/>
      <c r="G14" s="148"/>
      <c r="H14" s="148"/>
      <c r="I14" s="148"/>
      <c r="J14" s="148"/>
      <c r="K14" s="148"/>
      <c r="L14" s="149"/>
      <c r="M14" s="147"/>
      <c r="N14" s="148"/>
      <c r="O14" s="148"/>
      <c r="P14" s="148"/>
      <c r="Q14" s="148"/>
      <c r="R14" s="148"/>
      <c r="S14" s="149"/>
      <c r="T14" s="151"/>
      <c r="U14" s="151"/>
      <c r="V14" s="152">
        <f t="shared" si="0"/>
        <v>0</v>
      </c>
    </row>
    <row r="15" spans="1:22" s="153" customFormat="1">
      <c r="A15" s="86">
        <v>9</v>
      </c>
      <c r="B15" s="146" t="s">
        <v>80</v>
      </c>
      <c r="C15" s="147"/>
      <c r="D15" s="148"/>
      <c r="E15" s="148"/>
      <c r="F15" s="148"/>
      <c r="G15" s="148"/>
      <c r="H15" s="148"/>
      <c r="I15" s="148"/>
      <c r="J15" s="148"/>
      <c r="K15" s="148"/>
      <c r="L15" s="149"/>
      <c r="M15" s="147"/>
      <c r="N15" s="148"/>
      <c r="O15" s="148"/>
      <c r="P15" s="148"/>
      <c r="Q15" s="148"/>
      <c r="R15" s="148"/>
      <c r="S15" s="149"/>
      <c r="T15" s="151"/>
      <c r="U15" s="151"/>
      <c r="V15" s="152">
        <f t="shared" si="0"/>
        <v>0</v>
      </c>
    </row>
    <row r="16" spans="1:22" s="153" customFormat="1">
      <c r="A16" s="86">
        <v>10</v>
      </c>
      <c r="B16" s="146" t="s">
        <v>72</v>
      </c>
      <c r="C16" s="147"/>
      <c r="D16" s="148"/>
      <c r="E16" s="148"/>
      <c r="F16" s="148"/>
      <c r="G16" s="148"/>
      <c r="H16" s="148"/>
      <c r="I16" s="148"/>
      <c r="J16" s="148"/>
      <c r="K16" s="148"/>
      <c r="L16" s="149"/>
      <c r="M16" s="147"/>
      <c r="N16" s="148"/>
      <c r="O16" s="148"/>
      <c r="P16" s="148"/>
      <c r="Q16" s="148"/>
      <c r="R16" s="148"/>
      <c r="S16" s="149"/>
      <c r="T16" s="151"/>
      <c r="U16" s="151"/>
      <c r="V16" s="152">
        <f t="shared" si="0"/>
        <v>0</v>
      </c>
    </row>
    <row r="17" spans="1:22" s="153" customFormat="1">
      <c r="A17" s="86">
        <v>11</v>
      </c>
      <c r="B17" s="146" t="s">
        <v>73</v>
      </c>
      <c r="C17" s="147"/>
      <c r="D17" s="148"/>
      <c r="E17" s="148"/>
      <c r="F17" s="148"/>
      <c r="G17" s="148"/>
      <c r="H17" s="148"/>
      <c r="I17" s="148"/>
      <c r="J17" s="148"/>
      <c r="K17" s="148"/>
      <c r="L17" s="149"/>
      <c r="M17" s="147"/>
      <c r="N17" s="148"/>
      <c r="O17" s="148"/>
      <c r="P17" s="148"/>
      <c r="Q17" s="148"/>
      <c r="R17" s="148"/>
      <c r="S17" s="149"/>
      <c r="T17" s="151"/>
      <c r="U17" s="151"/>
      <c r="V17" s="152">
        <f t="shared" si="0"/>
        <v>0</v>
      </c>
    </row>
    <row r="18" spans="1:22" s="153" customFormat="1">
      <c r="A18" s="86">
        <v>12</v>
      </c>
      <c r="B18" s="146" t="s">
        <v>74</v>
      </c>
      <c r="C18" s="147"/>
      <c r="D18" s="148"/>
      <c r="E18" s="148"/>
      <c r="F18" s="148"/>
      <c r="G18" s="148"/>
      <c r="H18" s="148"/>
      <c r="I18" s="148"/>
      <c r="J18" s="148"/>
      <c r="K18" s="148"/>
      <c r="L18" s="149"/>
      <c r="M18" s="147"/>
      <c r="N18" s="148"/>
      <c r="O18" s="148"/>
      <c r="P18" s="148"/>
      <c r="Q18" s="148"/>
      <c r="R18" s="148"/>
      <c r="S18" s="149"/>
      <c r="T18" s="151"/>
      <c r="U18" s="151"/>
      <c r="V18" s="152">
        <f t="shared" si="0"/>
        <v>0</v>
      </c>
    </row>
    <row r="19" spans="1:22" s="153" customFormat="1">
      <c r="A19" s="86">
        <v>13</v>
      </c>
      <c r="B19" s="146" t="s">
        <v>75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9"/>
      <c r="M19" s="147"/>
      <c r="N19" s="148"/>
      <c r="O19" s="148"/>
      <c r="P19" s="148"/>
      <c r="Q19" s="148"/>
      <c r="R19" s="148"/>
      <c r="S19" s="149"/>
      <c r="T19" s="151"/>
      <c r="U19" s="151"/>
      <c r="V19" s="152">
        <f t="shared" si="0"/>
        <v>0</v>
      </c>
    </row>
    <row r="20" spans="1:22" s="153" customFormat="1">
      <c r="A20" s="86">
        <v>14</v>
      </c>
      <c r="B20" s="146" t="s">
        <v>262</v>
      </c>
      <c r="C20" s="147"/>
      <c r="D20" s="148"/>
      <c r="E20" s="148"/>
      <c r="F20" s="148"/>
      <c r="G20" s="148"/>
      <c r="H20" s="148"/>
      <c r="I20" s="148"/>
      <c r="J20" s="148"/>
      <c r="K20" s="148"/>
      <c r="L20" s="149"/>
      <c r="M20" s="147"/>
      <c r="N20" s="148"/>
      <c r="O20" s="148"/>
      <c r="P20" s="148"/>
      <c r="Q20" s="148"/>
      <c r="R20" s="148"/>
      <c r="S20" s="149"/>
      <c r="T20" s="151"/>
      <c r="U20" s="151"/>
      <c r="V20" s="152">
        <f t="shared" si="0"/>
        <v>0</v>
      </c>
    </row>
    <row r="21" spans="1:22" ht="13.5" thickBot="1">
      <c r="A21" s="154"/>
      <c r="B21" s="155" t="s">
        <v>71</v>
      </c>
      <c r="C21" s="156">
        <f>SUM(C7:C20)</f>
        <v>0</v>
      </c>
      <c r="D21" s="157">
        <f t="shared" ref="D21:V21" si="1">SUM(D7:D20)</f>
        <v>0</v>
      </c>
      <c r="E21" s="157">
        <f t="shared" si="1"/>
        <v>0</v>
      </c>
      <c r="F21" s="157">
        <f t="shared" si="1"/>
        <v>0</v>
      </c>
      <c r="G21" s="157">
        <f t="shared" si="1"/>
        <v>0</v>
      </c>
      <c r="H21" s="157">
        <f t="shared" si="1"/>
        <v>0</v>
      </c>
      <c r="I21" s="157">
        <f t="shared" si="1"/>
        <v>0</v>
      </c>
      <c r="J21" s="157">
        <f t="shared" si="1"/>
        <v>0</v>
      </c>
      <c r="K21" s="157">
        <f t="shared" si="1"/>
        <v>0</v>
      </c>
      <c r="L21" s="158">
        <f t="shared" si="1"/>
        <v>0</v>
      </c>
      <c r="M21" s="156">
        <f t="shared" si="1"/>
        <v>0</v>
      </c>
      <c r="N21" s="157">
        <f t="shared" si="1"/>
        <v>0</v>
      </c>
      <c r="O21" s="157">
        <f t="shared" si="1"/>
        <v>0</v>
      </c>
      <c r="P21" s="157">
        <f t="shared" si="1"/>
        <v>0</v>
      </c>
      <c r="Q21" s="157">
        <f t="shared" si="1"/>
        <v>0</v>
      </c>
      <c r="R21" s="157">
        <f t="shared" si="1"/>
        <v>0</v>
      </c>
      <c r="S21" s="158">
        <f t="shared" si="1"/>
        <v>0</v>
      </c>
      <c r="T21" s="158">
        <f>SUM(T7:T20)</f>
        <v>0</v>
      </c>
      <c r="U21" s="158">
        <f t="shared" si="1"/>
        <v>0</v>
      </c>
      <c r="V21" s="159">
        <f t="shared" si="1"/>
        <v>0</v>
      </c>
    </row>
    <row r="24" spans="1:22">
      <c r="A24" s="28"/>
      <c r="B24" s="28"/>
      <c r="C24" s="160"/>
      <c r="D24" s="160"/>
      <c r="E24" s="160"/>
    </row>
    <row r="25" spans="1:22">
      <c r="A25" s="161"/>
      <c r="B25" s="161"/>
      <c r="C25" s="28"/>
      <c r="D25" s="160"/>
      <c r="E25" s="160"/>
    </row>
    <row r="26" spans="1:22">
      <c r="A26" s="161"/>
      <c r="B26" s="162"/>
      <c r="C26" s="28"/>
      <c r="D26" s="160"/>
      <c r="E26" s="160"/>
    </row>
    <row r="27" spans="1:22">
      <c r="A27" s="161"/>
      <c r="B27" s="161"/>
      <c r="C27" s="28"/>
      <c r="D27" s="160"/>
      <c r="E27" s="160"/>
    </row>
    <row r="28" spans="1:22">
      <c r="A28" s="161"/>
      <c r="B28" s="162"/>
      <c r="C28" s="28"/>
      <c r="D28" s="160"/>
      <c r="E28" s="160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8"/>
  <sheetViews>
    <sheetView showGridLines="0" zoomScale="80" zoomScaleNormal="80" workbookViewId="0">
      <pane xSplit="1" ySplit="7" topLeftCell="B9" activePane="bottomRight" state="frozen"/>
      <selection activeCell="B10" sqref="B10"/>
      <selection pane="topRight" activeCell="B10" sqref="B10"/>
      <selection pane="bottomLeft" activeCell="B10" sqref="B10"/>
      <selection pane="bottomRight" activeCell="H22" sqref="H22"/>
    </sheetView>
  </sheetViews>
  <sheetFormatPr defaultColWidth="9.140625" defaultRowHeight="12.75"/>
  <cols>
    <col min="1" max="1" width="10.5703125" style="24" bestFit="1" customWidth="1"/>
    <col min="2" max="2" width="101.85546875" style="24" customWidth="1"/>
    <col min="3" max="3" width="16.28515625" style="24" customWidth="1"/>
    <col min="4" max="4" width="17.85546875" style="24" customWidth="1"/>
    <col min="5" max="5" width="21.42578125" style="24" customWidth="1"/>
    <col min="6" max="6" width="20.28515625" style="24" customWidth="1"/>
    <col min="7" max="7" width="24.42578125" style="24" customWidth="1"/>
    <col min="8" max="8" width="18.28515625" style="24" customWidth="1"/>
    <col min="9" max="16384" width="9.140625" style="72"/>
  </cols>
  <sheetData>
    <row r="1" spans="1:9">
      <c r="A1" s="24" t="s">
        <v>199</v>
      </c>
      <c r="B1" s="22" t="str">
        <f>'1. key ratios'!B1</f>
        <v>ფინკა ბანკი საქართველო</v>
      </c>
    </row>
    <row r="2" spans="1:9">
      <c r="A2" s="24" t="s">
        <v>200</v>
      </c>
      <c r="B2" s="26">
        <f>'1. key ratios'!B2</f>
        <v>42916</v>
      </c>
    </row>
    <row r="4" spans="1:9" ht="13.5" thickBot="1">
      <c r="A4" s="24" t="s">
        <v>358</v>
      </c>
      <c r="B4" s="118" t="s">
        <v>383</v>
      </c>
    </row>
    <row r="5" spans="1:9">
      <c r="A5" s="119"/>
      <c r="B5" s="120"/>
      <c r="C5" s="121" t="s">
        <v>0</v>
      </c>
      <c r="D5" s="121" t="s">
        <v>1</v>
      </c>
      <c r="E5" s="121" t="s">
        <v>2</v>
      </c>
      <c r="F5" s="121" t="s">
        <v>3</v>
      </c>
      <c r="G5" s="122" t="s">
        <v>4</v>
      </c>
      <c r="H5" s="123" t="s">
        <v>6</v>
      </c>
      <c r="I5" s="124"/>
    </row>
    <row r="6" spans="1:9" ht="15" customHeight="1">
      <c r="A6" s="125"/>
      <c r="B6" s="126"/>
      <c r="C6" s="444" t="s">
        <v>375</v>
      </c>
      <c r="D6" s="446" t="s">
        <v>385</v>
      </c>
      <c r="E6" s="447"/>
      <c r="F6" s="444" t="s">
        <v>386</v>
      </c>
      <c r="G6" s="444" t="s">
        <v>387</v>
      </c>
      <c r="H6" s="429" t="s">
        <v>377</v>
      </c>
      <c r="I6" s="124"/>
    </row>
    <row r="7" spans="1:9" ht="51">
      <c r="A7" s="125"/>
      <c r="B7" s="126"/>
      <c r="C7" s="445"/>
      <c r="D7" s="127" t="s">
        <v>378</v>
      </c>
      <c r="E7" s="127" t="s">
        <v>376</v>
      </c>
      <c r="F7" s="445"/>
      <c r="G7" s="445"/>
      <c r="H7" s="430"/>
      <c r="I7" s="124"/>
    </row>
    <row r="8" spans="1:9">
      <c r="A8" s="128">
        <v>1</v>
      </c>
      <c r="B8" s="90" t="s">
        <v>228</v>
      </c>
      <c r="C8" s="113">
        <v>42565275.755000003</v>
      </c>
      <c r="D8" s="129">
        <v>0</v>
      </c>
      <c r="E8" s="113">
        <v>0</v>
      </c>
      <c r="F8" s="113">
        <v>17562488.666280001</v>
      </c>
      <c r="G8" s="130">
        <v>17562488.666280001</v>
      </c>
      <c r="H8" s="131">
        <f>G8/(C8+E8)</f>
        <v>0.41260131303664804</v>
      </c>
    </row>
    <row r="9" spans="1:9" ht="25.5">
      <c r="A9" s="128">
        <v>2</v>
      </c>
      <c r="B9" s="90" t="s">
        <v>229</v>
      </c>
      <c r="C9" s="113">
        <v>0</v>
      </c>
      <c r="D9" s="129">
        <v>0</v>
      </c>
      <c r="E9" s="113">
        <v>0</v>
      </c>
      <c r="F9" s="113">
        <v>0</v>
      </c>
      <c r="G9" s="130">
        <v>0</v>
      </c>
      <c r="H9" s="131" t="e">
        <f t="shared" ref="H9:H22" si="0">G9/(C9+E9)</f>
        <v>#DIV/0!</v>
      </c>
    </row>
    <row r="10" spans="1:9">
      <c r="A10" s="128">
        <v>3</v>
      </c>
      <c r="B10" s="90" t="s">
        <v>230</v>
      </c>
      <c r="C10" s="113">
        <v>0</v>
      </c>
      <c r="D10" s="129">
        <v>0</v>
      </c>
      <c r="E10" s="113">
        <v>0</v>
      </c>
      <c r="F10" s="113">
        <v>0</v>
      </c>
      <c r="G10" s="130">
        <v>0</v>
      </c>
      <c r="H10" s="131" t="e">
        <f t="shared" si="0"/>
        <v>#DIV/0!</v>
      </c>
    </row>
    <row r="11" spans="1:9">
      <c r="A11" s="128">
        <v>4</v>
      </c>
      <c r="B11" s="90" t="s">
        <v>231</v>
      </c>
      <c r="C11" s="113">
        <v>0</v>
      </c>
      <c r="D11" s="129">
        <v>0</v>
      </c>
      <c r="E11" s="113">
        <v>0</v>
      </c>
      <c r="F11" s="113">
        <v>0</v>
      </c>
      <c r="G11" s="130">
        <v>0</v>
      </c>
      <c r="H11" s="131" t="e">
        <f t="shared" si="0"/>
        <v>#DIV/0!</v>
      </c>
    </row>
    <row r="12" spans="1:9">
      <c r="A12" s="128">
        <v>5</v>
      </c>
      <c r="B12" s="90" t="s">
        <v>232</v>
      </c>
      <c r="C12" s="113">
        <v>0</v>
      </c>
      <c r="D12" s="129">
        <v>0</v>
      </c>
      <c r="E12" s="113">
        <v>0</v>
      </c>
      <c r="F12" s="113">
        <v>0</v>
      </c>
      <c r="G12" s="130">
        <v>0</v>
      </c>
      <c r="H12" s="131" t="e">
        <f t="shared" si="0"/>
        <v>#DIV/0!</v>
      </c>
    </row>
    <row r="13" spans="1:9">
      <c r="A13" s="128">
        <v>6</v>
      </c>
      <c r="B13" s="90" t="s">
        <v>233</v>
      </c>
      <c r="C13" s="113">
        <v>3009166.4307000004</v>
      </c>
      <c r="D13" s="129">
        <v>0</v>
      </c>
      <c r="E13" s="113">
        <v>0</v>
      </c>
      <c r="F13" s="113">
        <v>1499573.2396500001</v>
      </c>
      <c r="G13" s="130">
        <v>1499573.2396500001</v>
      </c>
      <c r="H13" s="131">
        <f t="shared" si="0"/>
        <v>0.49833509517822361</v>
      </c>
    </row>
    <row r="14" spans="1:9">
      <c r="A14" s="128">
        <v>7</v>
      </c>
      <c r="B14" s="90" t="s">
        <v>78</v>
      </c>
      <c r="C14" s="113">
        <v>0</v>
      </c>
      <c r="D14" s="129">
        <v>0</v>
      </c>
      <c r="E14" s="113">
        <v>0</v>
      </c>
      <c r="F14" s="113">
        <v>0</v>
      </c>
      <c r="G14" s="130">
        <v>0</v>
      </c>
      <c r="H14" s="131" t="e">
        <f t="shared" si="0"/>
        <v>#DIV/0!</v>
      </c>
    </row>
    <row r="15" spans="1:9">
      <c r="A15" s="128">
        <v>8</v>
      </c>
      <c r="B15" s="90" t="s">
        <v>79</v>
      </c>
      <c r="C15" s="113">
        <v>229486413.97620001</v>
      </c>
      <c r="D15" s="129">
        <v>627983.24100000004</v>
      </c>
      <c r="E15" s="113">
        <v>302735.08806000004</v>
      </c>
      <c r="F15" s="113">
        <v>224062235.87938499</v>
      </c>
      <c r="G15" s="130">
        <v>224062235.87938499</v>
      </c>
      <c r="H15" s="131">
        <f t="shared" si="0"/>
        <v>0.9750775299521498</v>
      </c>
    </row>
    <row r="16" spans="1:9">
      <c r="A16" s="128">
        <v>9</v>
      </c>
      <c r="B16" s="90" t="s">
        <v>80</v>
      </c>
      <c r="C16" s="113">
        <v>0</v>
      </c>
      <c r="D16" s="129">
        <v>0</v>
      </c>
      <c r="E16" s="113">
        <v>0</v>
      </c>
      <c r="F16" s="113">
        <v>0</v>
      </c>
      <c r="G16" s="130">
        <v>0</v>
      </c>
      <c r="H16" s="131" t="e">
        <f t="shared" si="0"/>
        <v>#DIV/0!</v>
      </c>
    </row>
    <row r="17" spans="1:8">
      <c r="A17" s="128">
        <v>10</v>
      </c>
      <c r="B17" s="90" t="s">
        <v>72</v>
      </c>
      <c r="C17" s="113">
        <v>1048738.1784999999</v>
      </c>
      <c r="D17" s="129">
        <v>0</v>
      </c>
      <c r="E17" s="113">
        <v>0</v>
      </c>
      <c r="F17" s="113">
        <v>1326193.1698749999</v>
      </c>
      <c r="G17" s="130">
        <v>1326193.1698749999</v>
      </c>
      <c r="H17" s="131">
        <f t="shared" si="0"/>
        <v>1.2645607808155142</v>
      </c>
    </row>
    <row r="18" spans="1:8">
      <c r="A18" s="128">
        <v>11</v>
      </c>
      <c r="B18" s="90" t="s">
        <v>73</v>
      </c>
      <c r="C18" s="113">
        <v>0</v>
      </c>
      <c r="D18" s="129">
        <v>0</v>
      </c>
      <c r="E18" s="113">
        <v>0</v>
      </c>
      <c r="F18" s="113">
        <v>0</v>
      </c>
      <c r="G18" s="130">
        <v>0</v>
      </c>
      <c r="H18" s="131" t="e">
        <f t="shared" si="0"/>
        <v>#DIV/0!</v>
      </c>
    </row>
    <row r="19" spans="1:8">
      <c r="A19" s="128">
        <v>12</v>
      </c>
      <c r="B19" s="90" t="s">
        <v>74</v>
      </c>
      <c r="C19" s="113">
        <v>0</v>
      </c>
      <c r="D19" s="129">
        <v>0</v>
      </c>
      <c r="E19" s="113">
        <v>0</v>
      </c>
      <c r="F19" s="113">
        <v>0</v>
      </c>
      <c r="G19" s="130">
        <v>0</v>
      </c>
      <c r="H19" s="131" t="e">
        <f t="shared" si="0"/>
        <v>#DIV/0!</v>
      </c>
    </row>
    <row r="20" spans="1:8">
      <c r="A20" s="128">
        <v>13</v>
      </c>
      <c r="B20" s="90" t="s">
        <v>75</v>
      </c>
      <c r="C20" s="113">
        <v>0</v>
      </c>
      <c r="D20" s="129">
        <v>0</v>
      </c>
      <c r="E20" s="113">
        <v>0</v>
      </c>
      <c r="F20" s="113">
        <v>0</v>
      </c>
      <c r="G20" s="130">
        <v>0</v>
      </c>
      <c r="H20" s="131" t="e">
        <f t="shared" si="0"/>
        <v>#DIV/0!</v>
      </c>
    </row>
    <row r="21" spans="1:8">
      <c r="A21" s="128">
        <v>14</v>
      </c>
      <c r="B21" s="90" t="s">
        <v>262</v>
      </c>
      <c r="C21" s="113">
        <v>20178914.848699998</v>
      </c>
      <c r="D21" s="129">
        <v>0</v>
      </c>
      <c r="E21" s="113">
        <v>0</v>
      </c>
      <c r="F21" s="113">
        <v>7281466.4450249998</v>
      </c>
      <c r="G21" s="130">
        <v>7281466.4450249998</v>
      </c>
      <c r="H21" s="131">
        <f t="shared" si="0"/>
        <v>0.36084529319940606</v>
      </c>
    </row>
    <row r="22" spans="1:8" ht="13.5" thickBot="1">
      <c r="A22" s="132"/>
      <c r="B22" s="133" t="s">
        <v>71</v>
      </c>
      <c r="C22" s="134">
        <f>SUM(C8:C21)</f>
        <v>296288509.18910003</v>
      </c>
      <c r="D22" s="134">
        <f t="shared" ref="D22:E22" si="1">SUM(D8:D21)</f>
        <v>627983.24100000004</v>
      </c>
      <c r="E22" s="134">
        <f t="shared" si="1"/>
        <v>302735.08806000004</v>
      </c>
      <c r="F22" s="134">
        <f>SUM(F8:F21)</f>
        <v>251731957.400215</v>
      </c>
      <c r="G22" s="134">
        <f>SUM(G8:G21)</f>
        <v>251731957.400215</v>
      </c>
      <c r="H22" s="135">
        <f t="shared" si="0"/>
        <v>0.84875046805149545</v>
      </c>
    </row>
    <row r="28" spans="1:8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7"/>
  <sheetViews>
    <sheetView showGridLines="0" zoomScale="80" zoomScaleNormal="80" workbookViewId="0">
      <pane xSplit="1" ySplit="6" topLeftCell="B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140625" defaultRowHeight="12.75"/>
  <cols>
    <col min="1" max="1" width="10.5703125" style="24" bestFit="1" customWidth="1"/>
    <col min="2" max="2" width="126.42578125" style="24" customWidth="1"/>
    <col min="3" max="4" width="35.85546875" style="24" customWidth="1"/>
    <col min="5" max="16384" width="9.140625" style="72"/>
  </cols>
  <sheetData>
    <row r="1" spans="1:4">
      <c r="A1" s="24" t="s">
        <v>199</v>
      </c>
      <c r="B1" s="22" t="str">
        <f>'1. key ratios'!B1</f>
        <v>ფინკა ბანკი საქართველო</v>
      </c>
    </row>
    <row r="2" spans="1:4">
      <c r="A2" s="24" t="s">
        <v>200</v>
      </c>
      <c r="B2" s="26">
        <f>'1. key ratios'!B2</f>
        <v>42916</v>
      </c>
      <c r="C2" s="71"/>
      <c r="D2" s="71"/>
    </row>
    <row r="3" spans="1:4">
      <c r="B3" s="71"/>
      <c r="C3" s="71"/>
      <c r="D3" s="71"/>
    </row>
    <row r="4" spans="1:4" ht="13.5" thickBot="1">
      <c r="A4" s="24" t="s">
        <v>359</v>
      </c>
      <c r="B4" s="102" t="s">
        <v>77</v>
      </c>
      <c r="C4" s="102"/>
      <c r="D4" s="103"/>
    </row>
    <row r="5" spans="1:4">
      <c r="A5" s="104"/>
      <c r="B5" s="105"/>
      <c r="C5" s="106" t="s">
        <v>0</v>
      </c>
      <c r="D5" s="107" t="s">
        <v>1</v>
      </c>
    </row>
    <row r="6" spans="1:4" ht="51">
      <c r="A6" s="108"/>
      <c r="B6" s="109" t="s">
        <v>76</v>
      </c>
      <c r="C6" s="110" t="s">
        <v>82</v>
      </c>
      <c r="D6" s="111" t="s">
        <v>77</v>
      </c>
    </row>
    <row r="7" spans="1:4">
      <c r="A7" s="112">
        <v>1</v>
      </c>
      <c r="B7" s="90" t="s">
        <v>78</v>
      </c>
      <c r="C7" s="113">
        <v>0</v>
      </c>
      <c r="D7" s="114">
        <v>0</v>
      </c>
    </row>
    <row r="8" spans="1:4">
      <c r="A8" s="112">
        <v>2</v>
      </c>
      <c r="B8" s="90" t="s">
        <v>79</v>
      </c>
      <c r="C8" s="113">
        <v>69313369.036200002</v>
      </c>
      <c r="D8" s="114">
        <v>51985026.777150005</v>
      </c>
    </row>
    <row r="9" spans="1:4">
      <c r="A9" s="112">
        <v>3</v>
      </c>
      <c r="B9" s="90" t="s">
        <v>80</v>
      </c>
      <c r="C9" s="113">
        <v>0</v>
      </c>
      <c r="D9" s="114">
        <v>0</v>
      </c>
    </row>
    <row r="10" spans="1:4">
      <c r="A10" s="112">
        <v>4</v>
      </c>
      <c r="B10" s="90" t="s">
        <v>72</v>
      </c>
      <c r="C10" s="113">
        <v>369939.98849999998</v>
      </c>
      <c r="D10" s="114">
        <v>277454.99137499998</v>
      </c>
    </row>
    <row r="11" spans="1:4">
      <c r="A11" s="112">
        <v>5</v>
      </c>
      <c r="B11" s="90" t="s">
        <v>73</v>
      </c>
      <c r="C11" s="113">
        <v>0</v>
      </c>
      <c r="D11" s="114">
        <v>0</v>
      </c>
    </row>
    <row r="12" spans="1:4">
      <c r="A12" s="112">
        <v>6</v>
      </c>
      <c r="B12" s="90" t="s">
        <v>74</v>
      </c>
      <c r="C12" s="113">
        <v>0</v>
      </c>
      <c r="D12" s="114">
        <v>0</v>
      </c>
    </row>
    <row r="13" spans="1:4">
      <c r="A13" s="112">
        <v>7</v>
      </c>
      <c r="B13" s="115" t="s">
        <v>75</v>
      </c>
      <c r="C13" s="113">
        <v>0</v>
      </c>
      <c r="D13" s="114">
        <v>0</v>
      </c>
    </row>
    <row r="14" spans="1:4">
      <c r="A14" s="112">
        <v>8</v>
      </c>
      <c r="B14" s="115" t="s">
        <v>81</v>
      </c>
      <c r="C14" s="113">
        <v>137924.3143</v>
      </c>
      <c r="D14" s="114">
        <v>103443.23572500001</v>
      </c>
    </row>
    <row r="15" spans="1:4" ht="13.5" thickBot="1">
      <c r="A15" s="97">
        <v>9</v>
      </c>
      <c r="B15" s="98" t="s">
        <v>71</v>
      </c>
      <c r="C15" s="116">
        <f>SUM(C7:C14)</f>
        <v>69821233.339000002</v>
      </c>
      <c r="D15" s="117">
        <f>SUM(D7:D14)</f>
        <v>52365925.004250005</v>
      </c>
    </row>
    <row r="17" spans="2:2">
      <c r="B17" s="24" t="s">
        <v>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2"/>
  <sheetViews>
    <sheetView showGridLines="0" zoomScale="80" zoomScaleNormal="80" workbookViewId="0">
      <pane xSplit="1" ySplit="5" topLeftCell="B7" activePane="bottomRight" state="frozen"/>
      <selection activeCell="B10" sqref="B10"/>
      <selection pane="topRight" activeCell="B10" sqref="B10"/>
      <selection pane="bottomLeft" activeCell="B10" sqref="B10"/>
      <selection pane="bottomRight" activeCell="C8" sqref="C8"/>
    </sheetView>
  </sheetViews>
  <sheetFormatPr defaultColWidth="9.140625" defaultRowHeight="12.75"/>
  <cols>
    <col min="1" max="1" width="10.5703125" style="24" bestFit="1" customWidth="1"/>
    <col min="2" max="2" width="64.42578125" style="24" customWidth="1"/>
    <col min="3" max="3" width="15.140625" style="24" customWidth="1"/>
    <col min="4" max="4" width="11.140625" style="24" customWidth="1"/>
    <col min="5" max="5" width="15.5703125" style="24" customWidth="1"/>
    <col min="6" max="10" width="10.140625" style="24" customWidth="1"/>
    <col min="11" max="11" width="12.42578125" style="24" customWidth="1"/>
    <col min="12" max="13" width="10.140625" style="24" customWidth="1"/>
    <col min="14" max="14" width="21" style="24" customWidth="1"/>
    <col min="15" max="16384" width="9.140625" style="72"/>
  </cols>
  <sheetData>
    <row r="1" spans="1:14">
      <c r="A1" s="71" t="s">
        <v>199</v>
      </c>
      <c r="B1" s="22" t="str">
        <f>'1. key ratios'!B1</f>
        <v>ფინკა ბანკი საქართველო</v>
      </c>
    </row>
    <row r="2" spans="1:14" ht="14.25" customHeight="1">
      <c r="A2" s="71" t="s">
        <v>200</v>
      </c>
      <c r="B2" s="26">
        <f>'1. key ratios'!B2</f>
        <v>42916</v>
      </c>
    </row>
    <row r="3" spans="1:14" ht="14.25" customHeight="1"/>
    <row r="4" spans="1:14" ht="13.5" thickBot="1">
      <c r="A4" s="24" t="s">
        <v>360</v>
      </c>
      <c r="B4" s="73" t="s">
        <v>84</v>
      </c>
    </row>
    <row r="5" spans="1:14" s="78" customFormat="1">
      <c r="A5" s="74"/>
      <c r="B5" s="75"/>
      <c r="C5" s="76" t="s">
        <v>0</v>
      </c>
      <c r="D5" s="76" t="s">
        <v>1</v>
      </c>
      <c r="E5" s="76" t="s">
        <v>2</v>
      </c>
      <c r="F5" s="76" t="s">
        <v>3</v>
      </c>
      <c r="G5" s="76" t="s">
        <v>4</v>
      </c>
      <c r="H5" s="76" t="s">
        <v>6</v>
      </c>
      <c r="I5" s="76" t="s">
        <v>251</v>
      </c>
      <c r="J5" s="76" t="s">
        <v>252</v>
      </c>
      <c r="K5" s="76" t="s">
        <v>253</v>
      </c>
      <c r="L5" s="76" t="s">
        <v>254</v>
      </c>
      <c r="M5" s="76" t="s">
        <v>255</v>
      </c>
      <c r="N5" s="77" t="s">
        <v>256</v>
      </c>
    </row>
    <row r="6" spans="1:14" ht="87.75" customHeight="1">
      <c r="A6" s="79"/>
      <c r="B6" s="80"/>
      <c r="C6" s="81" t="s">
        <v>94</v>
      </c>
      <c r="D6" s="82" t="s">
        <v>83</v>
      </c>
      <c r="E6" s="83" t="s">
        <v>93</v>
      </c>
      <c r="F6" s="84">
        <v>0</v>
      </c>
      <c r="G6" s="84">
        <v>0.2</v>
      </c>
      <c r="H6" s="84">
        <v>0.35</v>
      </c>
      <c r="I6" s="84">
        <v>0.5</v>
      </c>
      <c r="J6" s="84">
        <v>0.75</v>
      </c>
      <c r="K6" s="84">
        <v>1</v>
      </c>
      <c r="L6" s="84">
        <v>1.5</v>
      </c>
      <c r="M6" s="84">
        <v>2.5</v>
      </c>
      <c r="N6" s="85" t="s">
        <v>84</v>
      </c>
    </row>
    <row r="7" spans="1:14">
      <c r="A7" s="86">
        <v>1</v>
      </c>
      <c r="B7" s="87" t="s">
        <v>85</v>
      </c>
      <c r="C7" s="88">
        <f>SUM(C8:C13)</f>
        <v>7703040</v>
      </c>
      <c r="D7" s="80"/>
      <c r="E7" s="88">
        <f>SUM(E8:E12)</f>
        <v>154060.80000000002</v>
      </c>
      <c r="F7" s="88">
        <f>SUM(F8:F13)</f>
        <v>0</v>
      </c>
      <c r="G7" s="88">
        <f t="shared" ref="G7:M7" si="0">SUM(G8:G13)</f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154060.79999999999</v>
      </c>
      <c r="L7" s="88">
        <f t="shared" si="0"/>
        <v>0</v>
      </c>
      <c r="M7" s="88">
        <f t="shared" si="0"/>
        <v>0</v>
      </c>
      <c r="N7" s="89">
        <f t="shared" ref="N7:N20" si="1">SUM(F7:M7)</f>
        <v>154060.79999999999</v>
      </c>
    </row>
    <row r="8" spans="1:14">
      <c r="A8" s="86">
        <v>1.1000000000000001</v>
      </c>
      <c r="B8" s="90" t="s">
        <v>86</v>
      </c>
      <c r="C8" s="91">
        <v>7703040</v>
      </c>
      <c r="D8" s="92">
        <v>0.02</v>
      </c>
      <c r="E8" s="88">
        <f>C8*D8</f>
        <v>154060.80000000002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154060.79999999999</v>
      </c>
      <c r="L8" s="91">
        <v>0</v>
      </c>
      <c r="M8" s="91">
        <v>0</v>
      </c>
      <c r="N8" s="89">
        <f t="shared" si="1"/>
        <v>154060.79999999999</v>
      </c>
    </row>
    <row r="9" spans="1:14">
      <c r="A9" s="86">
        <v>1.2</v>
      </c>
      <c r="B9" s="90" t="s">
        <v>87</v>
      </c>
      <c r="C9" s="91">
        <v>0</v>
      </c>
      <c r="D9" s="92">
        <v>0.05</v>
      </c>
      <c r="E9" s="88">
        <f t="shared" ref="E9:E12" si="2">C9*D9</f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89">
        <f t="shared" si="1"/>
        <v>0</v>
      </c>
    </row>
    <row r="10" spans="1:14">
      <c r="A10" s="86">
        <v>1.3</v>
      </c>
      <c r="B10" s="90" t="s">
        <v>88</v>
      </c>
      <c r="C10" s="91">
        <v>0</v>
      </c>
      <c r="D10" s="92">
        <v>0.08</v>
      </c>
      <c r="E10" s="88">
        <f t="shared" si="2"/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89">
        <f t="shared" si="1"/>
        <v>0</v>
      </c>
    </row>
    <row r="11" spans="1:14">
      <c r="A11" s="86">
        <v>1.4</v>
      </c>
      <c r="B11" s="90" t="s">
        <v>89</v>
      </c>
      <c r="C11" s="91">
        <v>0</v>
      </c>
      <c r="D11" s="92">
        <v>0.11</v>
      </c>
      <c r="E11" s="88">
        <f t="shared" si="2"/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89">
        <f t="shared" si="1"/>
        <v>0</v>
      </c>
    </row>
    <row r="12" spans="1:14">
      <c r="A12" s="86">
        <v>1.5</v>
      </c>
      <c r="B12" s="90" t="s">
        <v>90</v>
      </c>
      <c r="C12" s="91">
        <v>0</v>
      </c>
      <c r="D12" s="92">
        <v>0.14000000000000001</v>
      </c>
      <c r="E12" s="88">
        <f t="shared" si="2"/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89">
        <f t="shared" si="1"/>
        <v>0</v>
      </c>
    </row>
    <row r="13" spans="1:14">
      <c r="A13" s="86">
        <v>1.6</v>
      </c>
      <c r="B13" s="93" t="s">
        <v>91</v>
      </c>
      <c r="C13" s="91">
        <v>0</v>
      </c>
      <c r="D13" s="94"/>
      <c r="E13" s="91"/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89">
        <f t="shared" si="1"/>
        <v>0</v>
      </c>
    </row>
    <row r="14" spans="1:14">
      <c r="A14" s="86">
        <v>2</v>
      </c>
      <c r="B14" s="95" t="s">
        <v>92</v>
      </c>
      <c r="C14" s="88">
        <f>SUM(C15:C20)</f>
        <v>0</v>
      </c>
      <c r="D14" s="80"/>
      <c r="E14" s="88">
        <f>SUM(E15:E19)</f>
        <v>0</v>
      </c>
      <c r="F14" s="88">
        <f>SUM(F15:F20)</f>
        <v>0</v>
      </c>
      <c r="G14" s="88">
        <f t="shared" ref="G14:M14" si="3">SUM(G15:G20)</f>
        <v>0</v>
      </c>
      <c r="H14" s="88">
        <f t="shared" si="3"/>
        <v>0</v>
      </c>
      <c r="I14" s="88">
        <f t="shared" si="3"/>
        <v>0</v>
      </c>
      <c r="J14" s="88">
        <f t="shared" si="3"/>
        <v>0</v>
      </c>
      <c r="K14" s="88">
        <f t="shared" si="3"/>
        <v>0</v>
      </c>
      <c r="L14" s="88">
        <f t="shared" si="3"/>
        <v>0</v>
      </c>
      <c r="M14" s="88">
        <f t="shared" si="3"/>
        <v>0</v>
      </c>
      <c r="N14" s="89">
        <f t="shared" si="1"/>
        <v>0</v>
      </c>
    </row>
    <row r="15" spans="1:14">
      <c r="A15" s="86">
        <v>2.1</v>
      </c>
      <c r="B15" s="93" t="s">
        <v>86</v>
      </c>
      <c r="C15" s="91">
        <v>0</v>
      </c>
      <c r="D15" s="92">
        <v>5.0000000000000001E-3</v>
      </c>
      <c r="E15" s="88">
        <f>D15*C15</f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89">
        <f t="shared" si="1"/>
        <v>0</v>
      </c>
    </row>
    <row r="16" spans="1:14">
      <c r="A16" s="86">
        <v>2.2000000000000002</v>
      </c>
      <c r="B16" s="93" t="s">
        <v>87</v>
      </c>
      <c r="C16" s="91">
        <v>0</v>
      </c>
      <c r="D16" s="92">
        <v>0.01</v>
      </c>
      <c r="E16" s="88">
        <f t="shared" ref="E16:E19" si="4">D16*C16</f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89">
        <f t="shared" si="1"/>
        <v>0</v>
      </c>
    </row>
    <row r="17" spans="1:14">
      <c r="A17" s="86">
        <v>2.2999999999999998</v>
      </c>
      <c r="B17" s="93" t="s">
        <v>88</v>
      </c>
      <c r="C17" s="91">
        <v>0</v>
      </c>
      <c r="D17" s="92">
        <v>0.02</v>
      </c>
      <c r="E17" s="88">
        <f t="shared" si="4"/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89">
        <f t="shared" si="1"/>
        <v>0</v>
      </c>
    </row>
    <row r="18" spans="1:14">
      <c r="A18" s="86">
        <v>2.4</v>
      </c>
      <c r="B18" s="93" t="s">
        <v>89</v>
      </c>
      <c r="C18" s="91">
        <v>0</v>
      </c>
      <c r="D18" s="92">
        <v>0.03</v>
      </c>
      <c r="E18" s="88">
        <f t="shared" si="4"/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89">
        <f t="shared" si="1"/>
        <v>0</v>
      </c>
    </row>
    <row r="19" spans="1:14">
      <c r="A19" s="86">
        <v>2.5</v>
      </c>
      <c r="B19" s="93" t="s">
        <v>90</v>
      </c>
      <c r="C19" s="91">
        <v>0</v>
      </c>
      <c r="D19" s="92">
        <v>0.04</v>
      </c>
      <c r="E19" s="88">
        <f t="shared" si="4"/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89">
        <f t="shared" si="1"/>
        <v>0</v>
      </c>
    </row>
    <row r="20" spans="1:14">
      <c r="A20" s="86">
        <v>2.6</v>
      </c>
      <c r="B20" s="93" t="s">
        <v>91</v>
      </c>
      <c r="C20" s="91">
        <v>0</v>
      </c>
      <c r="D20" s="94"/>
      <c r="E20" s="96"/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89">
        <f t="shared" si="1"/>
        <v>0</v>
      </c>
    </row>
    <row r="21" spans="1:14" ht="13.5" thickBot="1">
      <c r="A21" s="97">
        <v>3</v>
      </c>
      <c r="B21" s="98" t="s">
        <v>71</v>
      </c>
      <c r="C21" s="99">
        <f>C7+C14</f>
        <v>7703040</v>
      </c>
      <c r="D21" s="100"/>
      <c r="E21" s="99">
        <f>SUM(E7+E14)</f>
        <v>154060.80000000002</v>
      </c>
      <c r="F21" s="99">
        <f t="shared" ref="F21:N21" si="5">F14+F7</f>
        <v>0</v>
      </c>
      <c r="G21" s="99">
        <f t="shared" si="5"/>
        <v>0</v>
      </c>
      <c r="H21" s="99">
        <f t="shared" si="5"/>
        <v>0</v>
      </c>
      <c r="I21" s="99">
        <f t="shared" si="5"/>
        <v>0</v>
      </c>
      <c r="J21" s="99">
        <f t="shared" si="5"/>
        <v>0</v>
      </c>
      <c r="K21" s="99">
        <f t="shared" si="5"/>
        <v>154060.79999999999</v>
      </c>
      <c r="L21" s="99">
        <f t="shared" si="5"/>
        <v>0</v>
      </c>
      <c r="M21" s="99">
        <f t="shared" si="5"/>
        <v>0</v>
      </c>
      <c r="N21" s="99">
        <f t="shared" si="5"/>
        <v>154060.79999999999</v>
      </c>
    </row>
    <row r="22" spans="1:14">
      <c r="E22" s="101"/>
      <c r="F22" s="101"/>
      <c r="G22" s="101"/>
      <c r="H22" s="101"/>
      <c r="I22" s="101"/>
      <c r="J22" s="101"/>
      <c r="K22" s="101"/>
      <c r="L22" s="101"/>
      <c r="M22" s="10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" sqref="C5:G5"/>
    </sheetView>
  </sheetViews>
  <sheetFormatPr defaultRowHeight="14.25"/>
  <cols>
    <col min="1" max="1" width="11.42578125" style="23" customWidth="1"/>
    <col min="2" max="2" width="101" style="23" customWidth="1"/>
    <col min="3" max="3" width="12.7109375" style="23" customWidth="1"/>
    <col min="4" max="7" width="12.7109375" style="24" customWidth="1"/>
    <col min="8" max="13" width="6.7109375" style="25" customWidth="1"/>
    <col min="14" max="16384" width="9.140625" style="25"/>
  </cols>
  <sheetData>
    <row r="1" spans="1:8">
      <c r="A1" s="21" t="s">
        <v>199</v>
      </c>
      <c r="B1" s="22" t="s">
        <v>395</v>
      </c>
    </row>
    <row r="2" spans="1:8">
      <c r="A2" s="21" t="s">
        <v>200</v>
      </c>
      <c r="B2" s="26">
        <v>42916</v>
      </c>
      <c r="C2" s="27"/>
      <c r="D2" s="28"/>
      <c r="E2" s="28"/>
      <c r="F2" s="28"/>
      <c r="G2" s="28"/>
      <c r="H2" s="29"/>
    </row>
    <row r="3" spans="1:8">
      <c r="A3" s="21"/>
      <c r="C3" s="27"/>
      <c r="D3" s="28"/>
      <c r="E3" s="28"/>
      <c r="F3" s="28"/>
      <c r="G3" s="28"/>
      <c r="H3" s="29"/>
    </row>
    <row r="4" spans="1:8" ht="15" thickBot="1">
      <c r="A4" s="30" t="s">
        <v>346</v>
      </c>
      <c r="B4" s="31" t="s">
        <v>235</v>
      </c>
      <c r="C4" s="32"/>
      <c r="D4" s="33"/>
      <c r="E4" s="33"/>
      <c r="F4" s="33"/>
      <c r="G4" s="33"/>
      <c r="H4" s="29"/>
    </row>
    <row r="5" spans="1:8">
      <c r="A5" s="34" t="s">
        <v>29</v>
      </c>
      <c r="B5" s="35"/>
      <c r="C5" s="400">
        <v>42916</v>
      </c>
      <c r="D5" s="400">
        <v>42825</v>
      </c>
      <c r="E5" s="400">
        <v>42735</v>
      </c>
      <c r="F5" s="400">
        <v>42643</v>
      </c>
      <c r="G5" s="401">
        <v>42551</v>
      </c>
    </row>
    <row r="6" spans="1:8">
      <c r="A6" s="36"/>
      <c r="B6" s="37" t="s">
        <v>194</v>
      </c>
      <c r="C6" s="38"/>
      <c r="D6" s="39"/>
      <c r="E6" s="39"/>
      <c r="F6" s="39"/>
      <c r="G6" s="40"/>
    </row>
    <row r="7" spans="1:8">
      <c r="A7" s="36"/>
      <c r="B7" s="41" t="s">
        <v>201</v>
      </c>
      <c r="C7" s="38"/>
      <c r="D7" s="39"/>
      <c r="E7" s="39"/>
      <c r="F7" s="39"/>
      <c r="G7" s="40"/>
    </row>
    <row r="8" spans="1:8">
      <c r="A8" s="42">
        <v>1</v>
      </c>
      <c r="B8" s="43" t="s">
        <v>26</v>
      </c>
      <c r="C8" s="44">
        <v>31480919.399999999</v>
      </c>
      <c r="D8" s="45">
        <v>31492737.550000001</v>
      </c>
      <c r="E8" s="45">
        <v>31066530.039999999</v>
      </c>
      <c r="F8" s="45">
        <v>32181377.02</v>
      </c>
      <c r="G8" s="46">
        <v>32631969.050000001</v>
      </c>
    </row>
    <row r="9" spans="1:8">
      <c r="A9" s="42">
        <v>2</v>
      </c>
      <c r="B9" s="43" t="s">
        <v>96</v>
      </c>
      <c r="C9" s="44">
        <v>31480919.399999999</v>
      </c>
      <c r="D9" s="45">
        <v>31492737.550000001</v>
      </c>
      <c r="E9" s="45">
        <v>31066530.039999999</v>
      </c>
      <c r="F9" s="45">
        <v>32181377.02</v>
      </c>
      <c r="G9" s="46">
        <v>32631969.050000001</v>
      </c>
    </row>
    <row r="10" spans="1:8">
      <c r="A10" s="42">
        <v>3</v>
      </c>
      <c r="B10" s="43" t="s">
        <v>95</v>
      </c>
      <c r="C10" s="44">
        <v>39925334.627502687</v>
      </c>
      <c r="D10" s="45">
        <v>34526606.299518377</v>
      </c>
      <c r="E10" s="45">
        <v>34192397.406970434</v>
      </c>
      <c r="F10" s="45">
        <v>34896385.416236371</v>
      </c>
      <c r="G10" s="46">
        <v>35501247.525387317</v>
      </c>
    </row>
    <row r="11" spans="1:8">
      <c r="A11" s="36"/>
      <c r="B11" s="37" t="s">
        <v>195</v>
      </c>
      <c r="C11" s="38"/>
      <c r="D11" s="39"/>
      <c r="E11" s="39"/>
      <c r="F11" s="39"/>
      <c r="G11" s="40"/>
    </row>
    <row r="12" spans="1:8" ht="15" customHeight="1">
      <c r="A12" s="42">
        <v>4</v>
      </c>
      <c r="B12" s="43" t="s">
        <v>361</v>
      </c>
      <c r="C12" s="44">
        <v>303248402.59305793</v>
      </c>
      <c r="D12" s="45">
        <v>293892537.44261295</v>
      </c>
      <c r="E12" s="45">
        <v>300501741.33943498</v>
      </c>
      <c r="F12" s="45">
        <v>266149545.87900996</v>
      </c>
      <c r="G12" s="46">
        <v>278627369.60318506</v>
      </c>
    </row>
    <row r="13" spans="1:8" ht="15" customHeight="1">
      <c r="A13" s="42">
        <v>5</v>
      </c>
      <c r="B13" s="43" t="s">
        <v>362</v>
      </c>
      <c r="C13" s="44">
        <v>295697874.26661301</v>
      </c>
      <c r="D13" s="45">
        <v>280829717.6096679</v>
      </c>
      <c r="E13" s="45">
        <v>285370297.42320079</v>
      </c>
      <c r="F13" s="45">
        <v>248754624.2209385</v>
      </c>
      <c r="G13" s="46">
        <v>260570365.28826234</v>
      </c>
    </row>
    <row r="14" spans="1:8">
      <c r="A14" s="36"/>
      <c r="B14" s="37" t="s">
        <v>97</v>
      </c>
      <c r="C14" s="38"/>
      <c r="D14" s="39"/>
      <c r="E14" s="39"/>
      <c r="F14" s="39"/>
      <c r="G14" s="40"/>
    </row>
    <row r="15" spans="1:8" s="48" customFormat="1">
      <c r="A15" s="42"/>
      <c r="B15" s="41" t="s">
        <v>201</v>
      </c>
      <c r="C15" s="47"/>
      <c r="D15" s="45"/>
      <c r="E15" s="45"/>
      <c r="F15" s="45"/>
      <c r="G15" s="46"/>
    </row>
    <row r="16" spans="1:8">
      <c r="A16" s="49">
        <v>6</v>
      </c>
      <c r="B16" s="50" t="s">
        <v>415</v>
      </c>
      <c r="C16" s="51">
        <v>0.10381231733063932</v>
      </c>
      <c r="D16" s="52">
        <v>0.1071573229590746</v>
      </c>
      <c r="E16" s="52">
        <v>0.10338219639435788</v>
      </c>
      <c r="F16" s="52">
        <v>0.12091464185563355</v>
      </c>
      <c r="G16" s="53">
        <v>0.11711688301287031</v>
      </c>
    </row>
    <row r="17" spans="1:7" ht="15" customHeight="1">
      <c r="A17" s="49">
        <v>7</v>
      </c>
      <c r="B17" s="50" t="s">
        <v>197</v>
      </c>
      <c r="C17" s="51">
        <v>0.10381231733063932</v>
      </c>
      <c r="D17" s="52">
        <v>0.1071573229590746</v>
      </c>
      <c r="E17" s="52">
        <v>0.10338219639435788</v>
      </c>
      <c r="F17" s="52">
        <v>0.12091464185563355</v>
      </c>
      <c r="G17" s="53">
        <v>0.11711688301287031</v>
      </c>
    </row>
    <row r="18" spans="1:7">
      <c r="A18" s="49">
        <v>8</v>
      </c>
      <c r="B18" s="50" t="s">
        <v>198</v>
      </c>
      <c r="C18" s="51">
        <v>0.13165884563975827</v>
      </c>
      <c r="D18" s="52">
        <v>0.11748037769165959</v>
      </c>
      <c r="E18" s="52">
        <v>0.11378435697099021</v>
      </c>
      <c r="F18" s="52">
        <v>0.13111570527383151</v>
      </c>
      <c r="G18" s="53">
        <v>0.12741478906378584</v>
      </c>
    </row>
    <row r="19" spans="1:7" s="48" customFormat="1">
      <c r="A19" s="42"/>
      <c r="B19" s="41" t="s">
        <v>202</v>
      </c>
      <c r="C19" s="54"/>
      <c r="D19" s="55"/>
      <c r="E19" s="55"/>
      <c r="F19" s="55"/>
      <c r="G19" s="56"/>
    </row>
    <row r="20" spans="1:7">
      <c r="A20" s="49">
        <v>9</v>
      </c>
      <c r="B20" s="50" t="s">
        <v>265</v>
      </c>
      <c r="C20" s="51">
        <v>0.10610026750382481</v>
      </c>
      <c r="D20" s="52">
        <v>0.11113327284464559</v>
      </c>
      <c r="E20" s="52">
        <v>0.11008927591160662</v>
      </c>
      <c r="F20" s="52">
        <v>0.1289529403944239</v>
      </c>
      <c r="G20" s="53">
        <v>0.12357214683403771</v>
      </c>
    </row>
    <row r="21" spans="1:7">
      <c r="A21" s="49">
        <v>10</v>
      </c>
      <c r="B21" s="50" t="s">
        <v>266</v>
      </c>
      <c r="C21" s="51">
        <v>0.13707594918679147</v>
      </c>
      <c r="D21" s="52">
        <v>0.12483090808393094</v>
      </c>
      <c r="E21" s="52">
        <v>0.12153780258029138</v>
      </c>
      <c r="F21" s="52">
        <v>0.14202785568222479</v>
      </c>
      <c r="G21" s="53">
        <v>0.13786454035446949</v>
      </c>
    </row>
    <row r="22" spans="1:7">
      <c r="A22" s="36"/>
      <c r="B22" s="37" t="s">
        <v>7</v>
      </c>
      <c r="C22" s="57"/>
      <c r="D22" s="58"/>
      <c r="E22" s="58"/>
      <c r="F22" s="58"/>
      <c r="G22" s="59"/>
    </row>
    <row r="23" spans="1:7" ht="15" customHeight="1">
      <c r="A23" s="60">
        <v>11</v>
      </c>
      <c r="B23" s="61" t="s">
        <v>8</v>
      </c>
      <c r="C23" s="62">
        <v>0.19297997933787453</v>
      </c>
      <c r="D23" s="63">
        <v>0.19171079289469486</v>
      </c>
      <c r="E23" s="63">
        <v>0.21309964859465014</v>
      </c>
      <c r="F23" s="63">
        <v>0.22037246893503712</v>
      </c>
      <c r="G23" s="64">
        <v>0.22679860077094532</v>
      </c>
    </row>
    <row r="24" spans="1:7">
      <c r="A24" s="60">
        <v>12</v>
      </c>
      <c r="B24" s="61" t="s">
        <v>9</v>
      </c>
      <c r="C24" s="62">
        <v>7.1258481233279047E-2</v>
      </c>
      <c r="D24" s="63">
        <v>7.0850844306709904E-2</v>
      </c>
      <c r="E24" s="63">
        <v>7.4135127549794469E-2</v>
      </c>
      <c r="F24" s="63">
        <v>7.4439011529524424E-2</v>
      </c>
      <c r="G24" s="64">
        <v>7.1510940653225233E-2</v>
      </c>
    </row>
    <row r="25" spans="1:7">
      <c r="A25" s="60">
        <v>13</v>
      </c>
      <c r="B25" s="61" t="s">
        <v>10</v>
      </c>
      <c r="C25" s="62">
        <v>3.1841658330233655E-2</v>
      </c>
      <c r="D25" s="63">
        <v>3.2641129322720952E-2</v>
      </c>
      <c r="E25" s="63">
        <v>2.8368185450989108E-2</v>
      </c>
      <c r="F25" s="63">
        <v>2.9921770472527458E-2</v>
      </c>
      <c r="G25" s="64">
        <v>3.6766863538038465E-2</v>
      </c>
    </row>
    <row r="26" spans="1:7">
      <c r="A26" s="60">
        <v>14</v>
      </c>
      <c r="B26" s="61" t="s">
        <v>236</v>
      </c>
      <c r="C26" s="62">
        <v>0.1217214981045955</v>
      </c>
      <c r="D26" s="63">
        <v>0.12085994858798497</v>
      </c>
      <c r="E26" s="63">
        <v>0.13896452104485568</v>
      </c>
      <c r="F26" s="63">
        <v>0.14593345740551272</v>
      </c>
      <c r="G26" s="64">
        <v>0.15528766011772005</v>
      </c>
    </row>
    <row r="27" spans="1:7">
      <c r="A27" s="60">
        <v>15</v>
      </c>
      <c r="B27" s="61" t="s">
        <v>11</v>
      </c>
      <c r="C27" s="62">
        <v>7.6396592329861803E-4</v>
      </c>
      <c r="D27" s="63">
        <v>4.1316892927885634E-3</v>
      </c>
      <c r="E27" s="63">
        <v>-1.3806979260252601E-3</v>
      </c>
      <c r="F27" s="63">
        <v>5.6499415580421304E-4</v>
      </c>
      <c r="G27" s="64">
        <v>3.6715148573909151E-3</v>
      </c>
    </row>
    <row r="28" spans="1:7">
      <c r="A28" s="60">
        <v>16</v>
      </c>
      <c r="B28" s="61" t="s">
        <v>12</v>
      </c>
      <c r="C28" s="62">
        <v>6.3003038576269071E-3</v>
      </c>
      <c r="D28" s="63">
        <v>3.3282087630082537E-2</v>
      </c>
      <c r="E28" s="63">
        <v>-1.003605654745603E-2</v>
      </c>
      <c r="F28" s="63">
        <v>3.9534250884580516E-3</v>
      </c>
      <c r="G28" s="64">
        <v>2.4635454665080412E-2</v>
      </c>
    </row>
    <row r="29" spans="1:7">
      <c r="A29" s="36"/>
      <c r="B29" s="37" t="s">
        <v>13</v>
      </c>
      <c r="C29" s="57"/>
      <c r="D29" s="58"/>
      <c r="E29" s="58"/>
      <c r="F29" s="58"/>
      <c r="G29" s="59"/>
    </row>
    <row r="30" spans="1:7">
      <c r="A30" s="60">
        <v>17</v>
      </c>
      <c r="B30" s="61" t="s">
        <v>14</v>
      </c>
      <c r="C30" s="62">
        <v>3.3370228326366165E-2</v>
      </c>
      <c r="D30" s="63">
        <v>3.2691004783821392E-2</v>
      </c>
      <c r="E30" s="63">
        <v>3.2197887322792162E-2</v>
      </c>
      <c r="F30" s="63">
        <v>3.0072333132817906E-2</v>
      </c>
      <c r="G30" s="64">
        <v>2.087349355229488E-2</v>
      </c>
    </row>
    <row r="31" spans="1:7" ht="15" customHeight="1">
      <c r="A31" s="60">
        <v>18</v>
      </c>
      <c r="B31" s="61" t="s">
        <v>15</v>
      </c>
      <c r="C31" s="62">
        <v>3.7123914093422569E-2</v>
      </c>
      <c r="D31" s="63">
        <v>3.6978177013989699E-2</v>
      </c>
      <c r="E31" s="63">
        <v>3.6858434984505584E-2</v>
      </c>
      <c r="F31" s="63">
        <v>3.4870188374958692E-2</v>
      </c>
      <c r="G31" s="64">
        <v>3.1741725455828027E-2</v>
      </c>
    </row>
    <row r="32" spans="1:7">
      <c r="A32" s="60">
        <v>19</v>
      </c>
      <c r="B32" s="61" t="s">
        <v>16</v>
      </c>
      <c r="C32" s="62">
        <v>0.30737389109926033</v>
      </c>
      <c r="D32" s="63">
        <v>0.35111728841858902</v>
      </c>
      <c r="E32" s="63">
        <v>0.44100486692746382</v>
      </c>
      <c r="F32" s="63">
        <v>0.41284872682349744</v>
      </c>
      <c r="G32" s="64">
        <v>0.39039741752640628</v>
      </c>
    </row>
    <row r="33" spans="1:7" ht="15" customHeight="1">
      <c r="A33" s="60">
        <v>20</v>
      </c>
      <c r="B33" s="61" t="s">
        <v>17</v>
      </c>
      <c r="C33" s="62">
        <v>0.32791767051552828</v>
      </c>
      <c r="D33" s="63">
        <v>0.38185487178138877</v>
      </c>
      <c r="E33" s="63">
        <v>0.42808769964440996</v>
      </c>
      <c r="F33" s="63">
        <v>0.37542800588191272</v>
      </c>
      <c r="G33" s="64">
        <v>0.40362731121889667</v>
      </c>
    </row>
    <row r="34" spans="1:7">
      <c r="A34" s="60">
        <v>21</v>
      </c>
      <c r="B34" s="61" t="s">
        <v>18</v>
      </c>
      <c r="C34" s="62">
        <v>0.12066116433270482</v>
      </c>
      <c r="D34" s="63">
        <v>2.6550915373665791E-2</v>
      </c>
      <c r="E34" s="63">
        <v>0.16378964624259892</v>
      </c>
      <c r="F34" s="63">
        <v>2.0069698677191532E-2</v>
      </c>
      <c r="G34" s="64">
        <v>7.5324018016118488E-2</v>
      </c>
    </row>
    <row r="35" spans="1:7" ht="15" customHeight="1">
      <c r="A35" s="36"/>
      <c r="B35" s="37" t="s">
        <v>19</v>
      </c>
      <c r="C35" s="57"/>
      <c r="D35" s="58"/>
      <c r="E35" s="58"/>
      <c r="F35" s="58"/>
      <c r="G35" s="59"/>
    </row>
    <row r="36" spans="1:7">
      <c r="A36" s="60">
        <v>22</v>
      </c>
      <c r="B36" s="61" t="s">
        <v>20</v>
      </c>
      <c r="C36" s="62">
        <v>0.138984720858364</v>
      </c>
      <c r="D36" s="63">
        <v>0.16347978075711089</v>
      </c>
      <c r="E36" s="63">
        <v>0.23978196044473596</v>
      </c>
      <c r="F36" s="63">
        <v>0.27209740330953869</v>
      </c>
      <c r="G36" s="64">
        <v>0.18759856914564738</v>
      </c>
    </row>
    <row r="37" spans="1:7" ht="15" customHeight="1">
      <c r="A37" s="60">
        <v>23</v>
      </c>
      <c r="B37" s="61" t="s">
        <v>21</v>
      </c>
      <c r="C37" s="62">
        <v>0.40806862435211788</v>
      </c>
      <c r="D37" s="63">
        <v>0.44480838727647709</v>
      </c>
      <c r="E37" s="63">
        <v>0.49295010630444192</v>
      </c>
      <c r="F37" s="63">
        <v>0.44100925491446941</v>
      </c>
      <c r="G37" s="64">
        <v>0.47604974845583642</v>
      </c>
    </row>
    <row r="38" spans="1:7" ht="15" thickBot="1">
      <c r="A38" s="65">
        <v>24</v>
      </c>
      <c r="B38" s="66" t="s">
        <v>22</v>
      </c>
      <c r="C38" s="67">
        <v>0.15285193476617193</v>
      </c>
      <c r="D38" s="68">
        <v>0.18505372536613449</v>
      </c>
      <c r="E38" s="68">
        <v>0.18336084382046772</v>
      </c>
      <c r="F38" s="68">
        <v>0.1778601330575654</v>
      </c>
      <c r="G38" s="69">
        <v>0.17896879236938976</v>
      </c>
    </row>
    <row r="39" spans="1:7">
      <c r="A39" s="7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showGridLines="0" zoomScale="80" zoomScaleNormal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H14" sqref="H14"/>
    </sheetView>
  </sheetViews>
  <sheetFormatPr defaultRowHeight="14.25"/>
  <cols>
    <col min="1" max="1" width="10.85546875" style="24" customWidth="1"/>
    <col min="2" max="2" width="108.85546875" style="24" customWidth="1"/>
    <col min="3" max="3" width="13.5703125" style="175" customWidth="1"/>
    <col min="4" max="4" width="15.42578125" style="175" customWidth="1"/>
    <col min="5" max="5" width="14.5703125" style="175" customWidth="1"/>
    <col min="6" max="7" width="13.7109375" style="175" customWidth="1"/>
    <col min="8" max="8" width="14.5703125" style="175" customWidth="1"/>
    <col min="9" max="16384" width="9.140625" style="25"/>
  </cols>
  <sheetData>
    <row r="1" spans="1:8">
      <c r="A1" s="21" t="s">
        <v>199</v>
      </c>
      <c r="B1" s="73" t="str">
        <f>'1. key ratios'!B1</f>
        <v>ფინკა ბანკი საქართველო</v>
      </c>
    </row>
    <row r="2" spans="1:8">
      <c r="A2" s="21" t="s">
        <v>200</v>
      </c>
      <c r="B2" s="372">
        <f>'1. key ratios'!B2</f>
        <v>42916</v>
      </c>
    </row>
    <row r="3" spans="1:8">
      <c r="A3" s="21"/>
    </row>
    <row r="4" spans="1:8" ht="15" thickBot="1">
      <c r="A4" s="373" t="s">
        <v>347</v>
      </c>
      <c r="B4" s="374" t="s">
        <v>257</v>
      </c>
      <c r="C4" s="375"/>
      <c r="D4" s="376"/>
      <c r="E4" s="376"/>
      <c r="F4" s="376"/>
      <c r="G4" s="376"/>
      <c r="H4" s="377" t="s">
        <v>101</v>
      </c>
    </row>
    <row r="5" spans="1:8">
      <c r="A5" s="378"/>
      <c r="B5" s="379"/>
      <c r="C5" s="404" t="s">
        <v>206</v>
      </c>
      <c r="D5" s="405"/>
      <c r="E5" s="406"/>
      <c r="F5" s="404" t="s">
        <v>207</v>
      </c>
      <c r="G5" s="405"/>
      <c r="H5" s="407"/>
    </row>
    <row r="6" spans="1:8">
      <c r="A6" s="380" t="s">
        <v>29</v>
      </c>
      <c r="B6" s="381" t="s">
        <v>161</v>
      </c>
      <c r="C6" s="320" t="s">
        <v>30</v>
      </c>
      <c r="D6" s="320" t="s">
        <v>102</v>
      </c>
      <c r="E6" s="320" t="s">
        <v>71</v>
      </c>
      <c r="F6" s="320" t="s">
        <v>30</v>
      </c>
      <c r="G6" s="320" t="s">
        <v>102</v>
      </c>
      <c r="H6" s="321" t="s">
        <v>71</v>
      </c>
    </row>
    <row r="7" spans="1:8">
      <c r="A7" s="380">
        <v>1</v>
      </c>
      <c r="B7" s="382" t="s">
        <v>162</v>
      </c>
      <c r="C7" s="327">
        <v>6527068.6100000003</v>
      </c>
      <c r="D7" s="327">
        <v>7266364.9000000004</v>
      </c>
      <c r="E7" s="324">
        <f>C7+D7</f>
        <v>13793433.510000002</v>
      </c>
      <c r="F7" s="383">
        <v>3745270.85</v>
      </c>
      <c r="G7" s="327">
        <v>5316234.1900000004</v>
      </c>
      <c r="H7" s="325">
        <f>F7+G7</f>
        <v>9061505.040000001</v>
      </c>
    </row>
    <row r="8" spans="1:8">
      <c r="A8" s="380">
        <v>2</v>
      </c>
      <c r="B8" s="382" t="s">
        <v>163</v>
      </c>
      <c r="C8" s="327">
        <v>5117559.82</v>
      </c>
      <c r="D8" s="327">
        <v>18352396.84</v>
      </c>
      <c r="E8" s="324">
        <f t="shared" ref="E8:E20" si="0">C8+D8</f>
        <v>23469956.66</v>
      </c>
      <c r="F8" s="383">
        <v>13553361.210000001</v>
      </c>
      <c r="G8" s="327">
        <v>15680082.85</v>
      </c>
      <c r="H8" s="325">
        <f t="shared" ref="H8:H40" si="1">F8+G8</f>
        <v>29233444.060000002</v>
      </c>
    </row>
    <row r="9" spans="1:8">
      <c r="A9" s="380">
        <v>3</v>
      </c>
      <c r="B9" s="382" t="s">
        <v>164</v>
      </c>
      <c r="C9" s="327">
        <v>562323.85</v>
      </c>
      <c r="D9" s="327">
        <v>2446842.58</v>
      </c>
      <c r="E9" s="324">
        <f t="shared" si="0"/>
        <v>3009166.43</v>
      </c>
      <c r="F9" s="383">
        <v>2273542.96</v>
      </c>
      <c r="G9" s="327">
        <v>6910251.0500000007</v>
      </c>
      <c r="H9" s="325">
        <f t="shared" si="1"/>
        <v>9183794.0100000016</v>
      </c>
    </row>
    <row r="10" spans="1:8">
      <c r="A10" s="380">
        <v>4</v>
      </c>
      <c r="B10" s="382" t="s">
        <v>193</v>
      </c>
      <c r="C10" s="327">
        <v>0</v>
      </c>
      <c r="D10" s="327">
        <v>0</v>
      </c>
      <c r="E10" s="324">
        <f t="shared" si="0"/>
        <v>0</v>
      </c>
      <c r="F10" s="383">
        <v>0</v>
      </c>
      <c r="G10" s="327">
        <v>0</v>
      </c>
      <c r="H10" s="325">
        <f t="shared" si="1"/>
        <v>0</v>
      </c>
    </row>
    <row r="11" spans="1:8">
      <c r="A11" s="380">
        <v>5</v>
      </c>
      <c r="B11" s="382" t="s">
        <v>165</v>
      </c>
      <c r="C11" s="327">
        <v>19019749.449999999</v>
      </c>
      <c r="D11" s="327">
        <v>0</v>
      </c>
      <c r="E11" s="324">
        <f t="shared" si="0"/>
        <v>19019749.449999999</v>
      </c>
      <c r="F11" s="383">
        <v>4152864.16</v>
      </c>
      <c r="G11" s="327">
        <v>0</v>
      </c>
      <c r="H11" s="325">
        <f t="shared" si="1"/>
        <v>4152864.16</v>
      </c>
    </row>
    <row r="12" spans="1:8">
      <c r="A12" s="380">
        <v>6.1</v>
      </c>
      <c r="B12" s="384" t="s">
        <v>166</v>
      </c>
      <c r="C12" s="327">
        <v>159760961.32000035</v>
      </c>
      <c r="D12" s="327">
        <v>70898783.190000087</v>
      </c>
      <c r="E12" s="324">
        <f t="shared" si="0"/>
        <v>230659744.51000044</v>
      </c>
      <c r="F12" s="383">
        <v>115933551.62000024</v>
      </c>
      <c r="G12" s="327">
        <v>74245353.379999757</v>
      </c>
      <c r="H12" s="325">
        <f t="shared" si="1"/>
        <v>190178905</v>
      </c>
    </row>
    <row r="13" spans="1:8">
      <c r="A13" s="380">
        <v>6.2</v>
      </c>
      <c r="B13" s="384" t="s">
        <v>167</v>
      </c>
      <c r="C13" s="327">
        <v>-5229549.8200000497</v>
      </c>
      <c r="D13" s="327">
        <v>-3333442.7200000058</v>
      </c>
      <c r="E13" s="324">
        <f t="shared" si="0"/>
        <v>-8562992.540000055</v>
      </c>
      <c r="F13" s="383">
        <v>-3541205.6400000099</v>
      </c>
      <c r="G13" s="327">
        <v>-2495400.9499999899</v>
      </c>
      <c r="H13" s="325">
        <f t="shared" si="1"/>
        <v>-6036606.5899999999</v>
      </c>
    </row>
    <row r="14" spans="1:8">
      <c r="A14" s="380">
        <v>6</v>
      </c>
      <c r="B14" s="382" t="s">
        <v>168</v>
      </c>
      <c r="C14" s="324">
        <f>C12+C13</f>
        <v>154531411.5000003</v>
      </c>
      <c r="D14" s="324">
        <f>D12+D13</f>
        <v>67565340.470000088</v>
      </c>
      <c r="E14" s="324">
        <f t="shared" si="0"/>
        <v>222096751.97000039</v>
      </c>
      <c r="F14" s="324">
        <f>F12+F13</f>
        <v>112392345.98000023</v>
      </c>
      <c r="G14" s="324">
        <f>G12+G13</f>
        <v>71749952.429999769</v>
      </c>
      <c r="H14" s="325">
        <f t="shared" si="1"/>
        <v>184142298.41</v>
      </c>
    </row>
    <row r="15" spans="1:8">
      <c r="A15" s="380">
        <v>7</v>
      </c>
      <c r="B15" s="382" t="s">
        <v>169</v>
      </c>
      <c r="C15" s="327">
        <v>3346190.93</v>
      </c>
      <c r="D15" s="327">
        <v>845249.6100000001</v>
      </c>
      <c r="E15" s="324">
        <f t="shared" si="0"/>
        <v>4191440.54</v>
      </c>
      <c r="F15" s="383">
        <v>3444868.5100000002</v>
      </c>
      <c r="G15" s="327">
        <v>901047.34</v>
      </c>
      <c r="H15" s="325">
        <f t="shared" si="1"/>
        <v>4345915.8500000006</v>
      </c>
    </row>
    <row r="16" spans="1:8">
      <c r="A16" s="380">
        <v>8</v>
      </c>
      <c r="B16" s="382" t="s">
        <v>170</v>
      </c>
      <c r="C16" s="327">
        <v>202399</v>
      </c>
      <c r="D16" s="327">
        <v>0</v>
      </c>
      <c r="E16" s="324">
        <f t="shared" si="0"/>
        <v>202399</v>
      </c>
      <c r="F16" s="383">
        <v>185565</v>
      </c>
      <c r="G16" s="327">
        <v>0</v>
      </c>
      <c r="H16" s="325">
        <f t="shared" si="1"/>
        <v>185565</v>
      </c>
    </row>
    <row r="17" spans="1:8">
      <c r="A17" s="380">
        <v>9</v>
      </c>
      <c r="B17" s="382" t="s">
        <v>171</v>
      </c>
      <c r="C17" s="327">
        <v>0</v>
      </c>
      <c r="D17" s="327">
        <v>0</v>
      </c>
      <c r="E17" s="324">
        <f t="shared" si="0"/>
        <v>0</v>
      </c>
      <c r="F17" s="383">
        <v>0</v>
      </c>
      <c r="G17" s="327">
        <v>0</v>
      </c>
      <c r="H17" s="325">
        <f t="shared" si="1"/>
        <v>0</v>
      </c>
    </row>
    <row r="18" spans="1:8">
      <c r="A18" s="380">
        <v>10</v>
      </c>
      <c r="B18" s="382" t="s">
        <v>172</v>
      </c>
      <c r="C18" s="327">
        <v>6755600.9000000004</v>
      </c>
      <c r="D18" s="327">
        <v>0</v>
      </c>
      <c r="E18" s="324">
        <f t="shared" si="0"/>
        <v>6755600.9000000004</v>
      </c>
      <c r="F18" s="383">
        <v>6863856.4900000039</v>
      </c>
      <c r="G18" s="327">
        <v>0</v>
      </c>
      <c r="H18" s="325">
        <f t="shared" si="1"/>
        <v>6863856.4900000039</v>
      </c>
    </row>
    <row r="19" spans="1:8">
      <c r="A19" s="380">
        <v>11</v>
      </c>
      <c r="B19" s="382" t="s">
        <v>173</v>
      </c>
      <c r="C19" s="327">
        <v>1952772.51</v>
      </c>
      <c r="D19" s="327">
        <v>137925.31</v>
      </c>
      <c r="E19" s="324">
        <f t="shared" si="0"/>
        <v>2090697.82</v>
      </c>
      <c r="F19" s="383">
        <v>2505977.83</v>
      </c>
      <c r="G19" s="327">
        <v>365828.64</v>
      </c>
      <c r="H19" s="325">
        <f t="shared" si="1"/>
        <v>2871806.47</v>
      </c>
    </row>
    <row r="20" spans="1:8">
      <c r="A20" s="380">
        <v>12</v>
      </c>
      <c r="B20" s="385" t="s">
        <v>174</v>
      </c>
      <c r="C20" s="324">
        <f>SUM(C7:C11)+SUM(C14:C19)</f>
        <v>198015076.57000029</v>
      </c>
      <c r="D20" s="324">
        <f>SUM(D7:D11)+SUM(D14:D19)</f>
        <v>96614119.710000098</v>
      </c>
      <c r="E20" s="324">
        <f t="shared" si="0"/>
        <v>294629196.28000039</v>
      </c>
      <c r="F20" s="324">
        <f>SUM(F7:F11)+SUM(F14:F19)</f>
        <v>149117652.99000025</v>
      </c>
      <c r="G20" s="324">
        <f>SUM(G7:G11)+SUM(G14:G19)</f>
        <v>100923396.49999978</v>
      </c>
      <c r="H20" s="325">
        <f t="shared" si="1"/>
        <v>250041049.49000001</v>
      </c>
    </row>
    <row r="21" spans="1:8">
      <c r="A21" s="380"/>
      <c r="B21" s="381" t="s">
        <v>191</v>
      </c>
      <c r="C21" s="351"/>
      <c r="D21" s="351"/>
      <c r="E21" s="351"/>
      <c r="F21" s="386"/>
      <c r="G21" s="351"/>
      <c r="H21" s="355"/>
    </row>
    <row r="22" spans="1:8">
      <c r="A22" s="380">
        <v>13</v>
      </c>
      <c r="B22" s="382" t="s">
        <v>175</v>
      </c>
      <c r="C22" s="327">
        <v>3000000</v>
      </c>
      <c r="D22" s="327">
        <v>4212600</v>
      </c>
      <c r="E22" s="324">
        <f>C22+D22</f>
        <v>7212600</v>
      </c>
      <c r="F22" s="383">
        <v>2300000</v>
      </c>
      <c r="G22" s="327">
        <v>5855750</v>
      </c>
      <c r="H22" s="325">
        <f t="shared" si="1"/>
        <v>8155750</v>
      </c>
    </row>
    <row r="23" spans="1:8">
      <c r="A23" s="380">
        <v>14</v>
      </c>
      <c r="B23" s="382" t="s">
        <v>176</v>
      </c>
      <c r="C23" s="327">
        <v>10978586.300000314</v>
      </c>
      <c r="D23" s="327">
        <v>2355302.0500000091</v>
      </c>
      <c r="E23" s="324">
        <f t="shared" ref="E23:E40" si="2">C23+D23</f>
        <v>13333888.350000322</v>
      </c>
      <c r="F23" s="383">
        <v>19036818.230000131</v>
      </c>
      <c r="G23" s="327">
        <v>1087671.449999999</v>
      </c>
      <c r="H23" s="325">
        <f t="shared" si="1"/>
        <v>20124489.68000013</v>
      </c>
    </row>
    <row r="24" spans="1:8">
      <c r="A24" s="380">
        <v>15</v>
      </c>
      <c r="B24" s="382" t="s">
        <v>177</v>
      </c>
      <c r="C24" s="327">
        <v>22627179.749999974</v>
      </c>
      <c r="D24" s="327">
        <v>9073574.5899999849</v>
      </c>
      <c r="E24" s="324">
        <f t="shared" si="2"/>
        <v>31700754.339999959</v>
      </c>
      <c r="F24" s="383">
        <v>19215875.399999999</v>
      </c>
      <c r="G24" s="327">
        <v>5409179.5899999933</v>
      </c>
      <c r="H24" s="325">
        <f t="shared" si="1"/>
        <v>24625054.989999991</v>
      </c>
    </row>
    <row r="25" spans="1:8">
      <c r="A25" s="380">
        <v>16</v>
      </c>
      <c r="B25" s="382" t="s">
        <v>178</v>
      </c>
      <c r="C25" s="327">
        <v>26124357.5</v>
      </c>
      <c r="D25" s="327">
        <v>25314600.579999994</v>
      </c>
      <c r="E25" s="324">
        <f t="shared" si="2"/>
        <v>51438958.079999998</v>
      </c>
      <c r="F25" s="383">
        <v>13479339.029999999</v>
      </c>
      <c r="G25" s="327">
        <v>20536168.310000002</v>
      </c>
      <c r="H25" s="325">
        <f t="shared" si="1"/>
        <v>34015507.340000004</v>
      </c>
    </row>
    <row r="26" spans="1:8">
      <c r="A26" s="380">
        <v>17</v>
      </c>
      <c r="B26" s="382" t="s">
        <v>179</v>
      </c>
      <c r="C26" s="351">
        <v>20000000</v>
      </c>
      <c r="D26" s="351">
        <v>0</v>
      </c>
      <c r="E26" s="324">
        <f t="shared" si="2"/>
        <v>20000000</v>
      </c>
      <c r="F26" s="386">
        <v>20000000</v>
      </c>
      <c r="G26" s="351">
        <v>0</v>
      </c>
      <c r="H26" s="325">
        <f t="shared" si="1"/>
        <v>20000000</v>
      </c>
    </row>
    <row r="27" spans="1:8">
      <c r="A27" s="380">
        <v>18</v>
      </c>
      <c r="B27" s="382" t="s">
        <v>180</v>
      </c>
      <c r="C27" s="327">
        <v>65475295.310000002</v>
      </c>
      <c r="D27" s="327">
        <v>57917232</v>
      </c>
      <c r="E27" s="324">
        <f t="shared" si="2"/>
        <v>123392527.31</v>
      </c>
      <c r="F27" s="383">
        <v>32645101.739999998</v>
      </c>
      <c r="G27" s="327">
        <v>66989780</v>
      </c>
      <c r="H27" s="325">
        <f t="shared" si="1"/>
        <v>99634881.739999995</v>
      </c>
    </row>
    <row r="28" spans="1:8">
      <c r="A28" s="380">
        <v>19</v>
      </c>
      <c r="B28" s="382" t="s">
        <v>181</v>
      </c>
      <c r="C28" s="327">
        <v>2174746.2799999998</v>
      </c>
      <c r="D28" s="327">
        <v>1521625.23</v>
      </c>
      <c r="E28" s="324">
        <f t="shared" si="2"/>
        <v>3696371.51</v>
      </c>
      <c r="F28" s="383">
        <v>1961613.9900000002</v>
      </c>
      <c r="G28" s="327">
        <v>1424396.3399999999</v>
      </c>
      <c r="H28" s="325">
        <f t="shared" si="1"/>
        <v>3386010.33</v>
      </c>
    </row>
    <row r="29" spans="1:8">
      <c r="A29" s="380">
        <v>20</v>
      </c>
      <c r="B29" s="382" t="s">
        <v>103</v>
      </c>
      <c r="C29" s="327">
        <v>3809115.4600000004</v>
      </c>
      <c r="D29" s="327">
        <v>605006.13</v>
      </c>
      <c r="E29" s="324">
        <f t="shared" si="2"/>
        <v>4414121.5900000008</v>
      </c>
      <c r="F29" s="383">
        <v>4069592.0799999996</v>
      </c>
      <c r="G29" s="327">
        <v>1101389.4000000001</v>
      </c>
      <c r="H29" s="325">
        <f t="shared" si="1"/>
        <v>5170981.4799999995</v>
      </c>
    </row>
    <row r="30" spans="1:8">
      <c r="A30" s="380">
        <v>21</v>
      </c>
      <c r="B30" s="382" t="s">
        <v>182</v>
      </c>
      <c r="C30" s="327">
        <v>0</v>
      </c>
      <c r="D30" s="327">
        <v>5295840</v>
      </c>
      <c r="E30" s="324">
        <f t="shared" si="2"/>
        <v>5295840</v>
      </c>
      <c r="F30" s="383">
        <v>0</v>
      </c>
      <c r="G30" s="327">
        <v>0</v>
      </c>
      <c r="H30" s="325">
        <f t="shared" si="1"/>
        <v>0</v>
      </c>
    </row>
    <row r="31" spans="1:8">
      <c r="A31" s="380">
        <v>22</v>
      </c>
      <c r="B31" s="385" t="s">
        <v>183</v>
      </c>
      <c r="C31" s="324">
        <f>SUM(C22:C30)</f>
        <v>154189280.60000029</v>
      </c>
      <c r="D31" s="324">
        <f>SUM(D22:D30)</f>
        <v>106295780.57999998</v>
      </c>
      <c r="E31" s="324">
        <f>C31+D31</f>
        <v>260485061.18000028</v>
      </c>
      <c r="F31" s="324">
        <f>SUM(F22:F30)</f>
        <v>112708340.47000012</v>
      </c>
      <c r="G31" s="324">
        <f>SUM(G22:G30)</f>
        <v>102404335.09</v>
      </c>
      <c r="H31" s="325">
        <f t="shared" si="1"/>
        <v>215112675.56000012</v>
      </c>
    </row>
    <row r="32" spans="1:8">
      <c r="A32" s="380"/>
      <c r="B32" s="381" t="s">
        <v>192</v>
      </c>
      <c r="C32" s="351"/>
      <c r="D32" s="351"/>
      <c r="E32" s="327"/>
      <c r="F32" s="386"/>
      <c r="G32" s="351"/>
      <c r="H32" s="355"/>
    </row>
    <row r="33" spans="1:8">
      <c r="A33" s="380">
        <v>23</v>
      </c>
      <c r="B33" s="382" t="s">
        <v>184</v>
      </c>
      <c r="C33" s="327">
        <v>20213599.989999998</v>
      </c>
      <c r="D33" s="351">
        <v>0</v>
      </c>
      <c r="E33" s="324">
        <f t="shared" si="2"/>
        <v>20213599.989999998</v>
      </c>
      <c r="F33" s="383">
        <v>20213599.989999998</v>
      </c>
      <c r="G33" s="351">
        <v>0</v>
      </c>
      <c r="H33" s="325">
        <f t="shared" si="1"/>
        <v>20213599.989999998</v>
      </c>
    </row>
    <row r="34" spans="1:8">
      <c r="A34" s="380">
        <v>24</v>
      </c>
      <c r="B34" s="382" t="s">
        <v>185</v>
      </c>
      <c r="C34" s="327">
        <v>0</v>
      </c>
      <c r="D34" s="351">
        <v>0</v>
      </c>
      <c r="E34" s="324">
        <f t="shared" si="2"/>
        <v>0</v>
      </c>
      <c r="F34" s="383">
        <v>0</v>
      </c>
      <c r="G34" s="351">
        <v>0</v>
      </c>
      <c r="H34" s="325">
        <f t="shared" si="1"/>
        <v>0</v>
      </c>
    </row>
    <row r="35" spans="1:8">
      <c r="A35" s="380">
        <v>25</v>
      </c>
      <c r="B35" s="384" t="s">
        <v>186</v>
      </c>
      <c r="C35" s="327">
        <v>0</v>
      </c>
      <c r="D35" s="351">
        <v>0</v>
      </c>
      <c r="E35" s="324">
        <f t="shared" si="2"/>
        <v>0</v>
      </c>
      <c r="F35" s="383">
        <v>0</v>
      </c>
      <c r="G35" s="351">
        <v>0</v>
      </c>
      <c r="H35" s="325">
        <f t="shared" si="1"/>
        <v>0</v>
      </c>
    </row>
    <row r="36" spans="1:8">
      <c r="A36" s="380">
        <v>26</v>
      </c>
      <c r="B36" s="382" t="s">
        <v>187</v>
      </c>
      <c r="C36" s="327">
        <v>0</v>
      </c>
      <c r="D36" s="351">
        <v>0</v>
      </c>
      <c r="E36" s="324">
        <f t="shared" si="2"/>
        <v>0</v>
      </c>
      <c r="F36" s="383">
        <v>0</v>
      </c>
      <c r="G36" s="351">
        <v>0</v>
      </c>
      <c r="H36" s="325">
        <f t="shared" si="1"/>
        <v>0</v>
      </c>
    </row>
    <row r="37" spans="1:8">
      <c r="A37" s="380">
        <v>27</v>
      </c>
      <c r="B37" s="382" t="s">
        <v>188</v>
      </c>
      <c r="C37" s="327">
        <v>0</v>
      </c>
      <c r="D37" s="351">
        <v>0</v>
      </c>
      <c r="E37" s="324">
        <f t="shared" si="2"/>
        <v>0</v>
      </c>
      <c r="F37" s="383">
        <v>0</v>
      </c>
      <c r="G37" s="351">
        <v>0</v>
      </c>
      <c r="H37" s="325">
        <f t="shared" si="1"/>
        <v>0</v>
      </c>
    </row>
    <row r="38" spans="1:8">
      <c r="A38" s="380">
        <v>28</v>
      </c>
      <c r="B38" s="382" t="s">
        <v>189</v>
      </c>
      <c r="C38" s="327">
        <v>13930534.799999997</v>
      </c>
      <c r="D38" s="351">
        <v>0</v>
      </c>
      <c r="E38" s="324">
        <f t="shared" si="2"/>
        <v>13930534.799999997</v>
      </c>
      <c r="F38" s="383">
        <v>14714773.553199997</v>
      </c>
      <c r="G38" s="351">
        <v>0</v>
      </c>
      <c r="H38" s="325">
        <f t="shared" si="1"/>
        <v>14714773.553199997</v>
      </c>
    </row>
    <row r="39" spans="1:8">
      <c r="A39" s="380">
        <v>29</v>
      </c>
      <c r="B39" s="382" t="s">
        <v>208</v>
      </c>
      <c r="C39" s="327">
        <v>0</v>
      </c>
      <c r="D39" s="351">
        <v>0</v>
      </c>
      <c r="E39" s="324">
        <f t="shared" si="2"/>
        <v>0</v>
      </c>
      <c r="F39" s="383">
        <v>0</v>
      </c>
      <c r="G39" s="351">
        <v>0</v>
      </c>
      <c r="H39" s="325">
        <f t="shared" si="1"/>
        <v>0</v>
      </c>
    </row>
    <row r="40" spans="1:8">
      <c r="A40" s="380">
        <v>30</v>
      </c>
      <c r="B40" s="385" t="s">
        <v>190</v>
      </c>
      <c r="C40" s="327">
        <v>34144134.789999992</v>
      </c>
      <c r="D40" s="351">
        <v>0</v>
      </c>
      <c r="E40" s="324">
        <f t="shared" si="2"/>
        <v>34144134.789999992</v>
      </c>
      <c r="F40" s="383">
        <v>34928373.543199994</v>
      </c>
      <c r="G40" s="351">
        <v>0</v>
      </c>
      <c r="H40" s="325">
        <f t="shared" si="1"/>
        <v>34928373.543199994</v>
      </c>
    </row>
    <row r="41" spans="1:8" ht="15" thickBot="1">
      <c r="A41" s="387">
        <v>31</v>
      </c>
      <c r="B41" s="388" t="s">
        <v>209</v>
      </c>
      <c r="C41" s="334">
        <f>C31+C40</f>
        <v>188333415.39000028</v>
      </c>
      <c r="D41" s="334">
        <f>D31+D40</f>
        <v>106295780.57999998</v>
      </c>
      <c r="E41" s="334">
        <f>C41+D41</f>
        <v>294629195.97000027</v>
      </c>
      <c r="F41" s="334">
        <f>F31+F40</f>
        <v>147636714.0132001</v>
      </c>
      <c r="G41" s="334">
        <f>G31+G40</f>
        <v>102404335.09</v>
      </c>
      <c r="H41" s="335">
        <f>F41+G41</f>
        <v>250041049.10320011</v>
      </c>
    </row>
    <row r="43" spans="1:8">
      <c r="B43" s="38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7"/>
  <sheetViews>
    <sheetView showGridLines="0" zoomScale="80" zoomScaleNormal="80" workbookViewId="0">
      <pane xSplit="1" ySplit="6" topLeftCell="B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140625" defaultRowHeight="14.25"/>
  <cols>
    <col min="1" max="1" width="12.5703125" style="24" customWidth="1"/>
    <col min="2" max="2" width="112" style="24" customWidth="1"/>
    <col min="3" max="3" width="12.7109375" style="24" customWidth="1"/>
    <col min="4" max="4" width="14.28515625" style="24" bestFit="1" customWidth="1"/>
    <col min="5" max="6" width="12.7109375" style="24" customWidth="1"/>
    <col min="7" max="7" width="14.28515625" style="24" bestFit="1" customWidth="1"/>
    <col min="8" max="8" width="12.7109375" style="24" customWidth="1"/>
    <col min="9" max="9" width="8.85546875" style="25" customWidth="1"/>
    <col min="10" max="16384" width="9.140625" style="72"/>
  </cols>
  <sheetData>
    <row r="1" spans="1:8">
      <c r="A1" s="21" t="s">
        <v>199</v>
      </c>
      <c r="B1" s="22" t="str">
        <f>'1. key ratios'!B1</f>
        <v>ფინკა ბანკი საქართველო</v>
      </c>
      <c r="C1" s="23"/>
    </row>
    <row r="2" spans="1:8">
      <c r="A2" s="21" t="s">
        <v>200</v>
      </c>
      <c r="B2" s="26">
        <f>'1. key ratios'!B2</f>
        <v>42916</v>
      </c>
      <c r="C2" s="27"/>
      <c r="D2" s="28"/>
      <c r="E2" s="28"/>
      <c r="F2" s="28"/>
      <c r="G2" s="28"/>
      <c r="H2" s="28"/>
    </row>
    <row r="3" spans="1:8">
      <c r="A3" s="21"/>
      <c r="B3" s="23"/>
      <c r="C3" s="27"/>
      <c r="D3" s="28"/>
      <c r="E3" s="28"/>
      <c r="F3" s="28"/>
      <c r="G3" s="28"/>
      <c r="H3" s="28"/>
    </row>
    <row r="4" spans="1:8" ht="15" thickBot="1">
      <c r="A4" s="336" t="s">
        <v>348</v>
      </c>
      <c r="B4" s="337" t="s">
        <v>234</v>
      </c>
      <c r="C4" s="338"/>
      <c r="D4" s="338"/>
      <c r="E4" s="338"/>
      <c r="F4" s="336"/>
      <c r="G4" s="336"/>
      <c r="H4" s="339" t="s">
        <v>101</v>
      </c>
    </row>
    <row r="5" spans="1:8">
      <c r="A5" s="340"/>
      <c r="B5" s="341"/>
      <c r="C5" s="408" t="s">
        <v>206</v>
      </c>
      <c r="D5" s="409"/>
      <c r="E5" s="410"/>
      <c r="F5" s="408" t="s">
        <v>207</v>
      </c>
      <c r="G5" s="409"/>
      <c r="H5" s="411"/>
    </row>
    <row r="6" spans="1:8">
      <c r="A6" s="342" t="s">
        <v>29</v>
      </c>
      <c r="B6" s="343"/>
      <c r="C6" s="344" t="s">
        <v>30</v>
      </c>
      <c r="D6" s="344" t="s">
        <v>104</v>
      </c>
      <c r="E6" s="344" t="s">
        <v>71</v>
      </c>
      <c r="F6" s="344" t="s">
        <v>30</v>
      </c>
      <c r="G6" s="344" t="s">
        <v>104</v>
      </c>
      <c r="H6" s="345" t="s">
        <v>71</v>
      </c>
    </row>
    <row r="7" spans="1:8">
      <c r="A7" s="346"/>
      <c r="B7" s="347" t="s">
        <v>100</v>
      </c>
      <c r="C7" s="348"/>
      <c r="D7" s="348"/>
      <c r="E7" s="348"/>
      <c r="F7" s="348"/>
      <c r="G7" s="348"/>
      <c r="H7" s="349"/>
    </row>
    <row r="8" spans="1:8">
      <c r="A8" s="346">
        <v>1</v>
      </c>
      <c r="B8" s="350" t="s">
        <v>105</v>
      </c>
      <c r="C8" s="351">
        <v>181274.89</v>
      </c>
      <c r="D8" s="351">
        <v>34931.25</v>
      </c>
      <c r="E8" s="324">
        <f>C8+D8</f>
        <v>216206.14</v>
      </c>
      <c r="F8" s="351">
        <v>285202.71999999997</v>
      </c>
      <c r="G8" s="351">
        <v>60838.329999999994</v>
      </c>
      <c r="H8" s="325">
        <f>F8+G8</f>
        <v>346041.05</v>
      </c>
    </row>
    <row r="9" spans="1:8">
      <c r="A9" s="346">
        <v>2</v>
      </c>
      <c r="B9" s="350" t="s">
        <v>106</v>
      </c>
      <c r="C9" s="352">
        <f>SUM(C10:C18)</f>
        <v>18973605.23</v>
      </c>
      <c r="D9" s="352">
        <f>SUM(D10:D18)</f>
        <v>5625782.8700000001</v>
      </c>
      <c r="E9" s="324">
        <f t="shared" ref="E9:E67" si="0">C9+D9</f>
        <v>24599388.100000001</v>
      </c>
      <c r="F9" s="352">
        <f>SUM(F10:F18)</f>
        <v>19034330.289999999</v>
      </c>
      <c r="G9" s="352">
        <f>SUM(G10:G18)</f>
        <v>5805643.3275999995</v>
      </c>
      <c r="H9" s="325">
        <f t="shared" ref="H9:H67" si="1">F9+G9</f>
        <v>24839973.617599998</v>
      </c>
    </row>
    <row r="10" spans="1:8">
      <c r="A10" s="346">
        <v>2.1</v>
      </c>
      <c r="B10" s="353" t="s">
        <v>107</v>
      </c>
      <c r="C10" s="351">
        <v>0</v>
      </c>
      <c r="D10" s="351">
        <v>0</v>
      </c>
      <c r="E10" s="324">
        <f t="shared" si="0"/>
        <v>0</v>
      </c>
      <c r="F10" s="351">
        <v>0</v>
      </c>
      <c r="G10" s="351">
        <v>2821.8</v>
      </c>
      <c r="H10" s="325">
        <f t="shared" si="1"/>
        <v>2821.8</v>
      </c>
    </row>
    <row r="11" spans="1:8">
      <c r="A11" s="346">
        <v>2.2000000000000002</v>
      </c>
      <c r="B11" s="353" t="s">
        <v>108</v>
      </c>
      <c r="C11" s="351">
        <v>103075.00000000003</v>
      </c>
      <c r="D11" s="351">
        <v>344570.27139999997</v>
      </c>
      <c r="E11" s="324">
        <f t="shared" si="0"/>
        <v>447645.27139999997</v>
      </c>
      <c r="F11" s="351">
        <v>25417.550000000003</v>
      </c>
      <c r="G11" s="351">
        <v>147232.91030000002</v>
      </c>
      <c r="H11" s="325">
        <f t="shared" si="1"/>
        <v>172650.46030000004</v>
      </c>
    </row>
    <row r="12" spans="1:8">
      <c r="A12" s="346">
        <v>2.2999999999999998</v>
      </c>
      <c r="B12" s="353" t="s">
        <v>109</v>
      </c>
      <c r="C12" s="351">
        <v>5825.34</v>
      </c>
      <c r="D12" s="351">
        <v>1728.6016</v>
      </c>
      <c r="E12" s="324">
        <f t="shared" si="0"/>
        <v>7553.9416000000001</v>
      </c>
      <c r="F12" s="351">
        <v>2315.7400000000002</v>
      </c>
      <c r="G12" s="351">
        <v>0</v>
      </c>
      <c r="H12" s="325">
        <f t="shared" si="1"/>
        <v>2315.7400000000002</v>
      </c>
    </row>
    <row r="13" spans="1:8">
      <c r="A13" s="346">
        <v>2.4</v>
      </c>
      <c r="B13" s="353" t="s">
        <v>110</v>
      </c>
      <c r="C13" s="351">
        <v>16400.79</v>
      </c>
      <c r="D13" s="351">
        <v>20887.553699999997</v>
      </c>
      <c r="E13" s="324">
        <f t="shared" si="0"/>
        <v>37288.343699999998</v>
      </c>
      <c r="F13" s="351">
        <v>1267.5300000000002</v>
      </c>
      <c r="G13" s="351">
        <v>567.87</v>
      </c>
      <c r="H13" s="325">
        <f t="shared" si="1"/>
        <v>1835.4</v>
      </c>
    </row>
    <row r="14" spans="1:8">
      <c r="A14" s="346">
        <v>2.5</v>
      </c>
      <c r="B14" s="353" t="s">
        <v>111</v>
      </c>
      <c r="C14" s="351">
        <v>4253.75</v>
      </c>
      <c r="D14" s="351">
        <v>8566.9838</v>
      </c>
      <c r="E14" s="324">
        <f t="shared" si="0"/>
        <v>12820.7338</v>
      </c>
      <c r="F14" s="351">
        <v>417.27000000000004</v>
      </c>
      <c r="G14" s="351">
        <v>12789.740800000001</v>
      </c>
      <c r="H14" s="325">
        <f t="shared" si="1"/>
        <v>13207.010800000002</v>
      </c>
    </row>
    <row r="15" spans="1:8">
      <c r="A15" s="346">
        <v>2.6</v>
      </c>
      <c r="B15" s="353" t="s">
        <v>112</v>
      </c>
      <c r="C15" s="351">
        <v>17732.590000000004</v>
      </c>
      <c r="D15" s="351">
        <v>22343.1446</v>
      </c>
      <c r="E15" s="324">
        <f t="shared" si="0"/>
        <v>40075.734600000003</v>
      </c>
      <c r="F15" s="351">
        <v>7455.1500000000005</v>
      </c>
      <c r="G15" s="351">
        <v>14260.303200000002</v>
      </c>
      <c r="H15" s="325">
        <f t="shared" si="1"/>
        <v>21715.453200000004</v>
      </c>
    </row>
    <row r="16" spans="1:8">
      <c r="A16" s="346">
        <v>2.7</v>
      </c>
      <c r="B16" s="353" t="s">
        <v>113</v>
      </c>
      <c r="C16" s="351">
        <v>1794.23</v>
      </c>
      <c r="D16" s="351">
        <v>8227.869200000001</v>
      </c>
      <c r="E16" s="324">
        <f t="shared" si="0"/>
        <v>10022.099200000001</v>
      </c>
      <c r="F16" s="351">
        <v>1714.73</v>
      </c>
      <c r="G16" s="351">
        <v>5266.3233</v>
      </c>
      <c r="H16" s="325">
        <f t="shared" si="1"/>
        <v>6981.0532999999996</v>
      </c>
    </row>
    <row r="17" spans="1:8">
      <c r="A17" s="346">
        <v>2.8</v>
      </c>
      <c r="B17" s="353" t="s">
        <v>114</v>
      </c>
      <c r="C17" s="351">
        <v>18822366.390000001</v>
      </c>
      <c r="D17" s="351">
        <v>5216941.41</v>
      </c>
      <c r="E17" s="324">
        <f t="shared" si="0"/>
        <v>24039307.800000001</v>
      </c>
      <c r="F17" s="351">
        <v>18995742.32</v>
      </c>
      <c r="G17" s="351">
        <v>5622704.3799999999</v>
      </c>
      <c r="H17" s="325">
        <f t="shared" si="1"/>
        <v>24618446.699999999</v>
      </c>
    </row>
    <row r="18" spans="1:8">
      <c r="A18" s="346">
        <v>2.9</v>
      </c>
      <c r="B18" s="353" t="s">
        <v>115</v>
      </c>
      <c r="C18" s="351">
        <v>2157.14</v>
      </c>
      <c r="D18" s="351">
        <v>2517.0356999999999</v>
      </c>
      <c r="E18" s="324">
        <f t="shared" si="0"/>
        <v>4674.1756999999998</v>
      </c>
      <c r="F18" s="351">
        <v>0</v>
      </c>
      <c r="G18" s="351">
        <v>0</v>
      </c>
      <c r="H18" s="325">
        <f t="shared" si="1"/>
        <v>0</v>
      </c>
    </row>
    <row r="19" spans="1:8">
      <c r="A19" s="346">
        <v>3</v>
      </c>
      <c r="B19" s="350" t="s">
        <v>116</v>
      </c>
      <c r="C19" s="351">
        <v>1039103.7200000001</v>
      </c>
      <c r="D19" s="351">
        <v>580946.16</v>
      </c>
      <c r="E19" s="324">
        <f t="shared" si="0"/>
        <v>1620049.8800000001</v>
      </c>
      <c r="F19" s="351">
        <v>916073.56</v>
      </c>
      <c r="G19" s="351">
        <v>466900.05</v>
      </c>
      <c r="H19" s="325">
        <f t="shared" si="1"/>
        <v>1382973.61</v>
      </c>
    </row>
    <row r="20" spans="1:8">
      <c r="A20" s="346">
        <v>4</v>
      </c>
      <c r="B20" s="350" t="s">
        <v>117</v>
      </c>
      <c r="C20" s="351">
        <v>667690.75</v>
      </c>
      <c r="D20" s="351">
        <v>0</v>
      </c>
      <c r="E20" s="324">
        <f t="shared" si="0"/>
        <v>667690.75</v>
      </c>
      <c r="F20" s="351">
        <v>161826.04</v>
      </c>
      <c r="G20" s="351">
        <v>0</v>
      </c>
      <c r="H20" s="325">
        <f t="shared" si="1"/>
        <v>161826.04</v>
      </c>
    </row>
    <row r="21" spans="1:8">
      <c r="A21" s="346">
        <v>5</v>
      </c>
      <c r="B21" s="350" t="s">
        <v>118</v>
      </c>
      <c r="C21" s="351">
        <v>0</v>
      </c>
      <c r="D21" s="351">
        <v>0</v>
      </c>
      <c r="E21" s="324">
        <f t="shared" si="0"/>
        <v>0</v>
      </c>
      <c r="F21" s="351">
        <v>0</v>
      </c>
      <c r="G21" s="351">
        <v>0</v>
      </c>
      <c r="H21" s="325">
        <f>F21+G21</f>
        <v>0</v>
      </c>
    </row>
    <row r="22" spans="1:8">
      <c r="A22" s="346">
        <v>6</v>
      </c>
      <c r="B22" s="354" t="s">
        <v>119</v>
      </c>
      <c r="C22" s="352">
        <f>C8+C9+C19+C20+C21</f>
        <v>20861674.59</v>
      </c>
      <c r="D22" s="352">
        <f>D8+D9+D19+D20+D21</f>
        <v>6241660.2800000003</v>
      </c>
      <c r="E22" s="324">
        <f>C22+D22</f>
        <v>27103334.870000001</v>
      </c>
      <c r="F22" s="352">
        <f>F8+F9+F19+F20+F21</f>
        <v>20397432.609999996</v>
      </c>
      <c r="G22" s="352">
        <f>G8+G9+G19+G20+G21</f>
        <v>6333381.7075999994</v>
      </c>
      <c r="H22" s="325">
        <f>F22+G22</f>
        <v>26730814.317599997</v>
      </c>
    </row>
    <row r="23" spans="1:8">
      <c r="A23" s="346"/>
      <c r="B23" s="347" t="s">
        <v>98</v>
      </c>
      <c r="C23" s="351"/>
      <c r="D23" s="351"/>
      <c r="E23" s="327"/>
      <c r="F23" s="351"/>
      <c r="G23" s="351"/>
      <c r="H23" s="355"/>
    </row>
    <row r="24" spans="1:8">
      <c r="A24" s="346">
        <v>7</v>
      </c>
      <c r="B24" s="350" t="s">
        <v>120</v>
      </c>
      <c r="C24" s="351">
        <v>2195685.1800000002</v>
      </c>
      <c r="D24" s="351">
        <v>80500.859300000258</v>
      </c>
      <c r="E24" s="324">
        <f t="shared" si="0"/>
        <v>2276186.0393000003</v>
      </c>
      <c r="F24" s="351">
        <v>982399.42999999993</v>
      </c>
      <c r="G24" s="351">
        <v>67115.617100000018</v>
      </c>
      <c r="H24" s="325">
        <f t="shared" si="1"/>
        <v>1049515.0470999999</v>
      </c>
    </row>
    <row r="25" spans="1:8">
      <c r="A25" s="346">
        <v>8</v>
      </c>
      <c r="B25" s="350" t="s">
        <v>121</v>
      </c>
      <c r="C25" s="351">
        <v>1184234.7000000014</v>
      </c>
      <c r="D25" s="351">
        <v>758944.18069999979</v>
      </c>
      <c r="E25" s="324">
        <f t="shared" si="0"/>
        <v>1943178.880700001</v>
      </c>
      <c r="F25" s="351">
        <v>634369.21999999974</v>
      </c>
      <c r="G25" s="351">
        <v>478807.08729999966</v>
      </c>
      <c r="H25" s="325">
        <f t="shared" si="1"/>
        <v>1113176.3072999995</v>
      </c>
    </row>
    <row r="26" spans="1:8">
      <c r="A26" s="346">
        <v>9</v>
      </c>
      <c r="B26" s="350" t="s">
        <v>122</v>
      </c>
      <c r="C26" s="351">
        <v>37135.33</v>
      </c>
      <c r="D26" s="351">
        <v>23343.37</v>
      </c>
      <c r="E26" s="324">
        <f t="shared" si="0"/>
        <v>60478.7</v>
      </c>
      <c r="F26" s="351">
        <v>551165.15</v>
      </c>
      <c r="G26" s="351">
        <v>20331.240000000002</v>
      </c>
      <c r="H26" s="325">
        <f t="shared" si="1"/>
        <v>571496.39</v>
      </c>
    </row>
    <row r="27" spans="1:8">
      <c r="A27" s="346">
        <v>10</v>
      </c>
      <c r="B27" s="350" t="s">
        <v>123</v>
      </c>
      <c r="C27" s="351">
        <v>1001698.63</v>
      </c>
      <c r="D27" s="351">
        <v>0</v>
      </c>
      <c r="E27" s="324">
        <f t="shared" si="0"/>
        <v>1001698.63</v>
      </c>
      <c r="F27" s="351">
        <v>1007232.88</v>
      </c>
      <c r="G27" s="351">
        <v>0</v>
      </c>
      <c r="H27" s="325">
        <f t="shared" si="1"/>
        <v>1007232.88</v>
      </c>
    </row>
    <row r="28" spans="1:8">
      <c r="A28" s="346">
        <v>11</v>
      </c>
      <c r="B28" s="350" t="s">
        <v>124</v>
      </c>
      <c r="C28" s="351">
        <v>2704865.14</v>
      </c>
      <c r="D28" s="351">
        <v>2021586.63</v>
      </c>
      <c r="E28" s="324">
        <f t="shared" si="0"/>
        <v>4726451.7699999996</v>
      </c>
      <c r="F28" s="351">
        <v>2427355.66</v>
      </c>
      <c r="G28" s="351">
        <v>2259607.62</v>
      </c>
      <c r="H28" s="325">
        <f t="shared" si="1"/>
        <v>4686963.28</v>
      </c>
    </row>
    <row r="29" spans="1:8">
      <c r="A29" s="346">
        <v>12</v>
      </c>
      <c r="B29" s="350" t="s">
        <v>125</v>
      </c>
      <c r="C29" s="351">
        <v>0</v>
      </c>
      <c r="D29" s="351">
        <v>0</v>
      </c>
      <c r="E29" s="324">
        <f t="shared" si="0"/>
        <v>0</v>
      </c>
      <c r="F29" s="351">
        <v>0</v>
      </c>
      <c r="G29" s="351">
        <v>0</v>
      </c>
      <c r="H29" s="325">
        <f t="shared" si="1"/>
        <v>0</v>
      </c>
    </row>
    <row r="30" spans="1:8">
      <c r="A30" s="346">
        <v>13</v>
      </c>
      <c r="B30" s="356" t="s">
        <v>126</v>
      </c>
      <c r="C30" s="352">
        <f>SUM(C24:C29)</f>
        <v>7123618.9800000023</v>
      </c>
      <c r="D30" s="352">
        <f>SUM(D24:D29)</f>
        <v>2884375.04</v>
      </c>
      <c r="E30" s="324">
        <f t="shared" si="0"/>
        <v>10007994.020000003</v>
      </c>
      <c r="F30" s="352">
        <f>SUM(F24:F29)</f>
        <v>5602522.3399999999</v>
      </c>
      <c r="G30" s="352">
        <f>SUM(G24:G29)</f>
        <v>2825861.5643999996</v>
      </c>
      <c r="H30" s="325">
        <f t="shared" si="1"/>
        <v>8428383.9043999985</v>
      </c>
    </row>
    <row r="31" spans="1:8">
      <c r="A31" s="346">
        <v>14</v>
      </c>
      <c r="B31" s="356" t="s">
        <v>127</v>
      </c>
      <c r="C31" s="352">
        <f>C22-C30</f>
        <v>13738055.609999998</v>
      </c>
      <c r="D31" s="352">
        <f>D22-D30</f>
        <v>3357285.24</v>
      </c>
      <c r="E31" s="324">
        <f t="shared" si="0"/>
        <v>17095340.849999998</v>
      </c>
      <c r="F31" s="352">
        <f>F22-F30</f>
        <v>14794910.269999996</v>
      </c>
      <c r="G31" s="352">
        <f>G22-G30</f>
        <v>3507520.1431999998</v>
      </c>
      <c r="H31" s="325">
        <f t="shared" si="1"/>
        <v>18302430.413199995</v>
      </c>
    </row>
    <row r="32" spans="1:8">
      <c r="A32" s="346"/>
      <c r="B32" s="347"/>
      <c r="C32" s="357"/>
      <c r="D32" s="357"/>
      <c r="E32" s="357"/>
      <c r="F32" s="357"/>
      <c r="G32" s="357"/>
      <c r="H32" s="358"/>
    </row>
    <row r="33" spans="1:8">
      <c r="A33" s="346"/>
      <c r="B33" s="347" t="s">
        <v>128</v>
      </c>
      <c r="C33" s="351"/>
      <c r="D33" s="351"/>
      <c r="E33" s="327"/>
      <c r="F33" s="351"/>
      <c r="G33" s="351"/>
      <c r="H33" s="355"/>
    </row>
    <row r="34" spans="1:8">
      <c r="A34" s="346">
        <v>15</v>
      </c>
      <c r="B34" s="359" t="s">
        <v>99</v>
      </c>
      <c r="C34" s="324">
        <f>C35-C36</f>
        <v>1868310.54</v>
      </c>
      <c r="D34" s="324">
        <f>D35-D36</f>
        <v>-2399081.5999999996</v>
      </c>
      <c r="E34" s="324">
        <f t="shared" si="0"/>
        <v>-530771.05999999959</v>
      </c>
      <c r="F34" s="324">
        <f>F35-F36</f>
        <v>1415295.27</v>
      </c>
      <c r="G34" s="324">
        <f>G35-G36</f>
        <v>-1969716.98</v>
      </c>
      <c r="H34" s="325">
        <f t="shared" si="1"/>
        <v>-554421.71</v>
      </c>
    </row>
    <row r="35" spans="1:8">
      <c r="A35" s="346">
        <v>15.1</v>
      </c>
      <c r="B35" s="353" t="s">
        <v>129</v>
      </c>
      <c r="C35" s="351">
        <v>2864420.5</v>
      </c>
      <c r="D35" s="351">
        <v>201919.81</v>
      </c>
      <c r="E35" s="324">
        <f t="shared" si="0"/>
        <v>3066340.31</v>
      </c>
      <c r="F35" s="351">
        <v>2139970.89</v>
      </c>
      <c r="G35" s="351">
        <v>571431.0199999999</v>
      </c>
      <c r="H35" s="325">
        <f t="shared" si="1"/>
        <v>2711401.91</v>
      </c>
    </row>
    <row r="36" spans="1:8">
      <c r="A36" s="346">
        <v>15.2</v>
      </c>
      <c r="B36" s="353" t="s">
        <v>130</v>
      </c>
      <c r="C36" s="351">
        <v>996109.96</v>
      </c>
      <c r="D36" s="351">
        <v>2601001.4099999997</v>
      </c>
      <c r="E36" s="324">
        <f t="shared" si="0"/>
        <v>3597111.3699999996</v>
      </c>
      <c r="F36" s="351">
        <v>724675.62</v>
      </c>
      <c r="G36" s="351">
        <v>2541148</v>
      </c>
      <c r="H36" s="325">
        <f t="shared" si="1"/>
        <v>3265823.62</v>
      </c>
    </row>
    <row r="37" spans="1:8">
      <c r="A37" s="346">
        <v>16</v>
      </c>
      <c r="B37" s="350" t="s">
        <v>131</v>
      </c>
      <c r="C37" s="351">
        <v>0</v>
      </c>
      <c r="D37" s="351">
        <v>0</v>
      </c>
      <c r="E37" s="324">
        <f t="shared" si="0"/>
        <v>0</v>
      </c>
      <c r="F37" s="351">
        <v>0</v>
      </c>
      <c r="G37" s="351">
        <v>0</v>
      </c>
      <c r="H37" s="325">
        <f t="shared" si="1"/>
        <v>0</v>
      </c>
    </row>
    <row r="38" spans="1:8">
      <c r="A38" s="346">
        <v>17</v>
      </c>
      <c r="B38" s="350" t="s">
        <v>132</v>
      </c>
      <c r="C38" s="351">
        <v>0</v>
      </c>
      <c r="D38" s="351">
        <v>0</v>
      </c>
      <c r="E38" s="324">
        <f t="shared" si="0"/>
        <v>0</v>
      </c>
      <c r="F38" s="351">
        <v>0</v>
      </c>
      <c r="G38" s="351">
        <v>0</v>
      </c>
      <c r="H38" s="325">
        <f t="shared" si="1"/>
        <v>0</v>
      </c>
    </row>
    <row r="39" spans="1:8">
      <c r="A39" s="346">
        <v>18</v>
      </c>
      <c r="B39" s="350" t="s">
        <v>133</v>
      </c>
      <c r="C39" s="351">
        <v>0</v>
      </c>
      <c r="D39" s="351">
        <v>0</v>
      </c>
      <c r="E39" s="324">
        <f t="shared" si="0"/>
        <v>0</v>
      </c>
      <c r="F39" s="351">
        <v>0</v>
      </c>
      <c r="G39" s="351">
        <v>0</v>
      </c>
      <c r="H39" s="325">
        <f t="shared" si="1"/>
        <v>0</v>
      </c>
    </row>
    <row r="40" spans="1:8">
      <c r="A40" s="346">
        <v>19</v>
      </c>
      <c r="B40" s="350" t="s">
        <v>134</v>
      </c>
      <c r="C40" s="351">
        <v>318859.50999999995</v>
      </c>
      <c r="D40" s="351">
        <v>0</v>
      </c>
      <c r="E40" s="324">
        <f t="shared" si="0"/>
        <v>318859.50999999995</v>
      </c>
      <c r="F40" s="351">
        <v>375863.13</v>
      </c>
      <c r="G40" s="351">
        <v>0</v>
      </c>
      <c r="H40" s="325">
        <f t="shared" si="1"/>
        <v>375863.13</v>
      </c>
    </row>
    <row r="41" spans="1:8">
      <c r="A41" s="346">
        <v>20</v>
      </c>
      <c r="B41" s="350" t="s">
        <v>135</v>
      </c>
      <c r="C41" s="351">
        <v>-439501.87000000005</v>
      </c>
      <c r="D41" s="351">
        <v>0</v>
      </c>
      <c r="E41" s="324">
        <f t="shared" si="0"/>
        <v>-439501.87000000005</v>
      </c>
      <c r="F41" s="351">
        <v>-187701.83000000002</v>
      </c>
      <c r="G41" s="351">
        <v>0</v>
      </c>
      <c r="H41" s="325">
        <f t="shared" si="1"/>
        <v>-187701.83000000002</v>
      </c>
    </row>
    <row r="42" spans="1:8">
      <c r="A42" s="346">
        <v>21</v>
      </c>
      <c r="B42" s="350" t="s">
        <v>136</v>
      </c>
      <c r="C42" s="351">
        <v>5210.92</v>
      </c>
      <c r="D42" s="351">
        <v>0</v>
      </c>
      <c r="E42" s="324">
        <f t="shared" si="0"/>
        <v>5210.92</v>
      </c>
      <c r="F42" s="351">
        <v>-302.57000000000016</v>
      </c>
      <c r="G42" s="351">
        <v>0</v>
      </c>
      <c r="H42" s="325">
        <f t="shared" si="1"/>
        <v>-302.57000000000016</v>
      </c>
    </row>
    <row r="43" spans="1:8">
      <c r="A43" s="346">
        <v>22</v>
      </c>
      <c r="B43" s="350" t="s">
        <v>137</v>
      </c>
      <c r="C43" s="351">
        <v>0</v>
      </c>
      <c r="D43" s="351">
        <v>0</v>
      </c>
      <c r="E43" s="324">
        <f t="shared" si="0"/>
        <v>0</v>
      </c>
      <c r="F43" s="351">
        <v>0</v>
      </c>
      <c r="G43" s="351">
        <v>0</v>
      </c>
      <c r="H43" s="325">
        <f t="shared" si="1"/>
        <v>0</v>
      </c>
    </row>
    <row r="44" spans="1:8">
      <c r="A44" s="346">
        <v>23</v>
      </c>
      <c r="B44" s="350" t="s">
        <v>138</v>
      </c>
      <c r="C44" s="351">
        <v>297594.21000000002</v>
      </c>
      <c r="D44" s="351">
        <v>214304.28999999998</v>
      </c>
      <c r="E44" s="324">
        <f t="shared" si="0"/>
        <v>511898.5</v>
      </c>
      <c r="F44" s="351">
        <v>236047.61</v>
      </c>
      <c r="G44" s="351">
        <v>26902.120000000003</v>
      </c>
      <c r="H44" s="325">
        <f t="shared" si="1"/>
        <v>262949.73</v>
      </c>
    </row>
    <row r="45" spans="1:8">
      <c r="A45" s="346">
        <v>24</v>
      </c>
      <c r="B45" s="356" t="s">
        <v>139</v>
      </c>
      <c r="C45" s="352">
        <f>C34+C37+C38+C39+C40+C41+C42+C43+C44</f>
        <v>2050473.3099999996</v>
      </c>
      <c r="D45" s="352">
        <f>D34+D37+D38+D39+D40+D41+D42+D43+D44</f>
        <v>-2184777.3099999996</v>
      </c>
      <c r="E45" s="324">
        <f t="shared" si="0"/>
        <v>-134304</v>
      </c>
      <c r="F45" s="352">
        <f>F34+F37+F38+F39+F40+F41+F42+F43+F44</f>
        <v>1839201.6099999999</v>
      </c>
      <c r="G45" s="352">
        <f>G34+G37+G38+G39+G40+G41+G42+G43+G44</f>
        <v>-1942814.8599999999</v>
      </c>
      <c r="H45" s="325">
        <f t="shared" si="1"/>
        <v>-103613.25</v>
      </c>
    </row>
    <row r="46" spans="1:8">
      <c r="A46" s="346"/>
      <c r="B46" s="347" t="s">
        <v>140</v>
      </c>
      <c r="C46" s="351"/>
      <c r="D46" s="351"/>
      <c r="E46" s="351"/>
      <c r="F46" s="351"/>
      <c r="G46" s="351"/>
      <c r="H46" s="360"/>
    </row>
    <row r="47" spans="1:8">
      <c r="A47" s="346">
        <v>25</v>
      </c>
      <c r="B47" s="350" t="s">
        <v>141</v>
      </c>
      <c r="C47" s="351">
        <v>40317.339999999997</v>
      </c>
      <c r="D47" s="351">
        <v>0</v>
      </c>
      <c r="E47" s="324">
        <f t="shared" si="0"/>
        <v>40317.339999999997</v>
      </c>
      <c r="F47" s="351">
        <v>40485.11</v>
      </c>
      <c r="G47" s="351">
        <v>0</v>
      </c>
      <c r="H47" s="325">
        <f t="shared" si="1"/>
        <v>40485.11</v>
      </c>
    </row>
    <row r="48" spans="1:8">
      <c r="A48" s="346">
        <v>26</v>
      </c>
      <c r="B48" s="350" t="s">
        <v>142</v>
      </c>
      <c r="C48" s="351">
        <v>294900.98</v>
      </c>
      <c r="D48" s="351">
        <v>37776.910000000003</v>
      </c>
      <c r="E48" s="324">
        <f t="shared" si="0"/>
        <v>332677.89</v>
      </c>
      <c r="F48" s="351">
        <v>1334078.1200000001</v>
      </c>
      <c r="G48" s="351">
        <v>20576.009999999998</v>
      </c>
      <c r="H48" s="325">
        <f t="shared" si="1"/>
        <v>1354654.1300000001</v>
      </c>
    </row>
    <row r="49" spans="1:9">
      <c r="A49" s="346">
        <v>27</v>
      </c>
      <c r="B49" s="350" t="s">
        <v>143</v>
      </c>
      <c r="C49" s="351">
        <v>7651077.4400000004</v>
      </c>
      <c r="D49" s="351">
        <v>0</v>
      </c>
      <c r="E49" s="324">
        <f t="shared" si="0"/>
        <v>7651077.4400000004</v>
      </c>
      <c r="F49" s="351">
        <v>7979568.54</v>
      </c>
      <c r="G49" s="351">
        <v>0</v>
      </c>
      <c r="H49" s="325">
        <f t="shared" si="1"/>
        <v>7979568.54</v>
      </c>
    </row>
    <row r="50" spans="1:9">
      <c r="A50" s="346">
        <v>28</v>
      </c>
      <c r="B50" s="350" t="s">
        <v>289</v>
      </c>
      <c r="C50" s="351">
        <v>30134.13</v>
      </c>
      <c r="D50" s="351">
        <v>0</v>
      </c>
      <c r="E50" s="324">
        <f t="shared" si="0"/>
        <v>30134.13</v>
      </c>
      <c r="F50" s="351">
        <v>47235.199999999997</v>
      </c>
      <c r="G50" s="351">
        <v>0</v>
      </c>
      <c r="H50" s="325">
        <f t="shared" si="1"/>
        <v>47235.199999999997</v>
      </c>
    </row>
    <row r="51" spans="1:9">
      <c r="A51" s="346">
        <v>29</v>
      </c>
      <c r="B51" s="350" t="s">
        <v>144</v>
      </c>
      <c r="C51" s="351">
        <v>1227197.82</v>
      </c>
      <c r="D51" s="351">
        <v>0</v>
      </c>
      <c r="E51" s="324">
        <f t="shared" si="0"/>
        <v>1227197.82</v>
      </c>
      <c r="F51" s="351">
        <v>1180840.1099999999</v>
      </c>
      <c r="G51" s="351">
        <v>0</v>
      </c>
      <c r="H51" s="325">
        <f t="shared" si="1"/>
        <v>1180840.1099999999</v>
      </c>
    </row>
    <row r="52" spans="1:9">
      <c r="A52" s="346">
        <v>30</v>
      </c>
      <c r="B52" s="350" t="s">
        <v>145</v>
      </c>
      <c r="C52" s="351">
        <v>3487876.86</v>
      </c>
      <c r="D52" s="351">
        <v>154001.44</v>
      </c>
      <c r="E52" s="324">
        <f t="shared" si="0"/>
        <v>3641878.3</v>
      </c>
      <c r="F52" s="351">
        <v>3371469.5100000002</v>
      </c>
      <c r="G52" s="351">
        <v>79172.73000000001</v>
      </c>
      <c r="H52" s="325">
        <f t="shared" si="1"/>
        <v>3450642.24</v>
      </c>
    </row>
    <row r="53" spans="1:9">
      <c r="A53" s="346">
        <v>31</v>
      </c>
      <c r="B53" s="356" t="s">
        <v>146</v>
      </c>
      <c r="C53" s="352">
        <f>C47+C48+C49+C50+C51+C52</f>
        <v>12731504.57</v>
      </c>
      <c r="D53" s="352">
        <f>D47+D48+D49+D50+D51+D52</f>
        <v>191778.35</v>
      </c>
      <c r="E53" s="324">
        <f t="shared" si="0"/>
        <v>12923282.92</v>
      </c>
      <c r="F53" s="352">
        <f>F47+F48+F49+F50+F51+F52</f>
        <v>13953676.589999998</v>
      </c>
      <c r="G53" s="352">
        <f>G47+G48+G49+G50+G51+G52</f>
        <v>99748.74</v>
      </c>
      <c r="H53" s="325">
        <f t="shared" si="1"/>
        <v>14053425.329999998</v>
      </c>
    </row>
    <row r="54" spans="1:9">
      <c r="A54" s="346">
        <v>32</v>
      </c>
      <c r="B54" s="356" t="s">
        <v>147</v>
      </c>
      <c r="C54" s="352">
        <f>C45-C53</f>
        <v>-10681031.260000002</v>
      </c>
      <c r="D54" s="352">
        <f>D45-D53</f>
        <v>-2376555.6599999997</v>
      </c>
      <c r="E54" s="324">
        <f t="shared" si="0"/>
        <v>-13057586.920000002</v>
      </c>
      <c r="F54" s="352">
        <f>F45-F53</f>
        <v>-12114474.979999999</v>
      </c>
      <c r="G54" s="352">
        <f>G45-G53</f>
        <v>-2042563.5999999999</v>
      </c>
      <c r="H54" s="325">
        <f t="shared" si="1"/>
        <v>-14157038.579999998</v>
      </c>
    </row>
    <row r="55" spans="1:9">
      <c r="A55" s="346"/>
      <c r="B55" s="347"/>
      <c r="C55" s="357"/>
      <c r="D55" s="357"/>
      <c r="E55" s="357"/>
      <c r="F55" s="357"/>
      <c r="G55" s="357"/>
      <c r="H55" s="358"/>
    </row>
    <row r="56" spans="1:9">
      <c r="A56" s="346">
        <v>33</v>
      </c>
      <c r="B56" s="356" t="s">
        <v>148</v>
      </c>
      <c r="C56" s="352">
        <f>C31+C54</f>
        <v>3057024.3499999959</v>
      </c>
      <c r="D56" s="352">
        <f>D31+D54</f>
        <v>980729.58000000054</v>
      </c>
      <c r="E56" s="324">
        <f t="shared" si="0"/>
        <v>4037753.9299999964</v>
      </c>
      <c r="F56" s="352">
        <f>F31+F54</f>
        <v>2680435.2899999972</v>
      </c>
      <c r="G56" s="352">
        <f>G31+G54</f>
        <v>1464956.5432</v>
      </c>
      <c r="H56" s="325">
        <f t="shared" si="1"/>
        <v>4145391.8331999974</v>
      </c>
    </row>
    <row r="57" spans="1:9">
      <c r="A57" s="346"/>
      <c r="B57" s="347"/>
      <c r="C57" s="357"/>
      <c r="D57" s="357"/>
      <c r="E57" s="357"/>
      <c r="F57" s="357"/>
      <c r="G57" s="357"/>
      <c r="H57" s="358"/>
    </row>
    <row r="58" spans="1:9">
      <c r="A58" s="346">
        <v>34</v>
      </c>
      <c r="B58" s="350" t="s">
        <v>149</v>
      </c>
      <c r="C58" s="351">
        <v>3705652.4</v>
      </c>
      <c r="D58" s="351">
        <v>0</v>
      </c>
      <c r="E58" s="324">
        <f t="shared" si="0"/>
        <v>3705652.4</v>
      </c>
      <c r="F58" s="351">
        <v>3612961.09</v>
      </c>
      <c r="G58" s="351">
        <v>0</v>
      </c>
      <c r="H58" s="325">
        <f t="shared" si="1"/>
        <v>3612961.09</v>
      </c>
    </row>
    <row r="59" spans="1:9" s="366" customFormat="1">
      <c r="A59" s="346">
        <v>35</v>
      </c>
      <c r="B59" s="359" t="s">
        <v>150</v>
      </c>
      <c r="C59" s="361">
        <v>0</v>
      </c>
      <c r="D59" s="361">
        <v>0</v>
      </c>
      <c r="E59" s="362">
        <f t="shared" si="0"/>
        <v>0</v>
      </c>
      <c r="F59" s="363">
        <v>0</v>
      </c>
      <c r="G59" s="363">
        <v>0</v>
      </c>
      <c r="H59" s="364">
        <f t="shared" si="1"/>
        <v>0</v>
      </c>
      <c r="I59" s="365"/>
    </row>
    <row r="60" spans="1:9">
      <c r="A60" s="346">
        <v>36</v>
      </c>
      <c r="B60" s="350" t="s">
        <v>151</v>
      </c>
      <c r="C60" s="351">
        <v>28866</v>
      </c>
      <c r="D60" s="351">
        <v>0</v>
      </c>
      <c r="E60" s="324">
        <f t="shared" si="0"/>
        <v>28866</v>
      </c>
      <c r="F60" s="351">
        <v>21175</v>
      </c>
      <c r="G60" s="351">
        <v>0</v>
      </c>
      <c r="H60" s="325">
        <f t="shared" si="1"/>
        <v>21175</v>
      </c>
    </row>
    <row r="61" spans="1:9">
      <c r="A61" s="346">
        <v>37</v>
      </c>
      <c r="B61" s="356" t="s">
        <v>152</v>
      </c>
      <c r="C61" s="352">
        <f>C58+C59+C60</f>
        <v>3734518.4</v>
      </c>
      <c r="D61" s="352">
        <f>D58+D59+D60</f>
        <v>0</v>
      </c>
      <c r="E61" s="324">
        <f t="shared" si="0"/>
        <v>3734518.4</v>
      </c>
      <c r="F61" s="352">
        <f>F58+F59+F60</f>
        <v>3634136.09</v>
      </c>
      <c r="G61" s="352">
        <f>G58+G59+G60</f>
        <v>0</v>
      </c>
      <c r="H61" s="325">
        <f t="shared" si="1"/>
        <v>3634136.09</v>
      </c>
    </row>
    <row r="62" spans="1:9">
      <c r="A62" s="346"/>
      <c r="B62" s="367"/>
      <c r="C62" s="351"/>
      <c r="D62" s="351"/>
      <c r="E62" s="351"/>
      <c r="F62" s="351"/>
      <c r="G62" s="351"/>
      <c r="H62" s="360"/>
    </row>
    <row r="63" spans="1:9">
      <c r="A63" s="346">
        <v>38</v>
      </c>
      <c r="B63" s="37" t="s">
        <v>290</v>
      </c>
      <c r="C63" s="352">
        <f>C56-C61</f>
        <v>-677494.050000004</v>
      </c>
      <c r="D63" s="352">
        <f>D56-D61</f>
        <v>980729.58000000054</v>
      </c>
      <c r="E63" s="324">
        <f t="shared" si="0"/>
        <v>303235.52999999654</v>
      </c>
      <c r="F63" s="352">
        <f>F56-F61</f>
        <v>-953700.80000000261</v>
      </c>
      <c r="G63" s="352">
        <f>G56-G61</f>
        <v>1464956.5432</v>
      </c>
      <c r="H63" s="325">
        <f t="shared" si="1"/>
        <v>511255.74319999735</v>
      </c>
    </row>
    <row r="64" spans="1:9">
      <c r="A64" s="342">
        <v>39</v>
      </c>
      <c r="B64" s="350" t="s">
        <v>153</v>
      </c>
      <c r="C64" s="368">
        <v>193619.46</v>
      </c>
      <c r="D64" s="368">
        <v>0</v>
      </c>
      <c r="E64" s="324">
        <f t="shared" si="0"/>
        <v>193619.46</v>
      </c>
      <c r="F64" s="368">
        <v>76405.929999999993</v>
      </c>
      <c r="G64" s="368">
        <v>0</v>
      </c>
      <c r="H64" s="325">
        <f t="shared" si="1"/>
        <v>76405.929999999993</v>
      </c>
    </row>
    <row r="65" spans="1:8">
      <c r="A65" s="346">
        <v>40</v>
      </c>
      <c r="B65" s="356" t="s">
        <v>154</v>
      </c>
      <c r="C65" s="352">
        <f>C63-C64</f>
        <v>-871113.51000000397</v>
      </c>
      <c r="D65" s="352">
        <f>D63-D64</f>
        <v>980729.58000000054</v>
      </c>
      <c r="E65" s="324">
        <f t="shared" si="0"/>
        <v>109616.06999999657</v>
      </c>
      <c r="F65" s="352">
        <f>F63-F64</f>
        <v>-1030106.7300000025</v>
      </c>
      <c r="G65" s="352">
        <f>G63-G64</f>
        <v>1464956.5432</v>
      </c>
      <c r="H65" s="325">
        <f t="shared" si="1"/>
        <v>434849.81319999741</v>
      </c>
    </row>
    <row r="66" spans="1:8">
      <c r="A66" s="342">
        <v>41</v>
      </c>
      <c r="B66" s="350" t="s">
        <v>155</v>
      </c>
      <c r="C66" s="368">
        <v>-2319.84</v>
      </c>
      <c r="D66" s="368">
        <v>0</v>
      </c>
      <c r="E66" s="324">
        <f t="shared" si="0"/>
        <v>-2319.84</v>
      </c>
      <c r="F66" s="368">
        <v>-2119.71</v>
      </c>
      <c r="G66" s="368">
        <v>0</v>
      </c>
      <c r="H66" s="325">
        <f t="shared" si="1"/>
        <v>-2119.71</v>
      </c>
    </row>
    <row r="67" spans="1:8" ht="15" thickBot="1">
      <c r="A67" s="369">
        <v>42</v>
      </c>
      <c r="B67" s="370" t="s">
        <v>156</v>
      </c>
      <c r="C67" s="371">
        <f>C65+C66</f>
        <v>-873433.35000000393</v>
      </c>
      <c r="D67" s="371">
        <f>D65+D66</f>
        <v>980729.58000000054</v>
      </c>
      <c r="E67" s="334">
        <f t="shared" si="0"/>
        <v>107296.22999999661</v>
      </c>
      <c r="F67" s="371">
        <f>F65+F66</f>
        <v>-1032226.4400000025</v>
      </c>
      <c r="G67" s="371">
        <f>G65+G66</f>
        <v>1464956.5432</v>
      </c>
      <c r="H67" s="335">
        <f t="shared" si="1"/>
        <v>432730.10319999745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showGridLines="0" zoomScale="80" zoomScaleNormal="80" workbookViewId="0">
      <selection activeCell="B13" sqref="B13"/>
    </sheetView>
  </sheetViews>
  <sheetFormatPr defaultRowHeight="12.75"/>
  <cols>
    <col min="1" max="1" width="12.140625" style="24" customWidth="1"/>
    <col min="2" max="2" width="124.5703125" style="24" customWidth="1"/>
    <col min="3" max="5" width="14.140625" style="175" customWidth="1"/>
    <col min="6" max="8" width="12.7109375" style="175" customWidth="1"/>
    <col min="9" max="16384" width="9.140625" style="24"/>
  </cols>
  <sheetData>
    <row r="1" spans="1:8">
      <c r="A1" s="24" t="s">
        <v>199</v>
      </c>
      <c r="B1" s="22" t="str">
        <f>'1. key ratios'!B1</f>
        <v>ფინკა ბანკი საქართველო</v>
      </c>
    </row>
    <row r="2" spans="1:8">
      <c r="A2" s="24" t="s">
        <v>200</v>
      </c>
      <c r="B2" s="26">
        <f>'1. key ratios'!B2</f>
        <v>42916</v>
      </c>
    </row>
    <row r="4" spans="1:8" ht="13.5" thickBot="1">
      <c r="A4" s="24" t="s">
        <v>349</v>
      </c>
      <c r="C4" s="317"/>
      <c r="D4" s="317"/>
      <c r="E4" s="317"/>
      <c r="F4" s="318"/>
      <c r="G4" s="318"/>
      <c r="H4" s="319" t="s">
        <v>101</v>
      </c>
    </row>
    <row r="5" spans="1:8">
      <c r="A5" s="412" t="s">
        <v>29</v>
      </c>
      <c r="B5" s="414" t="s">
        <v>258</v>
      </c>
      <c r="C5" s="416" t="s">
        <v>206</v>
      </c>
      <c r="D5" s="416"/>
      <c r="E5" s="416"/>
      <c r="F5" s="416" t="s">
        <v>207</v>
      </c>
      <c r="G5" s="416"/>
      <c r="H5" s="417"/>
    </row>
    <row r="6" spans="1:8" ht="25.5">
      <c r="A6" s="413"/>
      <c r="B6" s="415"/>
      <c r="C6" s="320" t="s">
        <v>30</v>
      </c>
      <c r="D6" s="320" t="s">
        <v>102</v>
      </c>
      <c r="E6" s="320" t="s">
        <v>71</v>
      </c>
      <c r="F6" s="320" t="s">
        <v>30</v>
      </c>
      <c r="G6" s="320" t="s">
        <v>102</v>
      </c>
      <c r="H6" s="321" t="s">
        <v>71</v>
      </c>
    </row>
    <row r="7" spans="1:8" s="71" customFormat="1">
      <c r="A7" s="322">
        <v>1</v>
      </c>
      <c r="B7" s="323" t="s">
        <v>388</v>
      </c>
      <c r="C7" s="324">
        <f>SUM(C8:C11)</f>
        <v>517704.45</v>
      </c>
      <c r="D7" s="324">
        <f>SUM(D8:D11)</f>
        <v>110278.79</v>
      </c>
      <c r="E7" s="324">
        <f>C7+D7</f>
        <v>627983.24</v>
      </c>
      <c r="F7" s="324">
        <f>SUM(F8:F11)</f>
        <v>3000</v>
      </c>
      <c r="G7" s="324">
        <f>SUM(G8:G11)</f>
        <v>74930.179999999993</v>
      </c>
      <c r="H7" s="325">
        <f t="shared" ref="H7:H53" si="0">F7+G7</f>
        <v>77930.179999999993</v>
      </c>
    </row>
    <row r="8" spans="1:8" s="71" customFormat="1">
      <c r="A8" s="322">
        <v>1.1000000000000001</v>
      </c>
      <c r="B8" s="326" t="s">
        <v>294</v>
      </c>
      <c r="C8" s="327">
        <v>0</v>
      </c>
      <c r="D8" s="327">
        <v>0</v>
      </c>
      <c r="E8" s="324">
        <f t="shared" ref="E8:E53" si="1">C8+D8</f>
        <v>0</v>
      </c>
      <c r="F8" s="327">
        <v>0</v>
      </c>
      <c r="G8" s="327">
        <v>0</v>
      </c>
      <c r="H8" s="325">
        <f t="shared" si="0"/>
        <v>0</v>
      </c>
    </row>
    <row r="9" spans="1:8" s="71" customFormat="1">
      <c r="A9" s="322">
        <v>1.2</v>
      </c>
      <c r="B9" s="326" t="s">
        <v>295</v>
      </c>
      <c r="C9" s="327">
        <v>0</v>
      </c>
      <c r="D9" s="327">
        <v>0</v>
      </c>
      <c r="E9" s="324">
        <f t="shared" si="1"/>
        <v>0</v>
      </c>
      <c r="F9" s="327">
        <v>0</v>
      </c>
      <c r="G9" s="327">
        <v>0</v>
      </c>
      <c r="H9" s="325">
        <f t="shared" si="0"/>
        <v>0</v>
      </c>
    </row>
    <row r="10" spans="1:8" s="71" customFormat="1">
      <c r="A10" s="322">
        <v>1.3</v>
      </c>
      <c r="B10" s="326" t="s">
        <v>296</v>
      </c>
      <c r="C10" s="327">
        <v>517704.45</v>
      </c>
      <c r="D10" s="327">
        <v>110278.79</v>
      </c>
      <c r="E10" s="324">
        <f t="shared" si="1"/>
        <v>627983.24</v>
      </c>
      <c r="F10" s="327">
        <v>3000</v>
      </c>
      <c r="G10" s="327">
        <v>74930.179999999993</v>
      </c>
      <c r="H10" s="325">
        <f t="shared" si="0"/>
        <v>77930.179999999993</v>
      </c>
    </row>
    <row r="11" spans="1:8" s="71" customFormat="1">
      <c r="A11" s="322">
        <v>1.4</v>
      </c>
      <c r="B11" s="326" t="s">
        <v>297</v>
      </c>
      <c r="C11" s="327">
        <v>0</v>
      </c>
      <c r="D11" s="327">
        <v>0</v>
      </c>
      <c r="E11" s="324">
        <f t="shared" si="1"/>
        <v>0</v>
      </c>
      <c r="F11" s="327">
        <v>0</v>
      </c>
      <c r="G11" s="327">
        <v>0</v>
      </c>
      <c r="H11" s="325">
        <f t="shared" si="0"/>
        <v>0</v>
      </c>
    </row>
    <row r="12" spans="1:8" s="71" customFormat="1">
      <c r="A12" s="322">
        <v>2</v>
      </c>
      <c r="B12" s="323" t="s">
        <v>298</v>
      </c>
      <c r="C12" s="324">
        <v>0</v>
      </c>
      <c r="D12" s="324">
        <v>0</v>
      </c>
      <c r="E12" s="324">
        <f t="shared" si="1"/>
        <v>0</v>
      </c>
      <c r="F12" s="324">
        <v>0</v>
      </c>
      <c r="G12" s="324">
        <v>0</v>
      </c>
      <c r="H12" s="325">
        <f t="shared" si="0"/>
        <v>0</v>
      </c>
    </row>
    <row r="13" spans="1:8" s="71" customFormat="1">
      <c r="A13" s="322">
        <v>3</v>
      </c>
      <c r="B13" s="323" t="s">
        <v>299</v>
      </c>
      <c r="C13" s="324">
        <f>SUM(C14:C15)</f>
        <v>18581000</v>
      </c>
      <c r="D13" s="324">
        <f>SUM(D14:D15)</f>
        <v>987500</v>
      </c>
      <c r="E13" s="324">
        <f t="shared" si="1"/>
        <v>19568500</v>
      </c>
      <c r="F13" s="324">
        <f>SUM(F14:F15)</f>
        <v>0</v>
      </c>
      <c r="G13" s="324">
        <f>SUM(G14:G15)</f>
        <v>0</v>
      </c>
      <c r="H13" s="325">
        <f t="shared" si="0"/>
        <v>0</v>
      </c>
    </row>
    <row r="14" spans="1:8" s="71" customFormat="1">
      <c r="A14" s="322">
        <v>3.1</v>
      </c>
      <c r="B14" s="326" t="s">
        <v>300</v>
      </c>
      <c r="C14" s="327">
        <v>18581000</v>
      </c>
      <c r="D14" s="327">
        <v>987500</v>
      </c>
      <c r="E14" s="324">
        <f t="shared" si="1"/>
        <v>19568500</v>
      </c>
      <c r="F14" s="327">
        <v>0</v>
      </c>
      <c r="G14" s="327">
        <v>0</v>
      </c>
      <c r="H14" s="325">
        <f t="shared" si="0"/>
        <v>0</v>
      </c>
    </row>
    <row r="15" spans="1:8" s="71" customFormat="1">
      <c r="A15" s="322">
        <v>3.2</v>
      </c>
      <c r="B15" s="326" t="s">
        <v>301</v>
      </c>
      <c r="C15" s="327">
        <v>0</v>
      </c>
      <c r="D15" s="327">
        <v>0</v>
      </c>
      <c r="E15" s="324">
        <f t="shared" si="1"/>
        <v>0</v>
      </c>
      <c r="F15" s="327">
        <v>0</v>
      </c>
      <c r="G15" s="327">
        <v>0</v>
      </c>
      <c r="H15" s="325">
        <f t="shared" si="0"/>
        <v>0</v>
      </c>
    </row>
    <row r="16" spans="1:8" s="71" customFormat="1">
      <c r="A16" s="322">
        <v>4</v>
      </c>
      <c r="B16" s="323" t="s">
        <v>302</v>
      </c>
      <c r="C16" s="324">
        <f>SUM(C17:C18)</f>
        <v>337422933.22999942</v>
      </c>
      <c r="D16" s="324">
        <f>SUM(D17:D18)</f>
        <v>206304992.3999998</v>
      </c>
      <c r="E16" s="324">
        <f t="shared" si="1"/>
        <v>543727925.62999916</v>
      </c>
      <c r="F16" s="324">
        <f>SUM(F17:F18)</f>
        <v>0</v>
      </c>
      <c r="G16" s="324">
        <f>SUM(G17:G18)</f>
        <v>0</v>
      </c>
      <c r="H16" s="325">
        <f t="shared" si="0"/>
        <v>0</v>
      </c>
    </row>
    <row r="17" spans="1:8" s="71" customFormat="1">
      <c r="A17" s="322">
        <v>4.0999999999999996</v>
      </c>
      <c r="B17" s="326" t="s">
        <v>303</v>
      </c>
      <c r="C17" s="327">
        <v>337422933.22999942</v>
      </c>
      <c r="D17" s="327">
        <v>206304992.3999998</v>
      </c>
      <c r="E17" s="324">
        <f t="shared" si="1"/>
        <v>543727925.62999916</v>
      </c>
      <c r="F17" s="327">
        <v>0</v>
      </c>
      <c r="G17" s="327">
        <v>0</v>
      </c>
      <c r="H17" s="325">
        <f t="shared" si="0"/>
        <v>0</v>
      </c>
    </row>
    <row r="18" spans="1:8" s="71" customFormat="1">
      <c r="A18" s="322">
        <v>4.2</v>
      </c>
      <c r="B18" s="326" t="s">
        <v>304</v>
      </c>
      <c r="C18" s="327">
        <v>0</v>
      </c>
      <c r="D18" s="327">
        <v>0</v>
      </c>
      <c r="E18" s="324">
        <f t="shared" si="1"/>
        <v>0</v>
      </c>
      <c r="F18" s="327">
        <v>0</v>
      </c>
      <c r="G18" s="327">
        <v>0</v>
      </c>
      <c r="H18" s="325">
        <f t="shared" si="0"/>
        <v>0</v>
      </c>
    </row>
    <row r="19" spans="1:8" s="71" customFormat="1">
      <c r="A19" s="322">
        <v>5</v>
      </c>
      <c r="B19" s="323" t="s">
        <v>305</v>
      </c>
      <c r="C19" s="324">
        <f>SUM(C20:C22,C28:C31)</f>
        <v>29623373.699999999</v>
      </c>
      <c r="D19" s="324">
        <f>SUM(D20:D22,D28:D31)</f>
        <v>104066023.56000003</v>
      </c>
      <c r="E19" s="324">
        <f t="shared" si="1"/>
        <v>133689397.26000004</v>
      </c>
      <c r="F19" s="324">
        <f>SUM(F20:F22,F28:F31)</f>
        <v>0</v>
      </c>
      <c r="G19" s="324">
        <f>SUM(G20:G22,G28:G31)</f>
        <v>0</v>
      </c>
      <c r="H19" s="325">
        <f t="shared" si="0"/>
        <v>0</v>
      </c>
    </row>
    <row r="20" spans="1:8" s="71" customFormat="1">
      <c r="A20" s="322">
        <v>5.0999999999999996</v>
      </c>
      <c r="B20" s="326" t="s">
        <v>306</v>
      </c>
      <c r="C20" s="327">
        <v>175973.20000000007</v>
      </c>
      <c r="D20" s="327">
        <v>294234.68</v>
      </c>
      <c r="E20" s="324">
        <f t="shared" si="1"/>
        <v>470207.88000000006</v>
      </c>
      <c r="F20" s="327">
        <v>0</v>
      </c>
      <c r="G20" s="327">
        <v>0</v>
      </c>
      <c r="H20" s="325">
        <f t="shared" si="0"/>
        <v>0</v>
      </c>
    </row>
    <row r="21" spans="1:8" s="71" customFormat="1">
      <c r="A21" s="322">
        <v>5.2</v>
      </c>
      <c r="B21" s="326" t="s">
        <v>307</v>
      </c>
      <c r="C21" s="327">
        <v>0</v>
      </c>
      <c r="D21" s="327">
        <v>0</v>
      </c>
      <c r="E21" s="324">
        <f t="shared" si="1"/>
        <v>0</v>
      </c>
      <c r="F21" s="327">
        <v>0</v>
      </c>
      <c r="G21" s="327">
        <v>0</v>
      </c>
      <c r="H21" s="325">
        <f t="shared" si="0"/>
        <v>0</v>
      </c>
    </row>
    <row r="22" spans="1:8" s="71" customFormat="1">
      <c r="A22" s="322">
        <v>5.3</v>
      </c>
      <c r="B22" s="326" t="s">
        <v>308</v>
      </c>
      <c r="C22" s="328">
        <f>SUM(C23:C27)</f>
        <v>29238800.5</v>
      </c>
      <c r="D22" s="328">
        <f>SUM(D23:D27)</f>
        <v>103462182.04000002</v>
      </c>
      <c r="E22" s="324">
        <f t="shared" si="1"/>
        <v>132700982.54000002</v>
      </c>
      <c r="F22" s="328">
        <f>SUM(F23:F27)</f>
        <v>0</v>
      </c>
      <c r="G22" s="328">
        <f>SUM(G23:G27)</f>
        <v>0</v>
      </c>
      <c r="H22" s="325">
        <f t="shared" si="0"/>
        <v>0</v>
      </c>
    </row>
    <row r="23" spans="1:8" s="71" customFormat="1">
      <c r="A23" s="322" t="s">
        <v>309</v>
      </c>
      <c r="B23" s="329" t="s">
        <v>310</v>
      </c>
      <c r="C23" s="330">
        <v>21369408</v>
      </c>
      <c r="D23" s="330">
        <v>76558090.510000035</v>
      </c>
      <c r="E23" s="324">
        <f t="shared" si="1"/>
        <v>97927498.510000035</v>
      </c>
      <c r="F23" s="330">
        <v>0</v>
      </c>
      <c r="G23" s="330">
        <v>0</v>
      </c>
      <c r="H23" s="325">
        <f t="shared" si="0"/>
        <v>0</v>
      </c>
    </row>
    <row r="24" spans="1:8" s="71" customFormat="1">
      <c r="A24" s="322" t="s">
        <v>311</v>
      </c>
      <c r="B24" s="329" t="s">
        <v>312</v>
      </c>
      <c r="C24" s="330">
        <v>2932614</v>
      </c>
      <c r="D24" s="330">
        <v>13708871.620000001</v>
      </c>
      <c r="E24" s="324">
        <f t="shared" si="1"/>
        <v>16641485.620000001</v>
      </c>
      <c r="F24" s="330">
        <v>0</v>
      </c>
      <c r="G24" s="330">
        <v>0</v>
      </c>
      <c r="H24" s="325">
        <f t="shared" si="0"/>
        <v>0</v>
      </c>
    </row>
    <row r="25" spans="1:8" s="71" customFormat="1">
      <c r="A25" s="322" t="s">
        <v>313</v>
      </c>
      <c r="B25" s="331" t="s">
        <v>314</v>
      </c>
      <c r="C25" s="330">
        <v>0</v>
      </c>
      <c r="D25" s="330">
        <v>0</v>
      </c>
      <c r="E25" s="324">
        <f t="shared" si="1"/>
        <v>0</v>
      </c>
      <c r="F25" s="330">
        <v>0</v>
      </c>
      <c r="G25" s="330">
        <v>0</v>
      </c>
      <c r="H25" s="325">
        <f t="shared" si="0"/>
        <v>0</v>
      </c>
    </row>
    <row r="26" spans="1:8" s="71" customFormat="1">
      <c r="A26" s="322" t="s">
        <v>315</v>
      </c>
      <c r="B26" s="329" t="s">
        <v>316</v>
      </c>
      <c r="C26" s="330">
        <v>4725730.5</v>
      </c>
      <c r="D26" s="330">
        <v>12070725.309999995</v>
      </c>
      <c r="E26" s="324">
        <f t="shared" si="1"/>
        <v>16796455.809999995</v>
      </c>
      <c r="F26" s="330">
        <v>0</v>
      </c>
      <c r="G26" s="330">
        <v>0</v>
      </c>
      <c r="H26" s="325">
        <f t="shared" si="0"/>
        <v>0</v>
      </c>
    </row>
    <row r="27" spans="1:8" s="71" customFormat="1">
      <c r="A27" s="322" t="s">
        <v>317</v>
      </c>
      <c r="B27" s="329" t="s">
        <v>318</v>
      </c>
      <c r="C27" s="330">
        <v>211048</v>
      </c>
      <c r="D27" s="330">
        <v>1124494.6000000001</v>
      </c>
      <c r="E27" s="324">
        <f t="shared" si="1"/>
        <v>1335542.6000000001</v>
      </c>
      <c r="F27" s="330">
        <v>0</v>
      </c>
      <c r="G27" s="330">
        <v>0</v>
      </c>
      <c r="H27" s="325">
        <f t="shared" si="0"/>
        <v>0</v>
      </c>
    </row>
    <row r="28" spans="1:8" s="71" customFormat="1">
      <c r="A28" s="322">
        <v>5.4</v>
      </c>
      <c r="B28" s="326" t="s">
        <v>319</v>
      </c>
      <c r="C28" s="327">
        <v>208600</v>
      </c>
      <c r="D28" s="327">
        <v>309606.83999999997</v>
      </c>
      <c r="E28" s="324">
        <f t="shared" si="1"/>
        <v>518206.83999999997</v>
      </c>
      <c r="F28" s="327">
        <v>0</v>
      </c>
      <c r="G28" s="327">
        <v>0</v>
      </c>
      <c r="H28" s="325">
        <f t="shared" si="0"/>
        <v>0</v>
      </c>
    </row>
    <row r="29" spans="1:8" s="71" customFormat="1">
      <c r="A29" s="322">
        <v>5.5</v>
      </c>
      <c r="B29" s="326" t="s">
        <v>320</v>
      </c>
      <c r="C29" s="327">
        <v>0</v>
      </c>
      <c r="D29" s="327">
        <v>0</v>
      </c>
      <c r="E29" s="324">
        <f t="shared" si="1"/>
        <v>0</v>
      </c>
      <c r="F29" s="327">
        <v>0</v>
      </c>
      <c r="G29" s="327">
        <v>0</v>
      </c>
      <c r="H29" s="325">
        <f t="shared" si="0"/>
        <v>0</v>
      </c>
    </row>
    <row r="30" spans="1:8" s="71" customFormat="1">
      <c r="A30" s="322">
        <v>5.6</v>
      </c>
      <c r="B30" s="326" t="s">
        <v>321</v>
      </c>
      <c r="C30" s="327">
        <v>0</v>
      </c>
      <c r="D30" s="327">
        <v>0</v>
      </c>
      <c r="E30" s="324">
        <f t="shared" si="1"/>
        <v>0</v>
      </c>
      <c r="F30" s="327">
        <v>0</v>
      </c>
      <c r="G30" s="327">
        <v>0</v>
      </c>
      <c r="H30" s="325">
        <f t="shared" si="0"/>
        <v>0</v>
      </c>
    </row>
    <row r="31" spans="1:8" s="71" customFormat="1">
      <c r="A31" s="322">
        <v>5.7</v>
      </c>
      <c r="B31" s="326" t="s">
        <v>322</v>
      </c>
      <c r="C31" s="327">
        <v>0</v>
      </c>
      <c r="D31" s="327">
        <v>0</v>
      </c>
      <c r="E31" s="324">
        <f t="shared" si="1"/>
        <v>0</v>
      </c>
      <c r="F31" s="327">
        <v>0</v>
      </c>
      <c r="G31" s="327">
        <v>0</v>
      </c>
      <c r="H31" s="325">
        <f t="shared" si="0"/>
        <v>0</v>
      </c>
    </row>
    <row r="32" spans="1:8" s="71" customFormat="1">
      <c r="A32" s="322">
        <v>6</v>
      </c>
      <c r="B32" s="323" t="s">
        <v>323</v>
      </c>
      <c r="C32" s="324">
        <f>SUM(C33:C39)</f>
        <v>-276460</v>
      </c>
      <c r="D32" s="324">
        <f>SUM(D33:D39)</f>
        <v>0</v>
      </c>
      <c r="E32" s="324">
        <f t="shared" si="1"/>
        <v>-276460</v>
      </c>
      <c r="F32" s="324">
        <f>SUM(F33:F39)</f>
        <v>0</v>
      </c>
      <c r="G32" s="324">
        <f>SUM(G33:G39)</f>
        <v>0</v>
      </c>
      <c r="H32" s="325">
        <f t="shared" si="0"/>
        <v>0</v>
      </c>
    </row>
    <row r="33" spans="1:8" s="71" customFormat="1">
      <c r="A33" s="322">
        <v>6.1</v>
      </c>
      <c r="B33" s="326" t="s">
        <v>389</v>
      </c>
      <c r="C33" s="327">
        <v>8216220</v>
      </c>
      <c r="D33" s="327">
        <v>0</v>
      </c>
      <c r="E33" s="324">
        <f t="shared" si="1"/>
        <v>8216220</v>
      </c>
      <c r="F33" s="327">
        <v>0</v>
      </c>
      <c r="G33" s="327">
        <v>0</v>
      </c>
      <c r="H33" s="325">
        <f t="shared" si="0"/>
        <v>0</v>
      </c>
    </row>
    <row r="34" spans="1:8" s="71" customFormat="1">
      <c r="A34" s="322">
        <v>6.2</v>
      </c>
      <c r="B34" s="326" t="s">
        <v>324</v>
      </c>
      <c r="C34" s="327">
        <v>-8492680</v>
      </c>
      <c r="D34" s="327">
        <v>0</v>
      </c>
      <c r="E34" s="324">
        <f t="shared" si="1"/>
        <v>-8492680</v>
      </c>
      <c r="F34" s="327">
        <v>0</v>
      </c>
      <c r="G34" s="327">
        <v>0</v>
      </c>
      <c r="H34" s="325">
        <f t="shared" si="0"/>
        <v>0</v>
      </c>
    </row>
    <row r="35" spans="1:8" s="71" customFormat="1">
      <c r="A35" s="322">
        <v>6.3</v>
      </c>
      <c r="B35" s="326" t="s">
        <v>325</v>
      </c>
      <c r="C35" s="327">
        <v>0</v>
      </c>
      <c r="D35" s="327">
        <v>0</v>
      </c>
      <c r="E35" s="324">
        <f t="shared" si="1"/>
        <v>0</v>
      </c>
      <c r="F35" s="327">
        <v>0</v>
      </c>
      <c r="G35" s="327">
        <v>0</v>
      </c>
      <c r="H35" s="325">
        <f t="shared" si="0"/>
        <v>0</v>
      </c>
    </row>
    <row r="36" spans="1:8" s="71" customFormat="1">
      <c r="A36" s="322">
        <v>6.4</v>
      </c>
      <c r="B36" s="326" t="s">
        <v>326</v>
      </c>
      <c r="C36" s="327">
        <v>0</v>
      </c>
      <c r="D36" s="327">
        <v>0</v>
      </c>
      <c r="E36" s="324">
        <f t="shared" si="1"/>
        <v>0</v>
      </c>
      <c r="F36" s="327">
        <v>0</v>
      </c>
      <c r="G36" s="327">
        <v>0</v>
      </c>
      <c r="H36" s="325">
        <f t="shared" si="0"/>
        <v>0</v>
      </c>
    </row>
    <row r="37" spans="1:8" s="71" customFormat="1">
      <c r="A37" s="322">
        <v>6.5</v>
      </c>
      <c r="B37" s="326" t="s">
        <v>327</v>
      </c>
      <c r="C37" s="327">
        <v>0</v>
      </c>
      <c r="D37" s="327">
        <v>0</v>
      </c>
      <c r="E37" s="324">
        <f t="shared" si="1"/>
        <v>0</v>
      </c>
      <c r="F37" s="327">
        <v>0</v>
      </c>
      <c r="G37" s="327">
        <v>0</v>
      </c>
      <c r="H37" s="325">
        <f t="shared" si="0"/>
        <v>0</v>
      </c>
    </row>
    <row r="38" spans="1:8" s="71" customFormat="1">
      <c r="A38" s="322">
        <v>6.6</v>
      </c>
      <c r="B38" s="326" t="s">
        <v>328</v>
      </c>
      <c r="C38" s="327">
        <v>0</v>
      </c>
      <c r="D38" s="327">
        <v>0</v>
      </c>
      <c r="E38" s="324">
        <f t="shared" si="1"/>
        <v>0</v>
      </c>
      <c r="F38" s="327">
        <v>0</v>
      </c>
      <c r="G38" s="327">
        <v>0</v>
      </c>
      <c r="H38" s="325">
        <f t="shared" si="0"/>
        <v>0</v>
      </c>
    </row>
    <row r="39" spans="1:8" s="71" customFormat="1">
      <c r="A39" s="322">
        <v>6.7</v>
      </c>
      <c r="B39" s="326" t="s">
        <v>329</v>
      </c>
      <c r="C39" s="327">
        <v>0</v>
      </c>
      <c r="D39" s="327">
        <v>0</v>
      </c>
      <c r="E39" s="324">
        <f t="shared" si="1"/>
        <v>0</v>
      </c>
      <c r="F39" s="327">
        <v>0</v>
      </c>
      <c r="G39" s="327">
        <v>0</v>
      </c>
      <c r="H39" s="325">
        <f t="shared" si="0"/>
        <v>0</v>
      </c>
    </row>
    <row r="40" spans="1:8" s="71" customFormat="1">
      <c r="A40" s="322">
        <v>7</v>
      </c>
      <c r="B40" s="323" t="s">
        <v>330</v>
      </c>
      <c r="C40" s="324">
        <f>SUM(C43:C44)</f>
        <v>14163671.079999998</v>
      </c>
      <c r="D40" s="324">
        <f>SUM(D43:D44)</f>
        <v>8487342.5199999996</v>
      </c>
      <c r="E40" s="324">
        <f t="shared" si="1"/>
        <v>22651013.599999998</v>
      </c>
      <c r="F40" s="324">
        <f>SUM(F43:F44)</f>
        <v>10114465.560000001</v>
      </c>
      <c r="G40" s="324">
        <f>SUM(G43:G44)</f>
        <v>6386900.1100000003</v>
      </c>
      <c r="H40" s="325">
        <f t="shared" si="0"/>
        <v>16501365.670000002</v>
      </c>
    </row>
    <row r="41" spans="1:8" s="71" customFormat="1">
      <c r="A41" s="322">
        <v>7.1</v>
      </c>
      <c r="B41" s="326" t="s">
        <v>331</v>
      </c>
      <c r="C41" s="399">
        <v>1147739.0799999998</v>
      </c>
      <c r="D41" s="399">
        <v>470856.05</v>
      </c>
      <c r="E41" s="324">
        <f t="shared" si="1"/>
        <v>1618595.13</v>
      </c>
      <c r="F41" s="399">
        <v>1186505.3200000005</v>
      </c>
      <c r="G41" s="399">
        <v>648627.25999999966</v>
      </c>
      <c r="H41" s="325">
        <f t="shared" si="0"/>
        <v>1835132.58</v>
      </c>
    </row>
    <row r="42" spans="1:8" s="71" customFormat="1">
      <c r="A42" s="322">
        <v>7.2</v>
      </c>
      <c r="B42" s="326" t="s">
        <v>332</v>
      </c>
      <c r="C42" s="399">
        <v>180807.15999999977</v>
      </c>
      <c r="D42" s="399">
        <v>37029.139199999983</v>
      </c>
      <c r="E42" s="324">
        <f t="shared" si="1"/>
        <v>217836.29919999975</v>
      </c>
      <c r="F42" s="399">
        <v>169617.28</v>
      </c>
      <c r="G42" s="399">
        <v>89995.170799999993</v>
      </c>
      <c r="H42" s="325">
        <f t="shared" si="0"/>
        <v>259612.45079999999</v>
      </c>
    </row>
    <row r="43" spans="1:8" s="71" customFormat="1">
      <c r="A43" s="322">
        <v>7.3</v>
      </c>
      <c r="B43" s="326" t="s">
        <v>333</v>
      </c>
      <c r="C43" s="327">
        <v>11161944.859999999</v>
      </c>
      <c r="D43" s="327">
        <v>7166389.6200000001</v>
      </c>
      <c r="E43" s="324">
        <f t="shared" si="1"/>
        <v>18328334.48</v>
      </c>
      <c r="F43" s="327">
        <v>8026402.5099999998</v>
      </c>
      <c r="G43" s="327">
        <v>5382227.8200000003</v>
      </c>
      <c r="H43" s="325">
        <f t="shared" si="0"/>
        <v>13408630.33</v>
      </c>
    </row>
    <row r="44" spans="1:8" s="71" customFormat="1" ht="25.5">
      <c r="A44" s="322">
        <v>7.4</v>
      </c>
      <c r="B44" s="326" t="s">
        <v>334</v>
      </c>
      <c r="C44" s="327">
        <v>3001726.2199999997</v>
      </c>
      <c r="D44" s="327">
        <v>1320952.8999999999</v>
      </c>
      <c r="E44" s="324">
        <f t="shared" si="1"/>
        <v>4322679.1199999992</v>
      </c>
      <c r="F44" s="327">
        <v>2088063.05</v>
      </c>
      <c r="G44" s="327">
        <v>1004672.29</v>
      </c>
      <c r="H44" s="325">
        <f t="shared" si="0"/>
        <v>3092735.34</v>
      </c>
    </row>
    <row r="45" spans="1:8" s="71" customFormat="1">
      <c r="A45" s="322">
        <v>8</v>
      </c>
      <c r="B45" s="323" t="s">
        <v>335</v>
      </c>
      <c r="C45" s="324">
        <f>SUM(C46:C52)</f>
        <v>0</v>
      </c>
      <c r="D45" s="324">
        <f>SUM(D46:D52)</f>
        <v>1314331.2</v>
      </c>
      <c r="E45" s="324">
        <f t="shared" si="1"/>
        <v>1314331.2</v>
      </c>
      <c r="F45" s="324">
        <f>SUM(F46:F52)</f>
        <v>0</v>
      </c>
      <c r="G45" s="324">
        <f>SUM(G46:G52)</f>
        <v>1855101.6</v>
      </c>
      <c r="H45" s="325">
        <f t="shared" si="0"/>
        <v>1855101.6</v>
      </c>
    </row>
    <row r="46" spans="1:8" s="71" customFormat="1">
      <c r="A46" s="322">
        <v>8.1</v>
      </c>
      <c r="B46" s="326" t="s">
        <v>336</v>
      </c>
      <c r="C46" s="327">
        <v>0</v>
      </c>
      <c r="D46" s="327">
        <v>0</v>
      </c>
      <c r="E46" s="324">
        <f t="shared" si="1"/>
        <v>0</v>
      </c>
      <c r="F46" s="327">
        <v>0</v>
      </c>
      <c r="G46" s="327">
        <v>0</v>
      </c>
      <c r="H46" s="325">
        <f t="shared" si="0"/>
        <v>0</v>
      </c>
    </row>
    <row r="47" spans="1:8" s="71" customFormat="1">
      <c r="A47" s="322">
        <v>8.1999999999999993</v>
      </c>
      <c r="B47" s="326" t="s">
        <v>337</v>
      </c>
      <c r="C47" s="327">
        <v>0</v>
      </c>
      <c r="D47" s="327">
        <v>606614.4</v>
      </c>
      <c r="E47" s="324">
        <f t="shared" si="1"/>
        <v>606614.4</v>
      </c>
      <c r="F47" s="327">
        <v>0</v>
      </c>
      <c r="G47" s="327">
        <v>585575</v>
      </c>
      <c r="H47" s="325">
        <f t="shared" si="0"/>
        <v>585575</v>
      </c>
    </row>
    <row r="48" spans="1:8" s="71" customFormat="1">
      <c r="A48" s="322">
        <v>8.3000000000000007</v>
      </c>
      <c r="B48" s="326" t="s">
        <v>338</v>
      </c>
      <c r="C48" s="327">
        <v>0</v>
      </c>
      <c r="D48" s="327">
        <v>606614.4</v>
      </c>
      <c r="E48" s="324">
        <f t="shared" si="1"/>
        <v>606614.4</v>
      </c>
      <c r="F48" s="327">
        <v>0</v>
      </c>
      <c r="G48" s="327">
        <v>585575</v>
      </c>
      <c r="H48" s="325">
        <f t="shared" si="0"/>
        <v>585575</v>
      </c>
    </row>
    <row r="49" spans="1:8" s="71" customFormat="1">
      <c r="A49" s="322">
        <v>8.4</v>
      </c>
      <c r="B49" s="326" t="s">
        <v>339</v>
      </c>
      <c r="C49" s="327">
        <v>0</v>
      </c>
      <c r="D49" s="327">
        <v>101102.39999999999</v>
      </c>
      <c r="E49" s="324">
        <f t="shared" si="1"/>
        <v>101102.39999999999</v>
      </c>
      <c r="F49" s="327">
        <v>0</v>
      </c>
      <c r="G49" s="327">
        <v>585575</v>
      </c>
      <c r="H49" s="325">
        <f t="shared" si="0"/>
        <v>585575</v>
      </c>
    </row>
    <row r="50" spans="1:8" s="71" customFormat="1">
      <c r="A50" s="322">
        <v>8.5</v>
      </c>
      <c r="B50" s="326" t="s">
        <v>340</v>
      </c>
      <c r="C50" s="327">
        <v>0</v>
      </c>
      <c r="D50" s="327">
        <v>0</v>
      </c>
      <c r="E50" s="324">
        <f t="shared" si="1"/>
        <v>0</v>
      </c>
      <c r="F50" s="327">
        <v>0</v>
      </c>
      <c r="G50" s="327">
        <v>98376.599999999991</v>
      </c>
      <c r="H50" s="325">
        <f t="shared" si="0"/>
        <v>98376.599999999991</v>
      </c>
    </row>
    <row r="51" spans="1:8" s="71" customFormat="1">
      <c r="A51" s="322">
        <v>8.6</v>
      </c>
      <c r="B51" s="326" t="s">
        <v>341</v>
      </c>
      <c r="C51" s="327">
        <v>0</v>
      </c>
      <c r="D51" s="327">
        <v>0</v>
      </c>
      <c r="E51" s="324">
        <f t="shared" si="1"/>
        <v>0</v>
      </c>
      <c r="F51" s="327">
        <v>0</v>
      </c>
      <c r="G51" s="327">
        <v>0</v>
      </c>
      <c r="H51" s="325">
        <f t="shared" si="0"/>
        <v>0</v>
      </c>
    </row>
    <row r="52" spans="1:8" s="71" customFormat="1">
      <c r="A52" s="322">
        <v>8.6999999999999993</v>
      </c>
      <c r="B52" s="326" t="s">
        <v>342</v>
      </c>
      <c r="C52" s="327">
        <v>0</v>
      </c>
      <c r="D52" s="327">
        <v>0</v>
      </c>
      <c r="E52" s="324">
        <f t="shared" si="1"/>
        <v>0</v>
      </c>
      <c r="F52" s="327">
        <v>0</v>
      </c>
      <c r="G52" s="327">
        <v>0</v>
      </c>
      <c r="H52" s="325">
        <f t="shared" si="0"/>
        <v>0</v>
      </c>
    </row>
    <row r="53" spans="1:8" s="71" customFormat="1" ht="13.5" thickBot="1">
      <c r="A53" s="332">
        <v>9</v>
      </c>
      <c r="B53" s="333" t="s">
        <v>343</v>
      </c>
      <c r="C53" s="334">
        <v>0</v>
      </c>
      <c r="D53" s="334">
        <v>0</v>
      </c>
      <c r="E53" s="324">
        <f t="shared" si="1"/>
        <v>0</v>
      </c>
      <c r="F53" s="334">
        <v>0</v>
      </c>
      <c r="G53" s="334">
        <v>0</v>
      </c>
      <c r="H53" s="335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showGridLines="0" zoomScale="80" zoomScaleNormal="8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5" sqref="C5:D5"/>
    </sheetView>
  </sheetViews>
  <sheetFormatPr defaultColWidth="9.140625" defaultRowHeight="12.75"/>
  <cols>
    <col min="1" max="1" width="11.7109375" style="24" customWidth="1"/>
    <col min="2" max="2" width="154.85546875" style="24" customWidth="1"/>
    <col min="3" max="3" width="13.28515625" style="24" customWidth="1"/>
    <col min="4" max="4" width="13.140625" style="24" customWidth="1"/>
    <col min="5" max="11" width="9.7109375" style="72" customWidth="1"/>
    <col min="12" max="16384" width="9.140625" style="72"/>
  </cols>
  <sheetData>
    <row r="1" spans="1:8">
      <c r="A1" s="21" t="s">
        <v>199</v>
      </c>
      <c r="B1" s="22" t="str">
        <f>'1. key ratios'!B1</f>
        <v>ფინკა ბანკი საქართველო</v>
      </c>
      <c r="C1" s="23"/>
    </row>
    <row r="2" spans="1:8">
      <c r="A2" s="21" t="s">
        <v>200</v>
      </c>
      <c r="B2" s="26">
        <f>'1. key ratios'!B2</f>
        <v>42916</v>
      </c>
      <c r="C2" s="27"/>
      <c r="D2" s="28"/>
      <c r="E2" s="295"/>
      <c r="F2" s="295"/>
      <c r="G2" s="295"/>
      <c r="H2" s="295"/>
    </row>
    <row r="3" spans="1:8">
      <c r="A3" s="21"/>
      <c r="B3" s="23"/>
      <c r="C3" s="27"/>
      <c r="D3" s="28"/>
      <c r="E3" s="295"/>
      <c r="F3" s="295"/>
      <c r="G3" s="295"/>
      <c r="H3" s="295"/>
    </row>
    <row r="4" spans="1:8" ht="15" customHeight="1" thickBot="1">
      <c r="A4" s="296" t="s">
        <v>350</v>
      </c>
      <c r="B4" s="297" t="s">
        <v>196</v>
      </c>
      <c r="C4" s="296"/>
      <c r="D4" s="298" t="s">
        <v>101</v>
      </c>
    </row>
    <row r="5" spans="1:8" ht="15" customHeight="1">
      <c r="A5" s="299" t="s">
        <v>29</v>
      </c>
      <c r="B5" s="300"/>
      <c r="C5" s="400">
        <v>42916</v>
      </c>
      <c r="D5" s="401">
        <v>42825</v>
      </c>
    </row>
    <row r="6" spans="1:8" ht="15" customHeight="1">
      <c r="A6" s="247">
        <v>1</v>
      </c>
      <c r="B6" s="301" t="s">
        <v>204</v>
      </c>
      <c r="C6" s="302">
        <f>C7+C9+C10+C11</f>
        <v>251886018.20021504</v>
      </c>
      <c r="D6" s="303">
        <f>D7+D9+D10+D11</f>
        <v>242709499.96147001</v>
      </c>
    </row>
    <row r="7" spans="1:8" ht="15" customHeight="1">
      <c r="A7" s="247">
        <v>1.1000000000000001</v>
      </c>
      <c r="B7" s="304" t="s">
        <v>23</v>
      </c>
      <c r="C7" s="305">
        <v>199063297.30790502</v>
      </c>
      <c r="D7" s="306">
        <v>187558837.35513002</v>
      </c>
    </row>
    <row r="8" spans="1:8">
      <c r="A8" s="247" t="s">
        <v>267</v>
      </c>
      <c r="B8" s="307" t="s">
        <v>344</v>
      </c>
      <c r="C8" s="308">
        <v>528361.25</v>
      </c>
      <c r="D8" s="309">
        <v>701102.85</v>
      </c>
    </row>
    <row r="9" spans="1:8" ht="15" customHeight="1">
      <c r="A9" s="247">
        <v>1.2</v>
      </c>
      <c r="B9" s="304" t="s">
        <v>24</v>
      </c>
      <c r="C9" s="305">
        <v>302735.08806000004</v>
      </c>
      <c r="D9" s="306">
        <v>237882.94804000002</v>
      </c>
    </row>
    <row r="10" spans="1:8" ht="15" customHeight="1">
      <c r="A10" s="247">
        <v>1.3</v>
      </c>
      <c r="B10" s="304" t="s">
        <v>25</v>
      </c>
      <c r="C10" s="305">
        <v>52365925.004250005</v>
      </c>
      <c r="D10" s="306">
        <v>54912779.658299997</v>
      </c>
    </row>
    <row r="11" spans="1:8" ht="15" customHeight="1">
      <c r="A11" s="247">
        <v>1.4</v>
      </c>
      <c r="B11" s="310" t="s">
        <v>84</v>
      </c>
      <c r="C11" s="305">
        <v>154060.79999999999</v>
      </c>
      <c r="D11" s="306">
        <v>0</v>
      </c>
    </row>
    <row r="12" spans="1:8" ht="15" customHeight="1">
      <c r="A12" s="247">
        <v>2</v>
      </c>
      <c r="B12" s="301" t="s">
        <v>205</v>
      </c>
      <c r="C12" s="308">
        <v>1354821.5356999999</v>
      </c>
      <c r="D12" s="309">
        <v>1175474.6240000001</v>
      </c>
    </row>
    <row r="13" spans="1:8" ht="15" customHeight="1">
      <c r="A13" s="247">
        <v>3</v>
      </c>
      <c r="B13" s="301" t="s">
        <v>203</v>
      </c>
      <c r="C13" s="311">
        <v>50007562.857142903</v>
      </c>
      <c r="D13" s="309">
        <v>50007562.857142903</v>
      </c>
    </row>
    <row r="14" spans="1:8" ht="15" customHeight="1" thickBot="1">
      <c r="A14" s="252">
        <v>4</v>
      </c>
      <c r="B14" s="312" t="s">
        <v>268</v>
      </c>
      <c r="C14" s="313">
        <f>C6+C12+C13</f>
        <v>303248402.59305793</v>
      </c>
      <c r="D14" s="314">
        <f>D6+D12+D13</f>
        <v>293892537.44261295</v>
      </c>
    </row>
    <row r="15" spans="1:8" ht="15" customHeight="1">
      <c r="A15" s="160"/>
      <c r="B15" s="162"/>
      <c r="C15" s="162"/>
      <c r="D15" s="162"/>
    </row>
    <row r="16" spans="1:8">
      <c r="B16" s="315"/>
    </row>
    <row r="17" spans="2:2">
      <c r="B17" s="316"/>
    </row>
    <row r="18" spans="2:2">
      <c r="B18" s="316"/>
    </row>
    <row r="19" spans="2:2">
      <c r="B19" s="316"/>
    </row>
    <row r="20" spans="2:2">
      <c r="B20" s="316"/>
    </row>
    <row r="21" spans="2:2">
      <c r="B21" s="3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6"/>
  <sheetViews>
    <sheetView showGridLines="0" zoomScale="80" zoomScaleNormal="8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4.25"/>
  <cols>
    <col min="1" max="1" width="10.5703125" style="24" customWidth="1"/>
    <col min="2" max="2" width="128.42578125" style="24" customWidth="1"/>
    <col min="3" max="3" width="68.140625" style="24" bestFit="1" customWidth="1"/>
    <col min="4" max="16384" width="9.140625" style="25"/>
  </cols>
  <sheetData>
    <row r="1" spans="1:3">
      <c r="A1" s="24" t="s">
        <v>199</v>
      </c>
      <c r="B1" s="22" t="str">
        <f>'1. key ratios'!B1</f>
        <v>ფინკა ბანკი საქართველო</v>
      </c>
    </row>
    <row r="2" spans="1:3">
      <c r="A2" s="24" t="s">
        <v>200</v>
      </c>
      <c r="B2" s="26">
        <f>'1. key ratios'!B2</f>
        <v>42916</v>
      </c>
    </row>
    <row r="4" spans="1:3" ht="16.5" customHeight="1" thickBot="1">
      <c r="A4" s="278" t="s">
        <v>351</v>
      </c>
      <c r="B4" s="279" t="s">
        <v>157</v>
      </c>
      <c r="C4" s="280"/>
    </row>
    <row r="5" spans="1:3">
      <c r="A5" s="281"/>
      <c r="B5" s="418" t="s">
        <v>158</v>
      </c>
      <c r="C5" s="419"/>
    </row>
    <row r="6" spans="1:3">
      <c r="A6" s="282">
        <v>1</v>
      </c>
      <c r="B6" s="283" t="s">
        <v>396</v>
      </c>
      <c r="C6" s="284"/>
    </row>
    <row r="7" spans="1:3">
      <c r="A7" s="282">
        <v>2</v>
      </c>
      <c r="B7" s="283" t="s">
        <v>397</v>
      </c>
      <c r="C7" s="285"/>
    </row>
    <row r="8" spans="1:3">
      <c r="A8" s="282">
        <v>3</v>
      </c>
      <c r="B8" s="283" t="s">
        <v>398</v>
      </c>
      <c r="C8" s="285"/>
    </row>
    <row r="9" spans="1:3">
      <c r="A9" s="282">
        <v>4</v>
      </c>
      <c r="B9" s="283" t="s">
        <v>399</v>
      </c>
      <c r="C9" s="285"/>
    </row>
    <row r="10" spans="1:3">
      <c r="A10" s="282">
        <v>5</v>
      </c>
      <c r="B10" s="283" t="s">
        <v>400</v>
      </c>
      <c r="C10" s="285"/>
    </row>
    <row r="11" spans="1:3">
      <c r="A11" s="282"/>
      <c r="B11" s="420"/>
      <c r="C11" s="421"/>
    </row>
    <row r="12" spans="1:3">
      <c r="A12" s="282"/>
      <c r="B12" s="422" t="s">
        <v>159</v>
      </c>
      <c r="C12" s="423"/>
    </row>
    <row r="13" spans="1:3">
      <c r="A13" s="282">
        <v>1</v>
      </c>
      <c r="B13" s="283" t="s">
        <v>401</v>
      </c>
      <c r="C13" s="286"/>
    </row>
    <row r="14" spans="1:3">
      <c r="A14" s="282">
        <v>2</v>
      </c>
      <c r="B14" s="283" t="s">
        <v>402</v>
      </c>
      <c r="C14" s="286"/>
    </row>
    <row r="15" spans="1:3">
      <c r="A15" s="282">
        <v>3</v>
      </c>
      <c r="B15" s="283" t="s">
        <v>403</v>
      </c>
      <c r="C15" s="286"/>
    </row>
    <row r="16" spans="1:3" ht="15.75" customHeight="1">
      <c r="A16" s="282"/>
      <c r="B16" s="283"/>
      <c r="C16" s="287"/>
    </row>
    <row r="17" spans="1:3">
      <c r="A17" s="282"/>
      <c r="B17" s="424" t="s">
        <v>160</v>
      </c>
      <c r="C17" s="425"/>
    </row>
    <row r="18" spans="1:3">
      <c r="A18" s="282">
        <v>1</v>
      </c>
      <c r="B18" s="283" t="s">
        <v>404</v>
      </c>
      <c r="C18" s="288">
        <v>1</v>
      </c>
    </row>
    <row r="19" spans="1:3" ht="15.75" customHeight="1">
      <c r="A19" s="282"/>
      <c r="B19" s="283"/>
      <c r="C19" s="285"/>
    </row>
    <row r="20" spans="1:3">
      <c r="A20" s="282"/>
      <c r="B20" s="424" t="s">
        <v>291</v>
      </c>
      <c r="C20" s="425"/>
    </row>
    <row r="21" spans="1:3">
      <c r="A21" s="282">
        <v>1</v>
      </c>
      <c r="B21" s="283" t="s">
        <v>405</v>
      </c>
      <c r="C21" s="289" t="s">
        <v>410</v>
      </c>
    </row>
    <row r="22" spans="1:3">
      <c r="A22" s="290">
        <v>2</v>
      </c>
      <c r="B22" s="283" t="s">
        <v>406</v>
      </c>
      <c r="C22" s="291" t="s">
        <v>411</v>
      </c>
    </row>
    <row r="23" spans="1:3">
      <c r="A23" s="290">
        <v>3</v>
      </c>
      <c r="B23" s="283" t="s">
        <v>407</v>
      </c>
      <c r="C23" s="291" t="s">
        <v>412</v>
      </c>
    </row>
    <row r="24" spans="1:3">
      <c r="A24" s="290">
        <v>4</v>
      </c>
      <c r="B24" s="283" t="s">
        <v>408</v>
      </c>
      <c r="C24" s="291" t="s">
        <v>413</v>
      </c>
    </row>
    <row r="25" spans="1:3">
      <c r="A25" s="290">
        <v>5</v>
      </c>
      <c r="B25" s="283" t="s">
        <v>409</v>
      </c>
      <c r="C25" s="289" t="s">
        <v>414</v>
      </c>
    </row>
    <row r="26" spans="1:3" ht="15" thickBot="1">
      <c r="A26" s="292"/>
      <c r="B26" s="293"/>
      <c r="C26" s="294"/>
    </row>
  </sheetData>
  <mergeCells count="5">
    <mergeCell ref="B5:C5"/>
    <mergeCell ref="B11:C11"/>
    <mergeCell ref="B12:C12"/>
    <mergeCell ref="B20:C20"/>
    <mergeCell ref="B17:C1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7"/>
  <sheetViews>
    <sheetView showGridLines="0" zoomScale="80" zoomScaleNormal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C16" sqref="C16:F20"/>
    </sheetView>
  </sheetViews>
  <sheetFormatPr defaultRowHeight="14.25"/>
  <cols>
    <col min="1" max="1" width="10.85546875" style="24" customWidth="1"/>
    <col min="2" max="2" width="78.140625" style="24" customWidth="1"/>
    <col min="3" max="3" width="28" style="24" customWidth="1"/>
    <col min="4" max="4" width="26.5703125" style="24" customWidth="1"/>
    <col min="5" max="5" width="24" style="24" customWidth="1"/>
    <col min="6" max="6" width="28.7109375" style="24" customWidth="1"/>
    <col min="7" max="7" width="28.85546875" style="25" customWidth="1"/>
    <col min="8" max="8" width="18.140625" style="25" bestFit="1" customWidth="1"/>
    <col min="9" max="9" width="12.5703125" style="25" bestFit="1" customWidth="1"/>
    <col min="10" max="16384" width="9.140625" style="25"/>
  </cols>
  <sheetData>
    <row r="1" spans="1:9">
      <c r="A1" s="21" t="s">
        <v>199</v>
      </c>
      <c r="B1" s="22" t="str">
        <f>'1. key ratios'!B1</f>
        <v>ფინკა ბანკი საქართველო</v>
      </c>
    </row>
    <row r="2" spans="1:9" s="176" customFormat="1" ht="15.75" customHeight="1">
      <c r="A2" s="176" t="s">
        <v>200</v>
      </c>
      <c r="B2" s="26">
        <f>'1. key ratios'!B2</f>
        <v>42916</v>
      </c>
    </row>
    <row r="3" spans="1:9" s="176" customFormat="1" ht="15.75" customHeight="1"/>
    <row r="4" spans="1:9" s="176" customFormat="1" ht="15.75" customHeight="1" thickBot="1">
      <c r="A4" s="255" t="s">
        <v>352</v>
      </c>
      <c r="B4" s="256" t="s">
        <v>279</v>
      </c>
      <c r="C4" s="257"/>
      <c r="D4" s="257"/>
      <c r="E4" s="257"/>
      <c r="F4" s="257"/>
      <c r="G4" s="242" t="s">
        <v>101</v>
      </c>
    </row>
    <row r="5" spans="1:9" s="262" customFormat="1" ht="17.45" customHeight="1">
      <c r="A5" s="258"/>
      <c r="B5" s="259"/>
      <c r="C5" s="260" t="s">
        <v>0</v>
      </c>
      <c r="D5" s="260" t="s">
        <v>1</v>
      </c>
      <c r="E5" s="260" t="s">
        <v>2</v>
      </c>
      <c r="F5" s="260" t="s">
        <v>3</v>
      </c>
      <c r="G5" s="261" t="s">
        <v>278</v>
      </c>
    </row>
    <row r="6" spans="1:9" s="48" customFormat="1" ht="14.45" customHeight="1">
      <c r="A6" s="263"/>
      <c r="B6" s="426" t="s">
        <v>244</v>
      </c>
      <c r="C6" s="426" t="s">
        <v>243</v>
      </c>
      <c r="D6" s="427" t="s">
        <v>242</v>
      </c>
      <c r="E6" s="428"/>
      <c r="F6" s="428"/>
      <c r="G6" s="429" t="s">
        <v>394</v>
      </c>
      <c r="I6" s="25"/>
    </row>
    <row r="7" spans="1:9" s="48" customFormat="1" ht="63.75">
      <c r="A7" s="263"/>
      <c r="B7" s="426"/>
      <c r="C7" s="426"/>
      <c r="D7" s="264" t="s">
        <v>241</v>
      </c>
      <c r="E7" s="264" t="s">
        <v>284</v>
      </c>
      <c r="F7" s="265" t="s">
        <v>240</v>
      </c>
      <c r="G7" s="430"/>
      <c r="I7" s="25"/>
    </row>
    <row r="8" spans="1:9">
      <c r="A8" s="266">
        <v>1</v>
      </c>
      <c r="B8" s="267" t="s">
        <v>162</v>
      </c>
      <c r="C8" s="268">
        <v>13793433.510000002</v>
      </c>
      <c r="D8" s="268"/>
      <c r="E8" s="268">
        <v>13793433.510000002</v>
      </c>
      <c r="F8" s="269"/>
      <c r="G8" s="270">
        <f>E8+F8</f>
        <v>13793433.510000002</v>
      </c>
      <c r="H8" s="391"/>
      <c r="I8" s="392"/>
    </row>
    <row r="9" spans="1:9">
      <c r="A9" s="266">
        <v>2</v>
      </c>
      <c r="B9" s="267" t="s">
        <v>163</v>
      </c>
      <c r="C9" s="268">
        <v>23469956.66</v>
      </c>
      <c r="D9" s="268"/>
      <c r="E9" s="268">
        <v>23469956.66</v>
      </c>
      <c r="F9" s="269"/>
      <c r="G9" s="270">
        <f t="shared" ref="G9:G20" si="0">E9+F9</f>
        <v>23469956.66</v>
      </c>
      <c r="H9" s="391"/>
      <c r="I9" s="392"/>
    </row>
    <row r="10" spans="1:9">
      <c r="A10" s="266">
        <v>3</v>
      </c>
      <c r="B10" s="267" t="s">
        <v>239</v>
      </c>
      <c r="C10" s="268">
        <v>3009166.43</v>
      </c>
      <c r="D10" s="268"/>
      <c r="E10" s="268">
        <v>3009166.43</v>
      </c>
      <c r="F10" s="269"/>
      <c r="G10" s="270">
        <f t="shared" si="0"/>
        <v>3009166.43</v>
      </c>
      <c r="H10" s="391"/>
      <c r="I10" s="392"/>
    </row>
    <row r="11" spans="1:9">
      <c r="A11" s="266">
        <v>4</v>
      </c>
      <c r="B11" s="267" t="s">
        <v>193</v>
      </c>
      <c r="C11" s="268">
        <v>0</v>
      </c>
      <c r="D11" s="268"/>
      <c r="E11" s="268">
        <v>0</v>
      </c>
      <c r="F11" s="269"/>
      <c r="G11" s="270">
        <f t="shared" si="0"/>
        <v>0</v>
      </c>
      <c r="H11" s="391"/>
      <c r="I11" s="392"/>
    </row>
    <row r="12" spans="1:9">
      <c r="A12" s="266">
        <v>5</v>
      </c>
      <c r="B12" s="267" t="s">
        <v>165</v>
      </c>
      <c r="C12" s="268">
        <v>19019749.449999999</v>
      </c>
      <c r="D12" s="268"/>
      <c r="E12" s="268">
        <v>19019749.449999999</v>
      </c>
      <c r="F12" s="269"/>
      <c r="G12" s="270">
        <f t="shared" si="0"/>
        <v>19019749.449999999</v>
      </c>
      <c r="H12" s="391"/>
      <c r="I12" s="392"/>
    </row>
    <row r="13" spans="1:9">
      <c r="A13" s="266">
        <v>6.1</v>
      </c>
      <c r="B13" s="267" t="s">
        <v>166</v>
      </c>
      <c r="C13" s="271">
        <v>230659744.51000044</v>
      </c>
      <c r="D13" s="268"/>
      <c r="E13" s="268">
        <v>230659744.51000044</v>
      </c>
      <c r="F13" s="269">
        <v>70898783.190000132</v>
      </c>
      <c r="G13" s="270">
        <f t="shared" si="0"/>
        <v>301558527.70000058</v>
      </c>
      <c r="H13" s="391"/>
      <c r="I13" s="392"/>
    </row>
    <row r="14" spans="1:9">
      <c r="A14" s="266">
        <v>6.2</v>
      </c>
      <c r="B14" s="272" t="s">
        <v>167</v>
      </c>
      <c r="C14" s="271">
        <v>-8562992.540000055</v>
      </c>
      <c r="D14" s="268"/>
      <c r="E14" s="268">
        <v>-8562992.540000055</v>
      </c>
      <c r="F14" s="269">
        <v>-3333442.7200000058</v>
      </c>
      <c r="G14" s="270">
        <f t="shared" si="0"/>
        <v>-11896435.260000061</v>
      </c>
      <c r="H14" s="391"/>
      <c r="I14" s="392"/>
    </row>
    <row r="15" spans="1:9">
      <c r="A15" s="266">
        <v>6</v>
      </c>
      <c r="B15" s="267" t="s">
        <v>238</v>
      </c>
      <c r="C15" s="273">
        <f>C13+C14</f>
        <v>222096751.97000039</v>
      </c>
      <c r="D15" s="273">
        <f>D13+D14</f>
        <v>0</v>
      </c>
      <c r="E15" s="273">
        <f>E13+E14</f>
        <v>222096751.97000039</v>
      </c>
      <c r="F15" s="273">
        <f>F13+F14</f>
        <v>67565340.470000133</v>
      </c>
      <c r="G15" s="270">
        <f t="shared" si="0"/>
        <v>289662092.44000053</v>
      </c>
      <c r="H15" s="391"/>
      <c r="I15" s="392"/>
    </row>
    <row r="16" spans="1:9">
      <c r="A16" s="266">
        <v>7</v>
      </c>
      <c r="B16" s="267" t="s">
        <v>169</v>
      </c>
      <c r="C16" s="268">
        <v>4191440.54</v>
      </c>
      <c r="D16" s="268"/>
      <c r="E16" s="268">
        <v>4191440.54</v>
      </c>
      <c r="F16" s="269">
        <v>844790.4669999989</v>
      </c>
      <c r="G16" s="270">
        <f t="shared" si="0"/>
        <v>5036231.0069999993</v>
      </c>
      <c r="H16" s="391"/>
      <c r="I16" s="392"/>
    </row>
    <row r="17" spans="1:9">
      <c r="A17" s="266">
        <v>8</v>
      </c>
      <c r="B17" s="267" t="s">
        <v>170</v>
      </c>
      <c r="C17" s="268">
        <v>202399</v>
      </c>
      <c r="D17" s="268"/>
      <c r="E17" s="268">
        <v>202399</v>
      </c>
      <c r="F17" s="269"/>
      <c r="G17" s="270">
        <f t="shared" si="0"/>
        <v>202399</v>
      </c>
      <c r="H17" s="391"/>
      <c r="I17" s="392"/>
    </row>
    <row r="18" spans="1:9">
      <c r="A18" s="266">
        <v>9</v>
      </c>
      <c r="B18" s="267" t="s">
        <v>171</v>
      </c>
      <c r="C18" s="268">
        <v>0</v>
      </c>
      <c r="D18" s="268"/>
      <c r="E18" s="268">
        <v>0</v>
      </c>
      <c r="F18" s="269"/>
      <c r="G18" s="270">
        <f t="shared" si="0"/>
        <v>0</v>
      </c>
      <c r="H18" s="391"/>
      <c r="I18" s="392"/>
    </row>
    <row r="19" spans="1:9">
      <c r="A19" s="266">
        <v>10</v>
      </c>
      <c r="B19" s="267" t="s">
        <v>172</v>
      </c>
      <c r="C19" s="268">
        <v>6755600.9000000004</v>
      </c>
      <c r="D19" s="268">
        <v>2663215.39</v>
      </c>
      <c r="E19" s="268">
        <v>4092385.5100000002</v>
      </c>
      <c r="F19" s="269"/>
      <c r="G19" s="270">
        <f t="shared" si="0"/>
        <v>4092385.5100000002</v>
      </c>
      <c r="H19" s="391"/>
      <c r="I19" s="392"/>
    </row>
    <row r="20" spans="1:9">
      <c r="A20" s="266">
        <v>11</v>
      </c>
      <c r="B20" s="267" t="s">
        <v>173</v>
      </c>
      <c r="C20" s="268">
        <v>2090697.82</v>
      </c>
      <c r="D20" s="268"/>
      <c r="E20" s="268">
        <v>2090697.82</v>
      </c>
      <c r="F20" s="269">
        <v>137924.3143</v>
      </c>
      <c r="G20" s="270">
        <f t="shared" si="0"/>
        <v>2228622.1343</v>
      </c>
      <c r="H20" s="391"/>
      <c r="I20" s="392"/>
    </row>
    <row r="21" spans="1:9" ht="26.25" thickBot="1">
      <c r="A21" s="274"/>
      <c r="B21" s="275" t="s">
        <v>390</v>
      </c>
      <c r="C21" s="276">
        <f>SUM(C8:C12, C15:C20)</f>
        <v>294629196.28000039</v>
      </c>
      <c r="D21" s="276">
        <f t="shared" ref="D21:E21" si="1">SUM(D8:D12, D15:D20)</f>
        <v>2663215.39</v>
      </c>
      <c r="E21" s="276">
        <f t="shared" si="1"/>
        <v>291965980.8900004</v>
      </c>
      <c r="F21" s="276">
        <f>SUM(F8:F12, F15:F20)</f>
        <v>68548055.251300126</v>
      </c>
      <c r="G21" s="277">
        <f>SUM(G8:G12, G15:G20)</f>
        <v>360514036.14130056</v>
      </c>
      <c r="H21" s="391"/>
      <c r="I21" s="392"/>
    </row>
    <row r="22" spans="1:9">
      <c r="A22" s="25"/>
      <c r="B22" s="25"/>
      <c r="C22" s="25"/>
      <c r="D22" s="25"/>
      <c r="E22" s="25"/>
      <c r="F22" s="25"/>
    </row>
    <row r="23" spans="1:9">
      <c r="A23" s="25"/>
      <c r="B23" s="25"/>
      <c r="C23" s="25"/>
      <c r="D23" s="25"/>
      <c r="E23" s="25"/>
      <c r="F23" s="25"/>
    </row>
    <row r="25" spans="1:9" s="24" customFormat="1">
      <c r="B25" s="254"/>
      <c r="G25" s="25"/>
      <c r="H25" s="25"/>
      <c r="I25" s="25"/>
    </row>
    <row r="26" spans="1:9" s="24" customFormat="1">
      <c r="B26" s="254"/>
      <c r="C26" s="390"/>
      <c r="D26" s="390"/>
      <c r="E26" s="390"/>
      <c r="F26" s="390"/>
      <c r="G26" s="390"/>
      <c r="H26" s="25"/>
      <c r="I26" s="25"/>
    </row>
    <row r="27" spans="1:9" s="24" customFormat="1">
      <c r="B27" s="254"/>
      <c r="G27" s="25"/>
      <c r="H27" s="25"/>
      <c r="I27" s="25"/>
    </row>
    <row r="28" spans="1:9" s="24" customFormat="1">
      <c r="B28" s="254"/>
      <c r="G28" s="25"/>
      <c r="H28" s="25"/>
      <c r="I28" s="25"/>
    </row>
    <row r="29" spans="1:9" s="24" customFormat="1">
      <c r="B29" s="254"/>
      <c r="G29" s="25"/>
      <c r="H29" s="25"/>
      <c r="I29" s="25"/>
    </row>
    <row r="30" spans="1:9" s="24" customFormat="1">
      <c r="B30" s="254"/>
      <c r="G30" s="25"/>
      <c r="H30" s="25"/>
      <c r="I30" s="25"/>
    </row>
    <row r="31" spans="1:9" s="24" customFormat="1">
      <c r="B31" s="254"/>
      <c r="G31" s="25"/>
      <c r="H31" s="25"/>
      <c r="I31" s="25"/>
    </row>
    <row r="32" spans="1:9" s="24" customFormat="1">
      <c r="B32" s="254"/>
      <c r="G32" s="25"/>
      <c r="H32" s="25"/>
      <c r="I32" s="25"/>
    </row>
    <row r="33" spans="2:9" s="24" customFormat="1">
      <c r="B33" s="254"/>
      <c r="G33" s="25"/>
      <c r="H33" s="25"/>
      <c r="I33" s="25"/>
    </row>
    <row r="34" spans="2:9" s="24" customFormat="1">
      <c r="B34" s="254"/>
      <c r="G34" s="25"/>
      <c r="H34" s="25"/>
      <c r="I34" s="25"/>
    </row>
    <row r="35" spans="2:9" s="24" customFormat="1">
      <c r="B35" s="254"/>
      <c r="G35" s="25"/>
      <c r="H35" s="25"/>
      <c r="I35" s="25"/>
    </row>
    <row r="36" spans="2:9" s="24" customFormat="1">
      <c r="B36" s="254"/>
      <c r="G36" s="25"/>
      <c r="H36" s="25"/>
      <c r="I36" s="25"/>
    </row>
    <row r="37" spans="2:9" s="24" customFormat="1">
      <c r="B37" s="254"/>
      <c r="G37" s="25"/>
      <c r="H37" s="25"/>
      <c r="I37" s="25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showGridLines="0" zoomScale="80" zoomScaleNormal="8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9" sqref="C9"/>
    </sheetView>
  </sheetViews>
  <sheetFormatPr defaultRowHeight="14.25" outlineLevelRow="1"/>
  <cols>
    <col min="1" max="1" width="11.28515625" style="24" customWidth="1"/>
    <col min="2" max="2" width="173.42578125" style="24" customWidth="1"/>
    <col min="3" max="3" width="18.85546875" style="391" customWidth="1"/>
    <col min="4" max="4" width="25.42578125" style="25" customWidth="1"/>
    <col min="5" max="5" width="24.28515625" style="25" customWidth="1"/>
    <col min="6" max="6" width="24" style="25" customWidth="1"/>
    <col min="7" max="7" width="10" style="25" bestFit="1" customWidth="1"/>
    <col min="8" max="8" width="12" style="25" bestFit="1" customWidth="1"/>
    <col min="9" max="9" width="12.5703125" style="25" bestFit="1" customWidth="1"/>
    <col min="10" max="16384" width="9.140625" style="25"/>
  </cols>
  <sheetData>
    <row r="1" spans="1:6">
      <c r="A1" s="21" t="s">
        <v>199</v>
      </c>
      <c r="B1" s="22" t="str">
        <f>'1. key ratios'!B1</f>
        <v>ფინკა ბანკი საქართველო</v>
      </c>
    </row>
    <row r="2" spans="1:6" s="176" customFormat="1" ht="15.75" customHeight="1">
      <c r="A2" s="176" t="s">
        <v>200</v>
      </c>
      <c r="B2" s="26">
        <f>'1. key ratios'!B2</f>
        <v>42916</v>
      </c>
      <c r="C2" s="391"/>
      <c r="D2" s="25"/>
      <c r="E2" s="25"/>
      <c r="F2" s="25"/>
    </row>
    <row r="3" spans="1:6" s="176" customFormat="1" ht="15.75" customHeight="1">
      <c r="C3" s="391"/>
      <c r="D3" s="25"/>
      <c r="E3" s="25"/>
      <c r="F3" s="25"/>
    </row>
    <row r="4" spans="1:6" s="176" customFormat="1" ht="15" thickBot="1">
      <c r="A4" s="176" t="s">
        <v>353</v>
      </c>
      <c r="B4" s="241" t="s">
        <v>283</v>
      </c>
      <c r="C4" s="393" t="s">
        <v>101</v>
      </c>
      <c r="D4" s="25"/>
      <c r="E4" s="25"/>
      <c r="F4" s="25"/>
    </row>
    <row r="5" spans="1:6" ht="24.75" customHeight="1">
      <c r="A5" s="243">
        <v>1</v>
      </c>
      <c r="B5" s="244" t="s">
        <v>363</v>
      </c>
      <c r="C5" s="394">
        <f>'7. LI1'!G21</f>
        <v>360514036.14130056</v>
      </c>
    </row>
    <row r="6" spans="1:6" s="246" customFormat="1">
      <c r="A6" s="139">
        <v>2.1</v>
      </c>
      <c r="B6" s="245" t="s">
        <v>285</v>
      </c>
      <c r="C6" s="395">
        <v>627983.24100000004</v>
      </c>
    </row>
    <row r="7" spans="1:6" s="226" customFormat="1" outlineLevel="1">
      <c r="A7" s="247">
        <v>2.2000000000000002</v>
      </c>
      <c r="B7" s="248" t="s">
        <v>286</v>
      </c>
      <c r="C7" s="396">
        <v>7703040</v>
      </c>
    </row>
    <row r="8" spans="1:6" s="226" customFormat="1" ht="28.5" customHeight="1">
      <c r="A8" s="247">
        <v>3</v>
      </c>
      <c r="B8" s="249" t="s">
        <v>364</v>
      </c>
      <c r="C8" s="397">
        <f>SUM(C5:C7)</f>
        <v>368845059.38230056</v>
      </c>
    </row>
    <row r="9" spans="1:6" s="246" customFormat="1">
      <c r="A9" s="139">
        <v>4</v>
      </c>
      <c r="B9" s="250" t="s">
        <v>280</v>
      </c>
      <c r="C9" s="396">
        <v>5595707.7199999811</v>
      </c>
    </row>
    <row r="10" spans="1:6" s="226" customFormat="1" outlineLevel="1">
      <c r="A10" s="247">
        <v>5.0999999999999996</v>
      </c>
      <c r="B10" s="248" t="s">
        <v>292</v>
      </c>
      <c r="C10" s="396">
        <v>-325248.15294</v>
      </c>
    </row>
    <row r="11" spans="1:6" s="226" customFormat="1" ht="38.25" customHeight="1" outlineLevel="1">
      <c r="A11" s="247">
        <v>5.2</v>
      </c>
      <c r="B11" s="248" t="s">
        <v>293</v>
      </c>
      <c r="C11" s="396">
        <v>-7548979.2000000002</v>
      </c>
    </row>
    <row r="12" spans="1:6" s="226" customFormat="1">
      <c r="A12" s="247">
        <v>6</v>
      </c>
      <c r="B12" s="251" t="s">
        <v>281</v>
      </c>
      <c r="C12" s="396">
        <v>0</v>
      </c>
    </row>
    <row r="13" spans="1:6" s="226" customFormat="1" ht="15" thickBot="1">
      <c r="A13" s="252">
        <v>7</v>
      </c>
      <c r="B13" s="253" t="s">
        <v>282</v>
      </c>
      <c r="C13" s="398">
        <f>SUM(C8:C12)</f>
        <v>366566539.74936056</v>
      </c>
    </row>
    <row r="17" spans="2:9" s="24" customFormat="1">
      <c r="B17" s="145"/>
      <c r="C17" s="391"/>
      <c r="D17" s="25"/>
      <c r="E17" s="25"/>
      <c r="F17" s="25"/>
      <c r="G17" s="25"/>
      <c r="H17" s="25"/>
      <c r="I17" s="25"/>
    </row>
    <row r="18" spans="2:9" s="24" customFormat="1">
      <c r="B18" s="145"/>
      <c r="C18" s="391"/>
      <c r="D18" s="25"/>
      <c r="E18" s="25"/>
      <c r="F18" s="25"/>
      <c r="G18" s="25"/>
      <c r="H18" s="25"/>
      <c r="I18" s="25"/>
    </row>
    <row r="19" spans="2:9" s="24" customFormat="1">
      <c r="B19" s="145"/>
      <c r="C19" s="391"/>
      <c r="D19" s="25"/>
      <c r="E19" s="25"/>
      <c r="F19" s="25"/>
      <c r="G19" s="25"/>
      <c r="H19" s="25"/>
      <c r="I19" s="25"/>
    </row>
    <row r="20" spans="2:9" s="24" customFormat="1">
      <c r="B20" s="254"/>
      <c r="C20" s="391"/>
      <c r="D20" s="25"/>
      <c r="E20" s="25"/>
      <c r="F20" s="25"/>
      <c r="G20" s="25"/>
      <c r="H20" s="25"/>
      <c r="I20" s="25"/>
    </row>
    <row r="21" spans="2:9" s="24" customFormat="1">
      <c r="B21" s="254"/>
      <c r="C21" s="391"/>
      <c r="D21" s="25"/>
      <c r="E21" s="25"/>
      <c r="F21" s="25"/>
      <c r="G21" s="25"/>
      <c r="H21" s="25"/>
      <c r="I21" s="25"/>
    </row>
    <row r="22" spans="2:9" s="24" customFormat="1">
      <c r="B22" s="254"/>
      <c r="C22" s="391"/>
      <c r="D22" s="25"/>
      <c r="E22" s="25"/>
      <c r="F22" s="25"/>
      <c r="G22" s="25"/>
      <c r="H22" s="25"/>
      <c r="I22" s="25"/>
    </row>
    <row r="23" spans="2:9" s="24" customFormat="1">
      <c r="B23" s="254"/>
      <c r="C23" s="391"/>
      <c r="D23" s="25"/>
      <c r="E23" s="25"/>
      <c r="F23" s="25"/>
      <c r="G23" s="25"/>
      <c r="H23" s="25"/>
      <c r="I23" s="25"/>
    </row>
    <row r="24" spans="2:9" s="24" customFormat="1">
      <c r="B24" s="254"/>
      <c r="C24" s="391"/>
      <c r="D24" s="25"/>
      <c r="E24" s="25"/>
      <c r="F24" s="25"/>
      <c r="G24" s="25"/>
      <c r="H24" s="25"/>
      <c r="I24" s="25"/>
    </row>
    <row r="25" spans="2:9" s="24" customFormat="1">
      <c r="B25" s="254"/>
      <c r="C25" s="391"/>
      <c r="D25" s="25"/>
      <c r="E25" s="25"/>
      <c r="F25" s="25"/>
      <c r="G25" s="25"/>
      <c r="H25" s="25"/>
      <c r="I25" s="25"/>
    </row>
    <row r="26" spans="2:9" s="24" customFormat="1">
      <c r="B26" s="254"/>
      <c r="C26" s="391"/>
      <c r="D26" s="25"/>
      <c r="E26" s="25"/>
      <c r="F26" s="25"/>
      <c r="G26" s="25"/>
      <c r="H26" s="25"/>
      <c r="I26" s="25"/>
    </row>
    <row r="27" spans="2:9" s="24" customFormat="1">
      <c r="B27" s="254"/>
      <c r="C27" s="391"/>
      <c r="D27" s="25"/>
      <c r="E27" s="25"/>
      <c r="F27" s="25"/>
      <c r="G27" s="25"/>
      <c r="H27" s="25"/>
      <c r="I27" s="25"/>
    </row>
    <row r="28" spans="2:9" s="24" customFormat="1">
      <c r="B28" s="254"/>
      <c r="C28" s="391"/>
      <c r="D28" s="25"/>
      <c r="E28" s="25"/>
      <c r="F28" s="25"/>
      <c r="G28" s="25"/>
      <c r="H28" s="25"/>
      <c r="I28" s="25"/>
    </row>
    <row r="29" spans="2:9" s="24" customFormat="1">
      <c r="B29" s="254"/>
      <c r="C29" s="391"/>
      <c r="D29" s="25"/>
      <c r="E29" s="25"/>
      <c r="F29" s="25"/>
      <c r="G29" s="25"/>
      <c r="H29" s="25"/>
      <c r="I29" s="25"/>
    </row>
    <row r="30" spans="2:9" s="24" customFormat="1">
      <c r="B30" s="254"/>
      <c r="C30" s="391"/>
      <c r="D30" s="25"/>
      <c r="E30" s="25"/>
      <c r="F30" s="25"/>
      <c r="G30" s="25"/>
      <c r="H30" s="25"/>
      <c r="I30" s="25"/>
    </row>
    <row r="31" spans="2:9" s="24" customFormat="1">
      <c r="B31" s="254"/>
      <c r="C31" s="391"/>
      <c r="D31" s="25"/>
      <c r="E31" s="25"/>
      <c r="F31" s="25"/>
      <c r="G31" s="25"/>
      <c r="H31" s="25"/>
      <c r="I31" s="25"/>
    </row>
    <row r="32" spans="2:9" s="24" customFormat="1">
      <c r="B32" s="254"/>
      <c r="C32" s="391"/>
      <c r="D32" s="25"/>
      <c r="E32" s="25"/>
      <c r="F32" s="25"/>
      <c r="G32" s="25"/>
      <c r="H32" s="25"/>
      <c r="I32" s="25"/>
    </row>
    <row r="33" spans="2:9" s="24" customFormat="1">
      <c r="B33" s="254"/>
      <c r="C33" s="391"/>
      <c r="D33" s="25"/>
      <c r="E33" s="25"/>
      <c r="F33" s="25"/>
      <c r="G33" s="25"/>
      <c r="H33" s="25"/>
      <c r="I33" s="2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zh0W80AjGCZLMamNlYusLnoPT8i35yvWKK6cbbB4dgY=</DigestValue>
    </Reference>
    <Reference Type="http://www.w3.org/2000/09/xmldsig#Object" URI="#idOfficeObject">
      <DigestMethod Algorithm="http://www.w3.org/2001/04/xmlenc#sha256"/>
      <DigestValue>gVji8p0L8e6oTc0wZgtCE0fhPIaOXRDSQUmizls1yUI=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mWIeWiEV3H02o2y41THDpzZf3K4Uvv3PHGSq19SRuoo=</DigestValue>
    </Reference>
  </SignedInfo>
  <SignatureValue>Yny5eJVvYv6ukeeQBz9cLu58T8+bQd7jItCLZiQj6eKWskaINLu7mLDrD+rmoPhPTu8ZL0u6eyng
LnGuuEs57QVbG78jEAJOHLFpDsCyO/HEIMzdBEJ4FRHFaGQxJLfTT0rXn3Olg1ebfU44xX50O+30
zwoAOnQ+46YJwyK3Xv1q8zAaNb/SYEGTNij92hrt44s/7N48gfdRAy/qqNShbexYM4Cd2pG+jJlG
hVGk65Htxhn5sTgL7RPRfYE5y6V07KYdIYFpzvGan0P9BgDodidrhMAlkjt7VfX0LApl3t5lq2g6
vfwMYssKke2+ET8jYn1UAKoUHJfZy8IOA/OMEA==</SignatureValue>
  <KeyInfo>
    <X509Data>
      <X509Certificate>MIIGQTCCBSmgAwIBAgIKfB17gQACAAAc7jANBgkqhkiG9w0BAQsFADBKMRIwEAYKCZImiZPyLGQBGRYCZ2UxEzARBgoJkiaJk/IsZAEZFgNuYmcxHzAdBgNVBAMTFk5CRyBDbGFzcyAyIElOVCBTdWIgQ0EwHhcNMTcwMjE1MTMzMzU2WhcNMTkwMjE1MTMzMzU2WjA/MR8wHQYDVQQKExZGSU5DQSBCYW5rIEdlb3JnaWEgSlNDMRwwGgYDVQQDExNCRkcgLSBUZW5nbyBUYXZhZHplMIIBIjANBgkqhkiG9w0BAQEFAAOCAQ8AMIIBCgKCAQEA3oJwun82yWYa9nWg/j4S/m2SGAFSOdTFTmVt884FlUolq5iX1S21xGa410sE1waSxelhgICy7VRIM1gL2dVnFFS/OFpddDNkC6jUvdLiCYkkG5K+ZVomaCCVXjICV+5wperJTmOxufI38ndj+LF+tLgv7QwyOa1Ycvzw7cn3KS7Mxk4CEX9WViluEIcNL1MBEtj4D779iXl7uAmK+hPN977iRu2+e8Z3ZGNN7zXaLAso24rQBdCzqg4YBzNE4/n8PP11WdSAwaY+rcax1dB8b3KZ+OGdA2PWe4TILeRiKUMrcTz9kbRsAU+Uq3dJSugM9zrNHBa/wMDlOVJeLbXFWQIDAQABo4IDMjCCAy4wPAYJKwYBBAGCNxUHBC8wLQYlKwYBBAGCNxUI5rJgg431RIaBmQmDuKFKg76EcQSDxJEzhIOIXQIBZAIBHTAdBgNVHSUEFjAUBggrBgEFBQcDAgYIKwYBBQUHAwQwCwYDVR0PBAQDAgeAMCcGCSsGAQQBgjcVCgQaMBgwCgYIKwYBBQUHAwIwCgYIKwYBBQUHAwQwHQYDVR0OBBYEFCX5S/SYxVwP6WwmwYcZSzMOhMl3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QkPVNFXCckFdx83eHg04VUGRS+rdMOLQeOlusQR52fjoTyDAIYr5YAdQgf3awxSi6spfDwFiQiF1fOqGjm4XLyQBW3YuVJ7AS7wLohj/IKndkP9BDMWnG/KVJkiR/ZnU7F0FwJjfXaAoMMt2k/JBzEA5HVuv4XU2qKRUK+oNkhrtMD4vrbYApNnI/TJYVdQlBSXIqUq2e1RAKCSeb1NWtTgHtRLUt859SByLKyqbPoIrt7gzryKyiyKq/hx0kJlS30hQhCUsuN0w+/u1v91+VGOypj9wRaVAI7v5HYJF8DtMymAZG6dR2JGgFaTyZoIIvS9xR+BqPTO+SX/VGdX9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10SlghT+UPsuA3aNv9nF8efccbx+4a9uxiBFg1auan0=</DigestValue>
      </Reference>
      <Reference URI="/xl/drawings/drawing1.xml?ContentType=application/vnd.openxmlformats-officedocument.drawing+xml">
        <DigestMethod Algorithm="http://www.w3.org/2001/04/xmlenc#sha256"/>
        <DigestValue>0D25YNbSQmUWivg4tU9tfUkqp2zKkiK4SYs6gwYhzJo=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4Uk15Ub6TOr4xyCzDm57H9QFHWEH/RxtR6f0pUwZMkM=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NHP8lXZ46W0e6y9l7gtQq/wI/l9c3AiuKKavifn7Qdo=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qN7vYk1eN5ULWBuJSATOOj4n2FCm1KiSIay9e7HEYK0=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lBD/uemQZpvOvJVkcGROpft9EDNUjNnkKWLJRvROZ1E=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5HFz8xGTye4+KfrXeeYA4/CCdVx5wprT8iziicbwRxA=</DigestValue>
      </Reference>
      <Reference URI="/xl/styles.xml?ContentType=application/vnd.openxmlformats-officedocument.spreadsheetml.styles+xml">
        <DigestMethod Algorithm="http://www.w3.org/2001/04/xmlenc#sha256"/>
        <DigestValue>+po5XfhbHr5Q/53igh8Vfy5S3O1vfejG6tdjs/uUIgo=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lrt7zW6BXEgOHiVG1aqxm6C+1RH8uE2V/a2n7nZ4bMs=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qEpMbG8AmyXaXYWNj3ZaI+/SBDkZDu/AG7iFR3CDACE=</DigestValue>
      </Reference>
      <Reference URI="/xl/worksheets/sheet10.xml?ContentType=application/vnd.openxmlformats-officedocument.spreadsheetml.worksheet+xml">
        <DigestMethod Algorithm="http://www.w3.org/2001/04/xmlenc#sha256"/>
        <DigestValue>jM4uzSeOtfx60iSAObKh38q2bMhGtRLbRw+zsMKAvqA=</DigestValue>
      </Reference>
      <Reference URI="/xl/worksheets/sheet11.xml?ContentType=application/vnd.openxmlformats-officedocument.spreadsheetml.worksheet+xml">
        <DigestMethod Algorithm="http://www.w3.org/2001/04/xmlenc#sha256"/>
        <DigestValue>6sEfIKF+jyShNtGl9HKHdIAoiXAC2xjxlifHHaNoKlU=</DigestValue>
      </Reference>
      <Reference URI="/xl/worksheets/sheet12.xml?ContentType=application/vnd.openxmlformats-officedocument.spreadsheetml.worksheet+xml">
        <DigestMethod Algorithm="http://www.w3.org/2001/04/xmlenc#sha256"/>
        <DigestValue>QR4p/DN9qiIkxsHn+3/Fp/TZouW+7QvRh2GQJDCpHQk=</DigestValue>
      </Reference>
      <Reference URI="/xl/worksheets/sheet13.xml?ContentType=application/vnd.openxmlformats-officedocument.spreadsheetml.worksheet+xml">
        <DigestMethod Algorithm="http://www.w3.org/2001/04/xmlenc#sha256"/>
        <DigestValue>hqU1ipuj7xVzcD9CEW4cmh927jO0qOh+2wnNlFwbUrE=</DigestValue>
      </Reference>
      <Reference URI="/xl/worksheets/sheet14.xml?ContentType=application/vnd.openxmlformats-officedocument.spreadsheetml.worksheet+xml">
        <DigestMethod Algorithm="http://www.w3.org/2001/04/xmlenc#sha256"/>
        <DigestValue>gJ6XEmEWYE3F+at1YaEznXbxZMrN8wFx78Gr0+lwn8Q=</DigestValue>
      </Reference>
      <Reference URI="/xl/worksheets/sheet15.xml?ContentType=application/vnd.openxmlformats-officedocument.spreadsheetml.worksheet+xml">
        <DigestMethod Algorithm="http://www.w3.org/2001/04/xmlenc#sha256"/>
        <DigestValue>3saya8c+Bre7PvPLkJGlej7QXZ4BIbCpX27yo/maB+I=</DigestValue>
      </Reference>
      <Reference URI="/xl/worksheets/sheet16.xml?ContentType=application/vnd.openxmlformats-officedocument.spreadsheetml.worksheet+xml">
        <DigestMethod Algorithm="http://www.w3.org/2001/04/xmlenc#sha256"/>
        <DigestValue>K9MPzXcGHqaarcYSeZFziSoL2rNA4EEKoTxWs1A8oI0=</DigestValue>
      </Reference>
      <Reference URI="/xl/worksheets/sheet2.xml?ContentType=application/vnd.openxmlformats-officedocument.spreadsheetml.worksheet+xml">
        <DigestMethod Algorithm="http://www.w3.org/2001/04/xmlenc#sha256"/>
        <DigestValue>gqRjLhqL3IWig1tGIUy7dLUF7vZHlaWF4Q5V4qrrnx0=</DigestValue>
      </Reference>
      <Reference URI="/xl/worksheets/sheet3.xml?ContentType=application/vnd.openxmlformats-officedocument.spreadsheetml.worksheet+xml">
        <DigestMethod Algorithm="http://www.w3.org/2001/04/xmlenc#sha256"/>
        <DigestValue>VPq41wXFb8qyGpvJgiNVeD0/gzrQXoqspUKPNfVK3n0=</DigestValue>
      </Reference>
      <Reference URI="/xl/worksheets/sheet4.xml?ContentType=application/vnd.openxmlformats-officedocument.spreadsheetml.worksheet+xml">
        <DigestMethod Algorithm="http://www.w3.org/2001/04/xmlenc#sha256"/>
        <DigestValue>7YmbDVFgwgVzfRPzLJIojYP1IeNJ/bwx7mrKDBudPHU=</DigestValue>
      </Reference>
      <Reference URI="/xl/worksheets/sheet5.xml?ContentType=application/vnd.openxmlformats-officedocument.spreadsheetml.worksheet+xml">
        <DigestMethod Algorithm="http://www.w3.org/2001/04/xmlenc#sha256"/>
        <DigestValue>HcTYvcl8yyjgYEXCcUhkH25mtqDiZx/lCl5POexgfcE=</DigestValue>
      </Reference>
      <Reference URI="/xl/worksheets/sheet6.xml?ContentType=application/vnd.openxmlformats-officedocument.spreadsheetml.worksheet+xml">
        <DigestMethod Algorithm="http://www.w3.org/2001/04/xmlenc#sha256"/>
        <DigestValue>F1Sw44o+eJ+GaBXVuwKR8m4RffEVtYPVeppB0/BTFjM=</DigestValue>
      </Reference>
      <Reference URI="/xl/worksheets/sheet7.xml?ContentType=application/vnd.openxmlformats-officedocument.spreadsheetml.worksheet+xml">
        <DigestMethod Algorithm="http://www.w3.org/2001/04/xmlenc#sha256"/>
        <DigestValue>kWkWhnG6p1yxJLmFPJ86YQLC5fOFIWxX5z+rZPCkScA=</DigestValue>
      </Reference>
      <Reference URI="/xl/worksheets/sheet8.xml?ContentType=application/vnd.openxmlformats-officedocument.spreadsheetml.worksheet+xml">
        <DigestMethod Algorithm="http://www.w3.org/2001/04/xmlenc#sha256"/>
        <DigestValue>P+7+gKHvgZA31QZINob/snML46CA/STM/hrCL44i+1U=</DigestValue>
      </Reference>
      <Reference URI="/xl/worksheets/sheet9.xml?ContentType=application/vnd.openxmlformats-officedocument.spreadsheetml.worksheet+xml">
        <DigestMethod Algorithm="http://www.w3.org/2001/04/xmlenc#sha256"/>
        <DigestValue>Sf+XqGe9gDdTH5Ob0NmCRL4IJS2WO+YNj7Jqz2U+I0I=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2017-07-28T08:00:56Z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2017-07-28T08:00:56Z</xd:SigningTime>
          <xd:SigningCertificate>
            <xd:Cert>
              <xd:CertDigest>
                <DigestMethod Algorithm="http://www.w3.org/2001/04/xmlenc#sha256"/>
                <DigestValue>thBMFlhGXtROJWvj/W0QZBk54OhHmzG0n1hDYLGm+0k=</DigestValue>
              </xd:CertDigest>
              <xd:IssuerSerial>
                <X509IssuerName>CN=NBG Class 2 INT Sub CA, DC=nbg, DC=ge</X509IssuerName>
                <X509SerialNumber>586117298848320834247918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2kxIN2rV3yASr93lnlDktAo/Q7COvOy4UVI6LWaSsCg=</DigestValue>
    </Reference>
    <Reference Type="http://www.w3.org/2000/09/xmldsig#Object" URI="#idOfficeObject">
      <DigestMethod Algorithm="http://www.w3.org/2001/04/xmlenc#sha256"/>
      <DigestValue>gVji8p0L8e6oTc0wZgtCE0fhPIaOXRDSQUmizls1yUI=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CmFBZGq1wFNvKH5FjqhZocixlIL9QeUAywVkckAFEkQ=</DigestValue>
    </Reference>
  </SignedInfo>
  <SignatureValue>Chp2ePu3xEMfv6aDfdtXrBHmbCAmsHeYS82EtpL62thrFtwcMEyMEhmLP5zpXyMBz6bCdyGQTfMQ
V0nJXNe6a3zOzyJUkL9xcHCRZJcb5Gx7D3lFosSm0qXkJhteGToxjlCqu5VrbUbe3WJE+piJLq9M
wEVD8l04Adoi8irvJ9CZi/DvN1F7978vTiEuLLNd7HXGgmpU1vriI7nk4SDYR9N7sHEjn3yelGkW
+Js+frny6kmJUtyXSB//RY6m0XW0+q0N3QsAPuxyfzI6pILp+un8apNe0k2mPRGNCo0wJliD1/36
t+5G7ZN4ulUrTqBptarzLlrrQpdthnCgPSxojw==</SignatureValue>
  <KeyInfo>
    <X509Data>
      <X509Certificate>MIIGQTCCBSmgAwIBAgIKfCI6twACAAAc8TANBgkqhkiG9w0BAQsFADBKMRIwEAYKCZImiZPyLGQBGRYCZ2UxEzARBgoJkiaJk/IsZAEZFgNuYmcxHzAdBgNVBAMTFk5CRyBDbGFzcyAyIElOVCBTdWIgQ0EwHhcNMTcwMjE1MTMzOTA3WhcNMTkwMjE1MTMzOTA3WjA/MR8wHQYDVQQKExZGSU5DQSBCYW5rIEdlb3JnaWEgSlNDMRwwGgYDVQQDExNCRkcgLSBOaW5vIFNoZXJhZHplMIIBIjANBgkqhkiG9w0BAQEFAAOCAQ8AMIIBCgKCAQEA2ncFR8Y/E7s4/WcwOOnmspFIHeq9aepCh6fy1k4qSPmzVy/uQIzC1rJUT+FYstWuePp5cSkqJ1l3TEmJC4oT/nQzhPdFzXOh971x2nlGf0xrxFVIAxou9Q3AG88o5obj1X9QxjmVyM5Z1yOCeFuWXqTGgQNrROz1YntGp83+yZWxCzEpWmwIsSms0IeHAM7+RLau9IoXHcVpY0MPb89DWvvDWARI2k/gmoXroIGkdp7Ajyk29aXRYyCH9UoJK3HTvGH5MgsVpUTo5yYxTTMbNsZHffIxBIjtuLpMkv9NwipvW3NW7DuhN8Er4H/ALNQ26qk44+vsVp5tUDgVHlfhFwIDAQABo4IDMjCCAy4wPAYJKwYBBAGCNxUHBC8wLQYlKwYBBAGCNxUI5rJgg431RIaBmQmDuKFKg76EcQSDxJEzhIOIXQIBZAIBHTAdBgNVHSUEFjAUBggrBgEFBQcDAgYIKwYBBQUHAwQwCwYDVR0PBAQDAgeAMCcGCSsGAQQBgjcVCgQaMBgwCgYIKwYBBQUHAwIwCgYIKwYBBQUHAwQwHQYDVR0OBBYEFNB2TuEbx0j8bPHenWpOgind+GeM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QPuD9gHKAmNcpHLK8ADFbLfPGA9MfUnakqwcQQXTPPzrLj6+UGgAyMnL9CfdRA3GccUHGviz0tBaXGeTCXgPNg0XnWz/5aaqeQbavkA0z5kQzkC/F3sQtYmwrJnyU0CDys/7ghrNygH6l8V2YVvlbGlR5+cfGXOcteb3/j82fxdSCnCgPOTcx7D6GB3JeVbrQA1ydGWKjIUHB+MuCGFajRNyeHrSEFp0Tye7NPh/O9kQiXGpqOMz3AAaWKxQYGrR3YD3ard64Jsha07JR41SyvMUz41NHYJsZaZeOC+S7PoXCokWTr2YzTfBIKTiCnv9YSdzt+OVF8kMfhdKLQBo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10SlghT+UPsuA3aNv9nF8efccbx+4a9uxiBFg1auan0=</DigestValue>
      </Reference>
      <Reference URI="/xl/drawings/drawing1.xml?ContentType=application/vnd.openxmlformats-officedocument.drawing+xml">
        <DigestMethod Algorithm="http://www.w3.org/2001/04/xmlenc#sha256"/>
        <DigestValue>0D25YNbSQmUWivg4tU9tfUkqp2zKkiK4SYs6gwYhzJo=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4Uk15Ub6TOr4xyCzDm57H9QFHWEH/RxtR6f0pUwZMkM=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NHP8lXZ46W0e6y9l7gtQq/wI/l9c3AiuKKavifn7Qdo=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qN7vYk1eN5ULWBuJSATOOj4n2FCm1KiSIay9e7HEYK0=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lBD/uemQZpvOvJVkcGROpft9EDNUjNnkKWLJRvROZ1E=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5HFz8xGTye4+KfrXeeYA4/CCdVx5wprT8iziicbwRxA=</DigestValue>
      </Reference>
      <Reference URI="/xl/styles.xml?ContentType=application/vnd.openxmlformats-officedocument.spreadsheetml.styles+xml">
        <DigestMethod Algorithm="http://www.w3.org/2001/04/xmlenc#sha256"/>
        <DigestValue>+po5XfhbHr5Q/53igh8Vfy5S3O1vfejG6tdjs/uUIgo=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lrt7zW6BXEgOHiVG1aqxm6C+1RH8uE2V/a2n7nZ4bMs=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qEpMbG8AmyXaXYWNj3ZaI+/SBDkZDu/AG7iFR3CDACE=</DigestValue>
      </Reference>
      <Reference URI="/xl/worksheets/sheet10.xml?ContentType=application/vnd.openxmlformats-officedocument.spreadsheetml.worksheet+xml">
        <DigestMethod Algorithm="http://www.w3.org/2001/04/xmlenc#sha256"/>
        <DigestValue>jM4uzSeOtfx60iSAObKh38q2bMhGtRLbRw+zsMKAvqA=</DigestValue>
      </Reference>
      <Reference URI="/xl/worksheets/sheet11.xml?ContentType=application/vnd.openxmlformats-officedocument.spreadsheetml.worksheet+xml">
        <DigestMethod Algorithm="http://www.w3.org/2001/04/xmlenc#sha256"/>
        <DigestValue>6sEfIKF+jyShNtGl9HKHdIAoiXAC2xjxlifHHaNoKlU=</DigestValue>
      </Reference>
      <Reference URI="/xl/worksheets/sheet12.xml?ContentType=application/vnd.openxmlformats-officedocument.spreadsheetml.worksheet+xml">
        <DigestMethod Algorithm="http://www.w3.org/2001/04/xmlenc#sha256"/>
        <DigestValue>QR4p/DN9qiIkxsHn+3/Fp/TZouW+7QvRh2GQJDCpHQk=</DigestValue>
      </Reference>
      <Reference URI="/xl/worksheets/sheet13.xml?ContentType=application/vnd.openxmlformats-officedocument.spreadsheetml.worksheet+xml">
        <DigestMethod Algorithm="http://www.w3.org/2001/04/xmlenc#sha256"/>
        <DigestValue>hqU1ipuj7xVzcD9CEW4cmh927jO0qOh+2wnNlFwbUrE=</DigestValue>
      </Reference>
      <Reference URI="/xl/worksheets/sheet14.xml?ContentType=application/vnd.openxmlformats-officedocument.spreadsheetml.worksheet+xml">
        <DigestMethod Algorithm="http://www.w3.org/2001/04/xmlenc#sha256"/>
        <DigestValue>gJ6XEmEWYE3F+at1YaEznXbxZMrN8wFx78Gr0+lwn8Q=</DigestValue>
      </Reference>
      <Reference URI="/xl/worksheets/sheet15.xml?ContentType=application/vnd.openxmlformats-officedocument.spreadsheetml.worksheet+xml">
        <DigestMethod Algorithm="http://www.w3.org/2001/04/xmlenc#sha256"/>
        <DigestValue>3saya8c+Bre7PvPLkJGlej7QXZ4BIbCpX27yo/maB+I=</DigestValue>
      </Reference>
      <Reference URI="/xl/worksheets/sheet16.xml?ContentType=application/vnd.openxmlformats-officedocument.spreadsheetml.worksheet+xml">
        <DigestMethod Algorithm="http://www.w3.org/2001/04/xmlenc#sha256"/>
        <DigestValue>K9MPzXcGHqaarcYSeZFziSoL2rNA4EEKoTxWs1A8oI0=</DigestValue>
      </Reference>
      <Reference URI="/xl/worksheets/sheet2.xml?ContentType=application/vnd.openxmlformats-officedocument.spreadsheetml.worksheet+xml">
        <DigestMethod Algorithm="http://www.w3.org/2001/04/xmlenc#sha256"/>
        <DigestValue>gqRjLhqL3IWig1tGIUy7dLUF7vZHlaWF4Q5V4qrrnx0=</DigestValue>
      </Reference>
      <Reference URI="/xl/worksheets/sheet3.xml?ContentType=application/vnd.openxmlformats-officedocument.spreadsheetml.worksheet+xml">
        <DigestMethod Algorithm="http://www.w3.org/2001/04/xmlenc#sha256"/>
        <DigestValue>VPq41wXFb8qyGpvJgiNVeD0/gzrQXoqspUKPNfVK3n0=</DigestValue>
      </Reference>
      <Reference URI="/xl/worksheets/sheet4.xml?ContentType=application/vnd.openxmlformats-officedocument.spreadsheetml.worksheet+xml">
        <DigestMethod Algorithm="http://www.w3.org/2001/04/xmlenc#sha256"/>
        <DigestValue>7YmbDVFgwgVzfRPzLJIojYP1IeNJ/bwx7mrKDBudPHU=</DigestValue>
      </Reference>
      <Reference URI="/xl/worksheets/sheet5.xml?ContentType=application/vnd.openxmlformats-officedocument.spreadsheetml.worksheet+xml">
        <DigestMethod Algorithm="http://www.w3.org/2001/04/xmlenc#sha256"/>
        <DigestValue>HcTYvcl8yyjgYEXCcUhkH25mtqDiZx/lCl5POexgfcE=</DigestValue>
      </Reference>
      <Reference URI="/xl/worksheets/sheet6.xml?ContentType=application/vnd.openxmlformats-officedocument.spreadsheetml.worksheet+xml">
        <DigestMethod Algorithm="http://www.w3.org/2001/04/xmlenc#sha256"/>
        <DigestValue>F1Sw44o+eJ+GaBXVuwKR8m4RffEVtYPVeppB0/BTFjM=</DigestValue>
      </Reference>
      <Reference URI="/xl/worksheets/sheet7.xml?ContentType=application/vnd.openxmlformats-officedocument.spreadsheetml.worksheet+xml">
        <DigestMethod Algorithm="http://www.w3.org/2001/04/xmlenc#sha256"/>
        <DigestValue>kWkWhnG6p1yxJLmFPJ86YQLC5fOFIWxX5z+rZPCkScA=</DigestValue>
      </Reference>
      <Reference URI="/xl/worksheets/sheet8.xml?ContentType=application/vnd.openxmlformats-officedocument.spreadsheetml.worksheet+xml">
        <DigestMethod Algorithm="http://www.w3.org/2001/04/xmlenc#sha256"/>
        <DigestValue>P+7+gKHvgZA31QZINob/snML46CA/STM/hrCL44i+1U=</DigestValue>
      </Reference>
      <Reference URI="/xl/worksheets/sheet9.xml?ContentType=application/vnd.openxmlformats-officedocument.spreadsheetml.worksheet+xml">
        <DigestMethod Algorithm="http://www.w3.org/2001/04/xmlenc#sha256"/>
        <DigestValue>Sf+XqGe9gDdTH5Ob0NmCRL4IJS2WO+YNj7Jqz2U+I0I=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2017-07-28T08:01:25Z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2017-07-28T08:01:25Z</xd:SigningTime>
          <xd:SigningCertificate>
            <xd:Cert>
              <xd:CertDigest>
                <DigestMethod Algorithm="http://www.w3.org/2001/04/xmlenc#sha256"/>
                <DigestValue>pSWRZRI6nyaw3adswJnG5NjsMmsbZVB87S9vk+fFm8E=</DigestValue>
              </xd:CertDigest>
              <xd:IssuerSerial>
                <X509IssuerName>CN=NBG Class 2 INT Sub CA, DC=nbg, DC=ge</X509IssuerName>
                <X509SerialNumber>586204864024725659065585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2017-07-31T15:00:13Z</dcterms:modified>
</cp:coreProperties>
</file>