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filesrv\financedep\FinanceDep\IFRS Transformation Project\FSF\IFRS Pillar\20240331\To_Send&amp;Upload\"/>
    </mc:Choice>
  </mc:AlternateContent>
  <xr:revisionPtr revIDLastSave="0" documentId="13_ncr:1_{38C0A9E2-DF3D-43B5-BA2B-42BB4B8CD319}" xr6:coauthVersionLast="47" xr6:coauthVersionMax="47" xr10:uidLastSave="{00000000-0000-0000-0000-000000000000}"/>
  <bookViews>
    <workbookView xWindow="-120" yWindow="-120" windowWidth="29040" windowHeight="15840" tabRatio="919" activeTab="1"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definedNames>
    <definedName name="_cur1">#REF!</definedName>
    <definedName name="_cur2">#REF!</definedName>
    <definedName name="_xlnm._FilterDatabase" localSheetId="29" hidden="1">Instruction!$A$106:$C$110</definedName>
    <definedName name="_sum1">#REF!</definedName>
    <definedName name="_sum2">#REF!</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94" l="1"/>
  <c r="B1" i="93"/>
  <c r="B1" i="92"/>
  <c r="B1" i="104" l="1"/>
  <c r="B1" i="103"/>
  <c r="B1" i="102"/>
  <c r="B1" i="101"/>
  <c r="B1" i="100"/>
  <c r="B1" i="99"/>
  <c r="B1" i="98"/>
  <c r="B1" i="97"/>
  <c r="B1" i="96"/>
  <c r="B1" i="95"/>
  <c r="C18" i="99" l="1"/>
  <c r="C15" i="98"/>
  <c r="H9" i="97"/>
  <c r="H10" i="97"/>
  <c r="H11" i="97"/>
  <c r="H12" i="97"/>
  <c r="H13" i="97"/>
  <c r="H14" i="97"/>
  <c r="H15" i="97"/>
  <c r="H16" i="97"/>
  <c r="H17" i="97"/>
  <c r="H19" i="97"/>
  <c r="H20" i="97"/>
  <c r="H21" i="97"/>
  <c r="H22" i="97"/>
  <c r="H23" i="97"/>
  <c r="H24" i="97"/>
  <c r="H25" i="97"/>
  <c r="H26" i="97"/>
  <c r="H27" i="97"/>
  <c r="H28" i="97"/>
  <c r="H29" i="97"/>
  <c r="H30" i="97"/>
  <c r="H31" i="97"/>
  <c r="H32" i="97"/>
  <c r="F34" i="97"/>
  <c r="G34" i="97"/>
  <c r="H14" i="96"/>
  <c r="H15" i="96"/>
  <c r="H17" i="96"/>
  <c r="H18" i="96"/>
  <c r="H19" i="96"/>
  <c r="F21" i="96"/>
  <c r="G21" i="96"/>
  <c r="B1" i="80" l="1"/>
  <c r="G37" i="80"/>
  <c r="G21" i="80" l="1"/>
  <c r="G39" i="80" s="1"/>
  <c r="B1" i="79" l="1"/>
  <c r="B1" i="37"/>
  <c r="B1" i="36"/>
  <c r="B1" i="74"/>
  <c r="B1" i="64"/>
  <c r="B1" i="35"/>
  <c r="B1" i="69"/>
  <c r="B1" i="77"/>
  <c r="B1" i="28"/>
  <c r="B1" i="73"/>
  <c r="B1" i="72"/>
  <c r="B1" i="52"/>
  <c r="B1" i="71"/>
  <c r="B1" i="6"/>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B2" i="71"/>
  <c r="G5" i="71" s="1"/>
  <c r="E5" i="6"/>
  <c r="D5" i="6"/>
  <c r="G5" i="6"/>
  <c r="C5" i="71" l="1"/>
  <c r="E5" i="71"/>
  <c r="F5" i="71"/>
  <c r="D5" i="71"/>
  <c r="C35" i="79" l="1"/>
  <c r="H8" i="96"/>
  <c r="H10" i="96"/>
  <c r="E21" i="96"/>
  <c r="H13" i="96"/>
  <c r="H11" i="96"/>
  <c r="H12" i="96"/>
  <c r="H9" i="96"/>
  <c r="C30" i="79" l="1"/>
  <c r="C26" i="79"/>
  <c r="H7" i="96"/>
  <c r="H23" i="96"/>
  <c r="C8" i="79"/>
  <c r="C21" i="96"/>
  <c r="H16" i="96"/>
  <c r="D21" i="96"/>
  <c r="H20" i="96" l="1"/>
  <c r="H21" i="96" s="1"/>
  <c r="D15" i="98" l="1"/>
  <c r="C34" i="97" l="1"/>
  <c r="H33" i="97"/>
  <c r="H22" i="96" l="1"/>
  <c r="C12" i="79" l="1"/>
  <c r="C18" i="79" s="1"/>
  <c r="C36" i="79" s="1"/>
  <c r="C38" i="79" s="1"/>
  <c r="H18" i="97" l="1"/>
  <c r="E34" i="97"/>
  <c r="H8" i="97"/>
  <c r="D34" i="97" l="1"/>
  <c r="H34" i="97" s="1"/>
  <c r="H7" i="97"/>
</calcChain>
</file>

<file path=xl/sharedStrings.xml><?xml version="1.0" encoding="utf-8"?>
<sst xmlns="http://schemas.openxmlformats.org/spreadsheetml/2006/main" count="1606" uniqueCount="992">
  <si>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</si>
  <si>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</si>
  <si>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</si>
  <si>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</si>
  <si>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</si>
  <si>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</si>
  <si>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</si>
  <si>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</si>
  <si>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</si>
  <si>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</si>
  <si>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</si>
  <si>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</si>
  <si>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</si>
  <si>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</si>
  <si>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</si>
  <si>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</si>
  <si>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</si>
  <si>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</si>
  <si>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</si>
  <si>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</si>
  <si>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</si>
  <si>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</si>
  <si>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</si>
  <si>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</si>
  <si>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</si>
  <si>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</si>
  <si>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</si>
  <si>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</si>
  <si>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</si>
  <si>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</si>
  <si>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</si>
  <si>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</si>
  <si>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</si>
  <si>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</si>
  <si>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</si>
  <si>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</si>
  <si>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</si>
  <si>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</si>
  <si>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</si>
  <si>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</si>
  <si>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</si>
  <si>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</si>
  <si>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</si>
  <si>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</si>
  <si>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</si>
  <si>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</si>
  <si>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</si>
  <si>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</si>
  <si>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</si>
  <si>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</si>
  <si>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</si>
  <si>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</si>
  <si>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</si>
  <si>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</si>
  <si>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</si>
  <si>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</si>
  <si>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</si>
  <si>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</si>
  <si>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</si>
  <si>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</si>
  <si>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</si>
  <si>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</si>
  <si>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</si>
  <si>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</si>
  <si>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</si>
  <si>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</si>
  <si>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</si>
  <si>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</si>
  <si>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</si>
  <si>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</si>
  <si>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</si>
  <si>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</si>
  <si>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</si>
  <si>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</si>
  <si>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</si>
  <si>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</si>
  <si>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</si>
  <si>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</si>
  <si>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</si>
  <si>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</si>
  <si>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</si>
  <si>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</si>
  <si>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</si>
  <si>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</si>
  <si>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</si>
  <si>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</si>
  <si>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</si>
  <si>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</si>
  <si>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</si>
  <si>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</si>
  <si>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</si>
  <si>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</si>
  <si>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</si>
  <si>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</si>
  <si>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</si>
  <si>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</si>
  <si>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</si>
  <si>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</si>
  <si>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</si>
  <si>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</si>
  <si>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</si>
  <si>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</si>
  <si>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</si>
  <si>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</si>
  <si>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</si>
  <si>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</si>
  <si>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</si>
  <si>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</si>
  <si>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</si>
  <si>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</si>
  <si>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</si>
  <si>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</si>
  <si>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</si>
  <si>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</si>
  <si>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</si>
  <si>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</si>
  <si>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</si>
  <si>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</si>
  <si>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</si>
  <si>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</si>
  <si>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</si>
  <si>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</si>
  <si>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</si>
  <si>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</si>
  <si>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</si>
  <si>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</si>
  <si>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</si>
  <si>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</si>
  <si>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</si>
  <si>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</si>
  <si>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</si>
  <si>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</si>
  <si>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</si>
  <si>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</si>
  <si>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</si>
  <si>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</si>
  <si>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</si>
  <si>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</si>
  <si>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</si>
  <si>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</si>
  <si>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</si>
  <si>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</si>
  <si>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</si>
  <si>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</si>
  <si>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</si>
  <si>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</si>
  <si>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</si>
  <si>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</si>
  <si>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</si>
  <si>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</si>
  <si>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</si>
  <si>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</si>
  <si>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</si>
  <si>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</si>
  <si>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</si>
  <si>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</si>
  <si>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</si>
  <si>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</si>
  <si>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</si>
  <si>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</si>
  <si>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</si>
  <si>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</si>
  <si>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</si>
  <si>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</si>
  <si>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</si>
  <si>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</si>
  <si>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</si>
  <si>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</si>
  <si>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</si>
  <si>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</si>
  <si>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</si>
  <si>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</si>
  <si>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</si>
  <si>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</si>
  <si>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</si>
  <si>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</si>
  <si>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</si>
  <si>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</si>
  <si>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</si>
  <si>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</si>
  <si>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</si>
  <si>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</si>
  <si>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</si>
  <si>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</si>
  <si>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</si>
  <si>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</si>
  <si>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</si>
  <si>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</si>
  <si>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</si>
  <si>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</si>
  <si>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</si>
  <si>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</si>
  <si>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</si>
  <si>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</si>
  <si>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</si>
  <si>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</si>
  <si>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</si>
  <si>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</si>
  <si>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</si>
  <si>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</si>
  <si>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</si>
  <si>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</si>
  <si>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</si>
  <si>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</si>
  <si>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</si>
  <si>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</si>
  <si>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</si>
  <si>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</si>
  <si>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</si>
  <si>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</si>
  <si>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</si>
  <si>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</si>
  <si>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</si>
  <si>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</si>
  <si>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</si>
  <si>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</si>
  <si>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</si>
  <si>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</si>
  <si>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</si>
  <si>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</si>
  <si>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</si>
  <si>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</si>
  <si>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</si>
  <si>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</si>
  <si>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</si>
  <si>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</si>
  <si>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</si>
  <si>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</si>
  <si>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</si>
  <si>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</si>
  <si>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</si>
  <si>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</si>
  <si>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</si>
  <si>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</si>
  <si>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</si>
  <si>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</si>
  <si>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</si>
  <si>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</si>
  <si>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</si>
  <si>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</si>
  <si>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</si>
  <si>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</si>
  <si>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</si>
  <si>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</si>
  <si>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</si>
  <si>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</si>
  <si>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</si>
  <si>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</si>
  <si>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</si>
  <si>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</si>
  <si>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</si>
  <si>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</si>
  <si>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</si>
  <si>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</si>
  <si>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</si>
  <si>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</si>
  <si>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</si>
  <si>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</si>
  <si>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</si>
  <si>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</si>
  <si>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</si>
  <si>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</si>
  <si>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</si>
  <si>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</si>
  <si>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</si>
  <si>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</si>
  <si>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</si>
  <si>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</si>
  <si>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</si>
  <si>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</si>
  <si>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</si>
  <si>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</si>
  <si>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</si>
  <si>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</si>
  <si>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</si>
  <si>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</si>
  <si>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</si>
  <si>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</si>
  <si>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</si>
  <si>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</si>
  <si>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</si>
  <si>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</si>
  <si>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</si>
  <si>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</si>
  <si>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</si>
  <si>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</si>
  <si>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</si>
  <si>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</si>
  <si>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</si>
  <si>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</si>
  <si>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</si>
  <si>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</si>
  <si>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</si>
  <si>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</si>
  <si>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</si>
  <si>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</si>
  <si>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</si>
  <si>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</si>
  <si>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</si>
  <si>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</si>
  <si>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</si>
  <si>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</si>
  <si>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</si>
  <si>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</si>
  <si>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</si>
  <si>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</si>
  <si>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</si>
  <si>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</si>
  <si>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</si>
  <si>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</si>
  <si>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</si>
  <si>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</si>
  <si>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</si>
  <si>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</si>
  <si>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</si>
  <si>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</si>
  <si>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</si>
  <si>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</si>
  <si>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</si>
  <si>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</si>
  <si>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</si>
  <si>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</si>
  <si>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</si>
  <si>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</si>
  <si>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</si>
  <si>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</si>
  <si>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</si>
  <si>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</si>
  <si>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</si>
  <si>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</si>
  <si>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</si>
  <si>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</si>
  <si>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</si>
  <si>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</si>
  <si>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</si>
  <si>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</si>
  <si>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</si>
  <si>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</si>
  <si>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</si>
  <si>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</si>
  <si>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</si>
  <si>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</si>
  <si>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</si>
  <si>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</si>
  <si>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</si>
  <si>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</si>
  <si>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</si>
  <si>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</si>
  <si>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</si>
  <si>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</si>
  <si>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</si>
  <si>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</si>
  <si>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</si>
  <si>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</si>
  <si>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</si>
  <si>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</si>
  <si>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</si>
  <si>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</si>
  <si>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</si>
  <si>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</si>
  <si>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</si>
  <si>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</si>
  <si>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</si>
  <si>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</si>
  <si>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</si>
  <si>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</si>
  <si>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</si>
  <si>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</si>
  <si>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</si>
  <si>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</si>
  <si>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</si>
  <si>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</si>
  <si>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</si>
  <si>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</si>
  <si>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</si>
  <si>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</si>
  <si>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</si>
  <si>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</si>
  <si>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</si>
  <si>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</si>
  <si>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</si>
  <si>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</si>
  <si>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</si>
  <si>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</si>
  <si>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</si>
  <si>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</si>
  <si>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</si>
  <si>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</si>
  <si>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</si>
  <si>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</si>
  <si>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</si>
  <si>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</si>
  <si>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</si>
  <si>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</si>
  <si>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</si>
  <si>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</si>
  <si>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</si>
  <si>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</si>
  <si>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</si>
  <si>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</si>
  <si>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</si>
  <si>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</si>
  <si>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</si>
  <si>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</si>
  <si>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</si>
  <si>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</si>
  <si>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</si>
  <si>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</si>
  <si>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</si>
  <si>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</si>
  <si>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</si>
  <si>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</si>
  <si>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</si>
  <si>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</si>
  <si>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</si>
  <si>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</si>
  <si>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</si>
  <si>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</si>
  <si>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</si>
  <si>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</si>
  <si>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</si>
  <si>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</si>
  <si>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</si>
  <si>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</si>
  <si>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</si>
  <si>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</si>
  <si>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</si>
  <si>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</si>
  <si>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</si>
  <si>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</si>
  <si>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</si>
  <si>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</si>
  <si>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</si>
  <si>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</si>
  <si>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</si>
  <si>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</si>
  <si>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</si>
  <si>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</si>
  <si>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</si>
  <si>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</si>
  <si>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</si>
  <si>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</si>
  <si>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</si>
  <si>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</si>
  <si>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</si>
  <si>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</si>
  <si>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</si>
  <si>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</si>
  <si>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</si>
  <si>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</si>
  <si>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</si>
  <si>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</si>
  <si>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</si>
  <si>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</si>
  <si>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</si>
  <si>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</si>
  <si>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</si>
  <si>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</si>
  <si>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</si>
  <si>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</si>
  <si>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</si>
  <si>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</si>
  <si>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</si>
  <si>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</si>
  <si>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</si>
  <si>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</si>
  <si>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</si>
  <si>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</si>
  <si>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</si>
  <si>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</si>
  <si>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</si>
  <si>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</si>
  <si>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</si>
  <si>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</si>
  <si>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</si>
  <si>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</si>
  <si>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</si>
  <si>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</si>
  <si>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</si>
  <si>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</si>
  <si>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</si>
  <si>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</si>
  <si>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</si>
  <si>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</si>
  <si>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</si>
  <si>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</si>
  <si>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</si>
  <si>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</si>
  <si>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</si>
  <si>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</si>
  <si>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</si>
  <si>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</si>
  <si>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</si>
  <si>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</si>
  <si>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</si>
  <si>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</si>
  <si>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</si>
  <si>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</si>
  <si>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</si>
  <si>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</si>
  <si>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</si>
  <si>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</si>
  <si>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</si>
  <si>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</si>
  <si>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</si>
  <si>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</si>
  <si>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</si>
  <si>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</si>
  <si>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</si>
  <si>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</si>
  <si>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</si>
  <si>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</si>
  <si>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</si>
  <si>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</si>
  <si>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</si>
  <si>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</si>
  <si>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</si>
  <si>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</si>
  <si>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</si>
  <si>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</si>
  <si>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</si>
  <si>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</si>
  <si>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</si>
  <si>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</si>
  <si>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</si>
  <si>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</si>
  <si>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</si>
  <si>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</si>
  <si>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</si>
  <si>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</si>
  <si>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</si>
  <si>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</si>
  <si>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</si>
  <si>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</si>
  <si>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</si>
  <si>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</si>
  <si>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</si>
  <si>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</si>
  <si>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</si>
  <si>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</si>
  <si>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</si>
  <si>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</si>
  <si>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</si>
  <si>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</si>
  <si>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</si>
  <si>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</si>
  <si>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</si>
  <si>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</si>
  <si>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</si>
  <si>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</si>
  <si>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</si>
  <si>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</si>
  <si>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</si>
  <si>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</si>
  <si>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</si>
  <si>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</si>
  <si>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</si>
  <si>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</si>
  <si>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</si>
  <si>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</si>
  <si>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</si>
  <si>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</si>
  <si>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</si>
  <si>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</si>
  <si>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</si>
  <si>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</si>
  <si>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</si>
  <si>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</si>
  <si>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</si>
  <si>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</si>
  <si>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</si>
  <si>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</si>
  <si>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</si>
  <si>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</si>
  <si>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</si>
  <si>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</si>
  <si>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</si>
  <si>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</si>
  <si>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</si>
  <si>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</si>
  <si>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</si>
  <si>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</si>
  <si>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</si>
  <si>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</si>
  <si>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</si>
  <si>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</si>
  <si>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</si>
  <si>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</si>
  <si>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</si>
  <si>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</si>
  <si>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</si>
  <si>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</si>
  <si>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</si>
  <si>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</si>
  <si>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</si>
  <si>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</si>
  <si>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</si>
  <si>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</si>
  <si>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</si>
  <si>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</si>
  <si>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</si>
  <si>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</si>
  <si>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</si>
  <si>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</si>
  <si>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</si>
  <si>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</si>
  <si>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</si>
  <si>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</si>
  <si>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</si>
  <si>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</si>
  <si>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</si>
  <si>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</si>
  <si>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</si>
  <si>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</si>
  <si>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</si>
  <si>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</si>
  <si>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</si>
  <si>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</si>
  <si>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</si>
  <si>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</si>
  <si>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</si>
  <si>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</si>
  <si>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</si>
  <si>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</si>
  <si>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</si>
  <si>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</si>
  <si>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</si>
  <si>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</si>
  <si>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</si>
  <si>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</si>
  <si>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</si>
  <si>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</si>
  <si>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</si>
  <si>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</si>
  <si>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</si>
  <si>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</si>
  <si>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</si>
  <si>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</si>
  <si>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</si>
  <si>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</si>
  <si>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</si>
  <si>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</si>
  <si>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</si>
  <si>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</si>
  <si>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</si>
  <si>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</si>
  <si>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</si>
  <si>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</si>
  <si>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</si>
  <si>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</si>
  <si>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</si>
  <si>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</si>
  <si>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</si>
  <si>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</si>
  <si>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</si>
  <si>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</si>
  <si>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</si>
  <si>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</si>
  <si>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</si>
  <si>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</si>
  <si>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</si>
  <si>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</si>
  <si>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</si>
  <si>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</si>
  <si>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</si>
  <si>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</si>
  <si>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</si>
  <si>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</si>
  <si>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</si>
  <si>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</si>
  <si>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</si>
  <si>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</si>
  <si>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</si>
  <si>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</si>
  <si>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</si>
  <si>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</si>
  <si>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</si>
  <si>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</si>
  <si>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</si>
  <si>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</si>
  <si>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</si>
  <si>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</si>
  <si>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</si>
  <si>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</si>
  <si>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</si>
  <si>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</si>
  <si>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</si>
  <si>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</si>
  <si>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</si>
  <si>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</si>
  <si>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</si>
  <si>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</si>
  <si>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</si>
  <si>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</si>
  <si>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</si>
  <si>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</si>
  <si>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</si>
  <si>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</si>
  <si>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</si>
  <si>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</si>
  <si>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</si>
  <si>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</si>
  <si>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</si>
  <si>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</si>
  <si>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</si>
  <si>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</si>
  <si>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</si>
  <si>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</si>
  <si>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</si>
  <si>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</si>
  <si>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</si>
  <si>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</si>
  <si>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</si>
  <si>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</si>
  <si>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</si>
  <si>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</si>
  <si>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</si>
  <si>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</si>
  <si>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</si>
  <si>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</si>
  <si>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</si>
  <si>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</si>
  <si>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</si>
  <si>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</si>
  <si>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</si>
  <si>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</si>
  <si>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</si>
  <si>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</si>
  <si>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</si>
  <si>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</si>
  <si>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</si>
  <si>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</si>
  <si>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</si>
  <si>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</si>
  <si>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</si>
  <si>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</si>
  <si>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</si>
  <si>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</si>
  <si>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</si>
  <si>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</si>
  <si>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</si>
  <si>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</si>
  <si>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</si>
  <si>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</si>
  <si>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</si>
  <si>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</si>
  <si>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</si>
  <si>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</si>
  <si>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</si>
  <si>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</si>
  <si>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</si>
  <si>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</si>
  <si>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</si>
  <si>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</si>
  <si>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</si>
  <si>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</si>
  <si>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</si>
  <si>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</si>
  <si>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</si>
  <si>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</si>
  <si>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</si>
  <si>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</si>
  <si>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</si>
  <si>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</si>
  <si>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</si>
  <si>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</si>
  <si>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</si>
  <si>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</si>
  <si>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</si>
  <si>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</si>
  <si>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</si>
  <si>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</si>
  <si>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</si>
  <si>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</si>
  <si>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</si>
  <si>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</si>
  <si>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</si>
  <si>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</si>
  <si>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</si>
  <si>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</si>
  <si>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</si>
  <si>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</si>
  <si>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</si>
  <si>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</si>
  <si>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</si>
  <si>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</si>
  <si>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</si>
  <si>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</si>
  <si>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</si>
  <si>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</si>
  <si>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</si>
  <si>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</si>
  <si>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</si>
  <si>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</si>
  <si>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</si>
  <si>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</si>
  <si>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</si>
  <si>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</si>
  <si>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</si>
  <si>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</si>
  <si>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</si>
  <si>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</si>
  <si>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</si>
  <si>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</si>
  <si>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</si>
  <si>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</si>
  <si>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</si>
  <si>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</si>
  <si>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</si>
  <si>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</si>
  <si>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</si>
  <si>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</si>
  <si>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</si>
  <si>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</si>
  <si>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</si>
  <si>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</si>
  <si>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</si>
  <si>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</si>
  <si>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</si>
  <si>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</si>
  <si>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</si>
  <si>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</si>
  <si>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</si>
  <si>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</si>
  <si>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</si>
  <si>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</si>
  <si>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</si>
  <si>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</si>
  <si>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</si>
  <si>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</si>
  <si>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</si>
  <si>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</si>
  <si>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</si>
  <si>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</si>
  <si>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</si>
  <si>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</si>
  <si>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</si>
  <si>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</si>
  <si>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</si>
  <si>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</si>
  <si>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</si>
  <si>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</si>
  <si>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</si>
  <si>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</si>
  <si>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</si>
  <si>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</si>
  <si>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</si>
  <si>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</si>
  <si>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</si>
  <si>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</si>
  <si>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</si>
  <si>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</si>
  <si>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</si>
  <si>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</si>
  <si>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</si>
  <si>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</si>
  <si>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</si>
  <si>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</si>
  <si>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</si>
  <si>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</si>
  <si>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</si>
  <si>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</si>
  <si>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</si>
  <si>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</si>
  <si>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</si>
  <si>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</si>
  <si>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</si>
  <si>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</si>
  <si>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</si>
  <si>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 xml:space="preserve">                                                                               საბალანსო აქტივები
                                                                                                                                                                                                             სექტორი დაფარვის წყაროს/კონტრაგენტის ტიპის მიხედვით</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</si>
  <si>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</si>
  <si>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</si>
  <si>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</si>
  <si>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</si>
  <si>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</si>
  <si>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</si>
  <si>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</si>
  <si>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</si>
  <si>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</si>
  <si>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</si>
  <si>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</si>
  <si>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</si>
  <si>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</si>
  <si>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</si>
  <si>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</si>
  <si>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</si>
  <si>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</si>
  <si>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</si>
  <si>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</si>
  <si>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</si>
  <si>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</si>
  <si>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</si>
  <si>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</si>
  <si>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</si>
  <si>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</si>
  <si>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</si>
  <si>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</si>
  <si>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</si>
  <si>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</si>
  <si>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</si>
  <si>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</si>
  <si>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</si>
  <si>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</si>
  <si>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</si>
  <si>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</si>
  <si>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</si>
  <si>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</si>
  <si>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</si>
  <si>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</si>
  <si>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</si>
  <si>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</si>
  <si>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</si>
  <si>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</si>
  <si>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</si>
  <si>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</si>
  <si>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</si>
  <si>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</si>
  <si>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</si>
  <si>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</si>
  <si>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</si>
  <si>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</si>
  <si>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</si>
  <si>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</si>
  <si>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</si>
  <si>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</si>
  <si>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</si>
  <si>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</si>
  <si>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</si>
  <si>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</si>
  <si>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</si>
  <si>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</si>
  <si>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</si>
  <si>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</si>
  <si>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</si>
  <si>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</si>
  <si>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</si>
  <si>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</si>
  <si>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</si>
  <si>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</si>
  <si>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</si>
  <si>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</si>
  <si>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</si>
  <si>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</si>
  <si>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</si>
  <si>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https://nbg.gov.ge/page/covid-19</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</si>
  <si>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</si>
  <si>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</si>
  <si>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</si>
  <si>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</si>
  <si>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</si>
  <si>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</si>
  <si>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</si>
  <si>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</si>
  <si>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</si>
  <si>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</si>
  <si>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</si>
  <si>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</si>
  <si>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</si>
  <si>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</si>
  <si>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ცხრილი 9 (Capital), N38</t>
  </si>
  <si>
    <t>ცხრილი 9 (Capital), N2</t>
  </si>
  <si>
    <t>ცხრილი 9 (Capital), N6</t>
  </si>
  <si>
    <t>სს ტერაბანკი</t>
  </si>
  <si>
    <t>შეიხი ნაჰაიან მაბარაკ ალ ნაჰაიანი</t>
  </si>
  <si>
    <t>თეა  ლორთქიფანიძე</t>
  </si>
  <si>
    <t>https://terabank.ge</t>
  </si>
  <si>
    <t>შეიხი ნაჰაიან მაბარაკ ალ ნაჰაიანი (თავმჯდომარე)</t>
  </si>
  <si>
    <t>არადამოუკიდებელი თავმჯდომარე</t>
  </si>
  <si>
    <t>აბჰიჯით ჩოუდური</t>
  </si>
  <si>
    <t>არადამოუკიდებელ წევრი</t>
  </si>
  <si>
    <t>სეითი დევდარიანი</t>
  </si>
  <si>
    <t>ხირთ რულოფ დე კორტე</t>
  </si>
  <si>
    <t>დამოუკიდებელი წევრი</t>
  </si>
  <si>
    <t>ნანა მიქაშავიძე</t>
  </si>
  <si>
    <t>თეონა მიქაძე</t>
  </si>
  <si>
    <t>თეა ლორთქიფანიძე</t>
  </si>
  <si>
    <t>გენერალური დირექტორი</t>
  </si>
  <si>
    <t>სოფიო ჯუღელი</t>
  </si>
  <si>
    <t>ფინანსური დირექტორი</t>
  </si>
  <si>
    <t>თეიმურაზ აბულაძე</t>
  </si>
  <si>
    <t>რისკების დირექტორი</t>
  </si>
  <si>
    <t>ვახტანგ ხუციშვილი</t>
  </si>
  <si>
    <t>ოპერაციული დირექტორი</t>
  </si>
  <si>
    <t>დავით ვერულაშვილი</t>
  </si>
  <si>
    <t>კომერციული დირექტორი</t>
  </si>
  <si>
    <t>H. H. Sheikh Nahayan Mabarak Al Nahayan</t>
  </si>
  <si>
    <t>H. H. Sheikh Mansoor Bin Zayed Bin Sultan Al-Nahyan</t>
  </si>
  <si>
    <t>H. E. Sheikh Mohamed Buti Al Hamed</t>
  </si>
  <si>
    <t>LTD "Investment Trading Group"</t>
  </si>
  <si>
    <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</si>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</sst>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00_);_(* \(#,##0.0000\);_(* &quot;-&quot;??_);_(@_)"/>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sz val="11"/>
      <name val="Calibri"/>
      <family val="2"/>
      <charset val="204"/>
      <scheme val="minor"/>
    </font>
    <font>
      <i/>
      <sz val="11"/>
      <name val="Calibri"/>
      <family val="2"/>
      <scheme val="minor"/>
    </font>
    <font>
      <i/>
      <sz val="11"/>
      <name val="Calibri"/>
      <family val="2"/>
      <charset val="204"/>
      <scheme val="minor"/>
    </font>
    <font>
      <sz val="11"/>
      <name val="Calibri"/>
      <family val="2"/>
      <scheme val="minor"/>
    </font>
    <font>
      <u/>
      <sz val="8"/>
      <name val="Sylfaen"/>
      <family val="1"/>
    </font>
    <font>
      <b/>
      <i/>
      <sz val="10"/>
      <color theme="1"/>
      <name val="Calibri"/>
      <family val="2"/>
      <scheme val="minor"/>
    </font>
    <font>
      <b/>
      <sz val="9"/>
      <name val="Calibri"/>
      <family val="2"/>
      <scheme val="minor"/>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s>
  <borders count="15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medium">
        <color indexed="64"/>
      </left>
      <right style="thin">
        <color auto="1"/>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141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4" fillId="0" borderId="0"/>
    <xf numFmtId="168" fontId="25" fillId="37" borderId="0"/>
    <xf numFmtId="169" fontId="25" fillId="37" borderId="0"/>
    <xf numFmtId="168" fontId="25" fillId="37" borderId="0"/>
    <xf numFmtId="0" fontId="26" fillId="38"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168" fontId="27" fillId="38" borderId="0" applyNumberFormat="0" applyBorder="0" applyAlignment="0" applyProtection="0"/>
    <xf numFmtId="169" fontId="27" fillId="38" borderId="0" applyNumberFormat="0" applyBorder="0" applyAlignment="0" applyProtection="0"/>
    <xf numFmtId="168"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168" fontId="27" fillId="39" borderId="0" applyNumberFormat="0" applyBorder="0" applyAlignment="0" applyProtection="0"/>
    <xf numFmtId="169" fontId="27" fillId="39" borderId="0" applyNumberFormat="0" applyBorder="0" applyAlignment="0" applyProtection="0"/>
    <xf numFmtId="168"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168" fontId="27" fillId="40" borderId="0" applyNumberFormat="0" applyBorder="0" applyAlignment="0" applyProtection="0"/>
    <xf numFmtId="169" fontId="27" fillId="40" borderId="0" applyNumberFormat="0" applyBorder="0" applyAlignment="0" applyProtection="0"/>
    <xf numFmtId="168"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168" fontId="27" fillId="42" borderId="0" applyNumberFormat="0" applyBorder="0" applyAlignment="0" applyProtection="0"/>
    <xf numFmtId="169" fontId="27" fillId="42" borderId="0" applyNumberFormat="0" applyBorder="0" applyAlignment="0" applyProtection="0"/>
    <xf numFmtId="168"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168" fontId="27" fillId="43" borderId="0" applyNumberFormat="0" applyBorder="0" applyAlignment="0" applyProtection="0"/>
    <xf numFmtId="169" fontId="27" fillId="43" borderId="0" applyNumberFormat="0" applyBorder="0" applyAlignment="0" applyProtection="0"/>
    <xf numFmtId="168"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168" fontId="27" fillId="45" borderId="0" applyNumberFormat="0" applyBorder="0" applyAlignment="0" applyProtection="0"/>
    <xf numFmtId="169" fontId="27" fillId="45" borderId="0" applyNumberFormat="0" applyBorder="0" applyAlignment="0" applyProtection="0"/>
    <xf numFmtId="168"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168" fontId="27" fillId="46" borderId="0" applyNumberFormat="0" applyBorder="0" applyAlignment="0" applyProtection="0"/>
    <xf numFmtId="169" fontId="27" fillId="46" borderId="0" applyNumberFormat="0" applyBorder="0" applyAlignment="0" applyProtection="0"/>
    <xf numFmtId="168"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168" fontId="27" fillId="41" borderId="0" applyNumberFormat="0" applyBorder="0" applyAlignment="0" applyProtection="0"/>
    <xf numFmtId="169" fontId="27" fillId="41" borderId="0" applyNumberFormat="0" applyBorder="0" applyAlignment="0" applyProtection="0"/>
    <xf numFmtId="168"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168" fontId="27" fillId="44" borderId="0" applyNumberFormat="0" applyBorder="0" applyAlignment="0" applyProtection="0"/>
    <xf numFmtId="169" fontId="27" fillId="44" borderId="0" applyNumberFormat="0" applyBorder="0" applyAlignment="0" applyProtection="0"/>
    <xf numFmtId="168"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168" fontId="27" fillId="47" borderId="0" applyNumberFormat="0" applyBorder="0" applyAlignment="0" applyProtection="0"/>
    <xf numFmtId="169" fontId="27" fillId="47" borderId="0" applyNumberFormat="0" applyBorder="0" applyAlignment="0" applyProtection="0"/>
    <xf numFmtId="168"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168" fontId="30" fillId="48" borderId="0" applyNumberFormat="0" applyBorder="0" applyAlignment="0" applyProtection="0"/>
    <xf numFmtId="169" fontId="30" fillId="48" borderId="0" applyNumberFormat="0" applyBorder="0" applyAlignment="0" applyProtection="0"/>
    <xf numFmtId="168"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168" fontId="30" fillId="51" borderId="0" applyNumberFormat="0" applyBorder="0" applyAlignment="0" applyProtection="0"/>
    <xf numFmtId="169" fontId="30" fillId="51" borderId="0" applyNumberFormat="0" applyBorder="0" applyAlignment="0" applyProtection="0"/>
    <xf numFmtId="168"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168" fontId="30" fillId="54" borderId="0" applyNumberFormat="0" applyBorder="0" applyAlignment="0" applyProtection="0"/>
    <xf numFmtId="169" fontId="30" fillId="54" borderId="0" applyNumberFormat="0" applyBorder="0" applyAlignment="0" applyProtection="0"/>
    <xf numFmtId="168"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168" fontId="30" fillId="58" borderId="0" applyNumberFormat="0" applyBorder="0" applyAlignment="0" applyProtection="0"/>
    <xf numFmtId="169" fontId="30" fillId="58" borderId="0" applyNumberFormat="0" applyBorder="0" applyAlignment="0" applyProtection="0"/>
    <xf numFmtId="168"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168" fontId="30" fillId="60" borderId="0" applyNumberFormat="0" applyBorder="0" applyAlignment="0" applyProtection="0"/>
    <xf numFmtId="169" fontId="30" fillId="60" borderId="0" applyNumberFormat="0" applyBorder="0" applyAlignment="0" applyProtection="0"/>
    <xf numFmtId="168"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168" fontId="30" fillId="49" borderId="0" applyNumberFormat="0" applyBorder="0" applyAlignment="0" applyProtection="0"/>
    <xf numFmtId="169" fontId="30" fillId="49" borderId="0" applyNumberFormat="0" applyBorder="0" applyAlignment="0" applyProtection="0"/>
    <xf numFmtId="168"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168" fontId="30" fillId="50" borderId="0" applyNumberFormat="0" applyBorder="0" applyAlignment="0" applyProtection="0"/>
    <xf numFmtId="169" fontId="30" fillId="50" borderId="0" applyNumberFormat="0" applyBorder="0" applyAlignment="0" applyProtection="0"/>
    <xf numFmtId="168"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168" fontId="30" fillId="63" borderId="0" applyNumberFormat="0" applyBorder="0" applyAlignment="0" applyProtection="0"/>
    <xf numFmtId="169" fontId="30" fillId="63" borderId="0" applyNumberFormat="0" applyBorder="0" applyAlignment="0" applyProtection="0"/>
    <xf numFmtId="168"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168" fontId="33" fillId="39" borderId="0" applyNumberFormat="0" applyBorder="0" applyAlignment="0" applyProtection="0"/>
    <xf numFmtId="169" fontId="33" fillId="39" borderId="0" applyNumberFormat="0" applyBorder="0" applyAlignment="0" applyProtection="0"/>
    <xf numFmtId="168" fontId="33" fillId="39" borderId="0" applyNumberFormat="0" applyBorder="0" applyAlignment="0" applyProtection="0"/>
    <xf numFmtId="0" fontId="31" fillId="39" borderId="0" applyNumberFormat="0" applyBorder="0" applyAlignment="0" applyProtection="0"/>
    <xf numFmtId="170" fontId="34"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1" fontId="36" fillId="0" borderId="0" applyFill="0" applyBorder="0" applyAlignment="0"/>
    <xf numFmtId="171" fontId="36"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0" fontId="35" fillId="0" borderId="0" applyFill="0" applyBorder="0" applyAlignment="0"/>
    <xf numFmtId="172" fontId="36" fillId="0" borderId="0" applyFill="0" applyBorder="0" applyAlignment="0"/>
    <xf numFmtId="173" fontId="36" fillId="0" borderId="0" applyFill="0" applyBorder="0" applyAlignment="0"/>
    <xf numFmtId="174" fontId="36" fillId="0" borderId="0" applyFill="0" applyBorder="0" applyAlignment="0"/>
    <xf numFmtId="175"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9" fontId="39"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8" fillId="9" borderId="27"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0" fontId="37"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168" fontId="39" fillId="64" borderId="33" applyNumberFormat="0" applyAlignment="0" applyProtection="0"/>
    <xf numFmtId="169" fontId="39" fillId="64" borderId="33" applyNumberFormat="0" applyAlignment="0" applyProtection="0"/>
    <xf numFmtId="168" fontId="39" fillId="64" borderId="33" applyNumberFormat="0" applyAlignment="0" applyProtection="0"/>
    <xf numFmtId="0" fontId="37" fillId="64" borderId="33" applyNumberFormat="0" applyAlignment="0" applyProtection="0"/>
    <xf numFmtId="0" fontId="40"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0" fontId="41" fillId="10" borderId="30"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169" fontId="42" fillId="65" borderId="34" applyNumberFormat="0" applyAlignment="0" applyProtection="0"/>
    <xf numFmtId="168" fontId="42" fillId="65" borderId="34" applyNumberFormat="0" applyAlignment="0" applyProtection="0"/>
    <xf numFmtId="0" fontId="40" fillId="65" borderId="3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178"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3"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4" fillId="0" borderId="0"/>
    <xf numFmtId="172" fontId="36"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2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4" fillId="0" borderId="0"/>
    <xf numFmtId="14" fontId="45" fillId="0" borderId="0" applyFill="0" applyBorder="0" applyAlignment="0"/>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35">
      <alignment vertical="center"/>
    </xf>
    <xf numFmtId="38" fontId="25" fillId="0" borderId="0" applyFont="0" applyFill="0" applyBorder="0" applyAlignment="0" applyProtection="0"/>
    <xf numFmtId="180"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168" fontId="49" fillId="0" borderId="0" applyNumberFormat="0" applyFill="0" applyBorder="0" applyAlignment="0" applyProtection="0"/>
    <xf numFmtId="169" fontId="49" fillId="0" borderId="0" applyNumberFormat="0" applyFill="0" applyBorder="0" applyAlignment="0" applyProtection="0"/>
    <xf numFmtId="168" fontId="49" fillId="0" borderId="0" applyNumberFormat="0" applyFill="0" applyBorder="0" applyAlignment="0" applyProtection="0"/>
    <xf numFmtId="0" fontId="47" fillId="0" borderId="0" applyNumberFormat="0" applyFill="0" applyBorder="0" applyAlignment="0" applyProtection="0"/>
    <xf numFmtId="168" fontId="2" fillId="0" borderId="0"/>
    <xf numFmtId="0" fontId="2" fillId="0" borderId="0"/>
    <xf numFmtId="168"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168" fontId="52" fillId="40" borderId="0" applyNumberFormat="0" applyBorder="0" applyAlignment="0" applyProtection="0"/>
    <xf numFmtId="169" fontId="52" fillId="40" borderId="0" applyNumberFormat="0" applyBorder="0" applyAlignment="0" applyProtection="0"/>
    <xf numFmtId="168"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5" applyNumberFormat="0" applyAlignment="0" applyProtection="0">
      <alignment horizontal="left" vertical="center"/>
    </xf>
    <xf numFmtId="0" fontId="53" fillId="0" borderId="25" applyNumberFormat="0" applyAlignment="0" applyProtection="0">
      <alignment horizontal="left" vertical="center"/>
    </xf>
    <xf numFmtId="168" fontId="53" fillId="0" borderId="25" applyNumberFormat="0" applyAlignment="0" applyProtection="0">
      <alignment horizontal="left" vertical="center"/>
    </xf>
    <xf numFmtId="0" fontId="53" fillId="0" borderId="9">
      <alignment horizontal="left" vertical="center"/>
    </xf>
    <xf numFmtId="0" fontId="53" fillId="0" borderId="9">
      <alignment horizontal="left" vertical="center"/>
    </xf>
    <xf numFmtId="168" fontId="53" fillId="0" borderId="9">
      <alignment horizontal="left" vertical="center"/>
    </xf>
    <xf numFmtId="0" fontId="54" fillId="0" borderId="36" applyNumberFormat="0" applyFill="0" applyAlignment="0" applyProtection="0"/>
    <xf numFmtId="169" fontId="54" fillId="0" borderId="36" applyNumberFormat="0" applyFill="0" applyAlignment="0" applyProtection="0"/>
    <xf numFmtId="0"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168" fontId="54" fillId="0" borderId="36" applyNumberFormat="0" applyFill="0" applyAlignment="0" applyProtection="0"/>
    <xf numFmtId="169" fontId="54" fillId="0" borderId="36" applyNumberFormat="0" applyFill="0" applyAlignment="0" applyProtection="0"/>
    <xf numFmtId="168" fontId="54" fillId="0" borderId="36" applyNumberFormat="0" applyFill="0" applyAlignment="0" applyProtection="0"/>
    <xf numFmtId="0" fontId="54" fillId="0" borderId="36" applyNumberFormat="0" applyFill="0" applyAlignment="0" applyProtection="0"/>
    <xf numFmtId="0" fontId="55" fillId="0" borderId="37" applyNumberFormat="0" applyFill="0" applyAlignment="0" applyProtection="0"/>
    <xf numFmtId="169" fontId="55" fillId="0" borderId="37" applyNumberFormat="0" applyFill="0" applyAlignment="0" applyProtection="0"/>
    <xf numFmtId="0"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168" fontId="55" fillId="0" borderId="37" applyNumberFormat="0" applyFill="0" applyAlignment="0" applyProtection="0"/>
    <xf numFmtId="169" fontId="55" fillId="0" borderId="37" applyNumberFormat="0" applyFill="0" applyAlignment="0" applyProtection="0"/>
    <xf numFmtId="168" fontId="55" fillId="0" borderId="37" applyNumberFormat="0" applyFill="0" applyAlignment="0" applyProtection="0"/>
    <xf numFmtId="0" fontId="55" fillId="0" borderId="37" applyNumberFormat="0" applyFill="0" applyAlignment="0" applyProtection="0"/>
    <xf numFmtId="0" fontId="56" fillId="0" borderId="38" applyNumberFormat="0" applyFill="0" applyAlignment="0" applyProtection="0"/>
    <xf numFmtId="169"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168" fontId="56" fillId="0" borderId="38" applyNumberFormat="0" applyFill="0" applyAlignment="0" applyProtection="0"/>
    <xf numFmtId="169" fontId="56" fillId="0" borderId="38" applyNumberFormat="0" applyFill="0" applyAlignment="0" applyProtection="0"/>
    <xf numFmtId="168" fontId="56" fillId="0" borderId="38" applyNumberFormat="0" applyFill="0" applyAlignment="0" applyProtection="0"/>
    <xf numFmtId="0" fontId="56" fillId="0" borderId="38" applyNumberFormat="0" applyFill="0" applyAlignment="0" applyProtection="0"/>
    <xf numFmtId="0" fontId="56" fillId="0" borderId="0" applyNumberFormat="0" applyFill="0" applyBorder="0" applyAlignment="0" applyProtection="0"/>
    <xf numFmtId="169" fontId="56" fillId="0" borderId="0" applyNumberFormat="0" applyFill="0" applyBorder="0" applyAlignment="0" applyProtection="0"/>
    <xf numFmtId="0"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168" fontId="56" fillId="0" borderId="0" applyNumberFormat="0" applyFill="0" applyBorder="0" applyAlignment="0" applyProtection="0"/>
    <xf numFmtId="169" fontId="56" fillId="0" borderId="0" applyNumberFormat="0" applyFill="0" applyBorder="0" applyAlignment="0" applyProtection="0"/>
    <xf numFmtId="168" fontId="56" fillId="0" borderId="0" applyNumberFormat="0" applyFill="0" applyBorder="0" applyAlignment="0" applyProtection="0"/>
    <xf numFmtId="0" fontId="56" fillId="0" borderId="0" applyNumberFormat="0" applyFill="0" applyBorder="0" applyAlignment="0" applyProtection="0"/>
    <xf numFmtId="37" fontId="57" fillId="0" borderId="0"/>
    <xf numFmtId="168" fontId="58" fillId="0" borderId="0"/>
    <xf numFmtId="0" fontId="58" fillId="0" borderId="0"/>
    <xf numFmtId="168" fontId="58" fillId="0" borderId="0"/>
    <xf numFmtId="168" fontId="53" fillId="0" borderId="0"/>
    <xf numFmtId="0" fontId="53" fillId="0" borderId="0"/>
    <xf numFmtId="168" fontId="53" fillId="0" borderId="0"/>
    <xf numFmtId="168" fontId="59" fillId="0" borderId="0"/>
    <xf numFmtId="0" fontId="59" fillId="0" borderId="0"/>
    <xf numFmtId="168" fontId="59"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3" fillId="0" borderId="0" applyNumberFormat="0" applyFill="0" applyBorder="0" applyAlignment="0" applyProtection="0">
      <alignment vertical="top"/>
      <protection locked="0"/>
    </xf>
    <xf numFmtId="169" fontId="63" fillId="0" borderId="0" applyNumberFormat="0" applyFill="0" applyBorder="0" applyAlignment="0" applyProtection="0">
      <alignment vertical="top"/>
      <protection locked="0"/>
    </xf>
    <xf numFmtId="168" fontId="63" fillId="0" borderId="0" applyNumberFormat="0" applyFill="0" applyBorder="0" applyAlignment="0" applyProtection="0">
      <alignment vertical="top"/>
      <protection locked="0"/>
    </xf>
    <xf numFmtId="168" fontId="64" fillId="0" borderId="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9" fontId="67"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6" fillId="8" borderId="27"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0" fontId="65"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168" fontId="67" fillId="43" borderId="33" applyNumberFormat="0" applyAlignment="0" applyProtection="0"/>
    <xf numFmtId="169" fontId="67" fillId="43" borderId="33" applyNumberFormat="0" applyAlignment="0" applyProtection="0"/>
    <xf numFmtId="168" fontId="67" fillId="43" borderId="33" applyNumberFormat="0" applyAlignment="0" applyProtection="0"/>
    <xf numFmtId="0" fontId="65" fillId="43" borderId="33" applyNumberFormat="0" applyAlignment="0" applyProtection="0"/>
    <xf numFmtId="3" fontId="2" fillId="72" borderId="3" applyFont="0">
      <alignment horizontal="right" vertical="center"/>
      <protection locked="0"/>
    </xf>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0" fontId="68" fillId="0" borderId="3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0" fontId="68" fillId="0" borderId="3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168" fontId="70" fillId="0" borderId="39" applyNumberFormat="0" applyFill="0" applyAlignment="0" applyProtection="0"/>
    <xf numFmtId="169" fontId="70" fillId="0" borderId="39" applyNumberFormat="0" applyFill="0" applyAlignment="0" applyProtection="0"/>
    <xf numFmtId="168" fontId="70" fillId="0" borderId="39" applyNumberFormat="0" applyFill="0" applyAlignment="0" applyProtection="0"/>
    <xf numFmtId="0" fontId="68" fillId="0" borderId="3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168" fontId="73" fillId="73" borderId="0" applyNumberFormat="0" applyBorder="0" applyAlignment="0" applyProtection="0"/>
    <xf numFmtId="169" fontId="73" fillId="73" borderId="0" applyNumberFormat="0" applyBorder="0" applyAlignment="0" applyProtection="0"/>
    <xf numFmtId="168" fontId="73" fillId="73" borderId="0" applyNumberFormat="0" applyBorder="0" applyAlignment="0" applyProtection="0"/>
    <xf numFmtId="0" fontId="71" fillId="73" borderId="0" applyNumberFormat="0" applyBorder="0" applyAlignment="0" applyProtection="0"/>
    <xf numFmtId="1" fontId="74" fillId="0" borderId="0" applyProtection="0"/>
    <xf numFmtId="168" fontId="25" fillId="0" borderId="40"/>
    <xf numFmtId="169" fontId="25" fillId="0" borderId="40"/>
    <xf numFmtId="168" fontId="25" fillId="0" borderId="4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5" fillId="0" borderId="0"/>
    <xf numFmtId="181" fontId="2"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0" fontId="76" fillId="0" borderId="0"/>
    <xf numFmtId="0" fontId="75" fillId="0" borderId="0"/>
    <xf numFmtId="179" fontId="27" fillId="0" borderId="0"/>
    <xf numFmtId="179" fontId="2" fillId="0" borderId="0"/>
    <xf numFmtId="179" fontId="2" fillId="0" borderId="0"/>
    <xf numFmtId="0" fontId="2" fillId="0" borderId="0"/>
    <xf numFmtId="0" fontId="2"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7"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7" fillId="0" borderId="0"/>
    <xf numFmtId="168"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68" fontId="27" fillId="0" borderId="0"/>
    <xf numFmtId="0" fontId="27" fillId="0" borderId="0"/>
    <xf numFmtId="0" fontId="27" fillId="0" borderId="0"/>
    <xf numFmtId="0" fontId="2"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6" fillId="0" borderId="0"/>
    <xf numFmtId="179" fontId="27" fillId="0" borderId="0"/>
    <xf numFmtId="179" fontId="2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7" fillId="0" borderId="0"/>
    <xf numFmtId="179" fontId="27" fillId="0" borderId="0"/>
    <xf numFmtId="179" fontId="27" fillId="0" borderId="0"/>
    <xf numFmtId="179" fontId="27" fillId="0" borderId="0"/>
    <xf numFmtId="179"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7"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4" fillId="0" borderId="0"/>
    <xf numFmtId="0" fontId="27" fillId="0" borderId="0"/>
    <xf numFmtId="0" fontId="2" fillId="0" borderId="0"/>
    <xf numFmtId="0" fontId="26" fillId="0" borderId="0"/>
    <xf numFmtId="168" fontId="24" fillId="0" borderId="0"/>
    <xf numFmtId="0" fontId="2"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7" fillId="0" borderId="0"/>
    <xf numFmtId="0" fontId="27" fillId="0" borderId="0"/>
    <xf numFmtId="168" fontId="24" fillId="0" borderId="0"/>
    <xf numFmtId="0" fontId="64" fillId="0" borderId="0"/>
    <xf numFmtId="0" fontId="2" fillId="0" borderId="0"/>
    <xf numFmtId="168" fontId="24" fillId="0" borderId="0"/>
    <xf numFmtId="0" fontId="1" fillId="0" borderId="0"/>
    <xf numFmtId="179"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79"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179" fontId="2" fillId="0" borderId="0"/>
    <xf numFmtId="0" fontId="2" fillId="0" borderId="0"/>
    <xf numFmtId="179" fontId="2" fillId="0" borderId="0"/>
    <xf numFmtId="0" fontId="2" fillId="0" borderId="0"/>
    <xf numFmtId="179"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68" fontId="24" fillId="0" borderId="0"/>
    <xf numFmtId="168" fontId="24" fillId="0" borderId="0"/>
    <xf numFmtId="0" fontId="1" fillId="0" borderId="0"/>
    <xf numFmtId="179" fontId="27" fillId="0" borderId="0"/>
    <xf numFmtId="179"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79" fontId="27"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79" fontId="2"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5" fillId="0" borderId="0"/>
    <xf numFmtId="0" fontId="8"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79" fontId="8" fillId="0" borderId="0"/>
    <xf numFmtId="0" fontId="25" fillId="0" borderId="0"/>
    <xf numFmtId="179"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5" fillId="0" borderId="0"/>
    <xf numFmtId="179" fontId="8"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25"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68" fontId="25" fillId="0" borderId="0"/>
    <xf numFmtId="0" fontId="75" fillId="0" borderId="0"/>
    <xf numFmtId="168"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8" fillId="0" borderId="0"/>
    <xf numFmtId="0" fontId="75" fillId="0" borderId="0"/>
    <xf numFmtId="168" fontId="8" fillId="0" borderId="0"/>
    <xf numFmtId="0" fontId="75" fillId="0" borderId="0"/>
    <xf numFmtId="168" fontId="8"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79"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79"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5"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5" fillId="0" borderId="0"/>
    <xf numFmtId="179" fontId="25" fillId="0" borderId="0"/>
    <xf numFmtId="179" fontId="25" fillId="0" borderId="0"/>
    <xf numFmtId="179"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3" fillId="0" borderId="0"/>
    <xf numFmtId="0" fontId="2" fillId="0" borderId="0"/>
    <xf numFmtId="0" fontId="75" fillId="0" borderId="0"/>
    <xf numFmtId="168" fontId="43"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5" fillId="0" borderId="0"/>
    <xf numFmtId="0" fontId="2" fillId="0" borderId="0"/>
    <xf numFmtId="0" fontId="7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9"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69"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68"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68"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79" fillId="0" borderId="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168" fontId="2" fillId="0" borderId="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169"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0" borderId="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7" fillId="11" borderId="3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6"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168" fontId="2" fillId="0" borderId="0"/>
    <xf numFmtId="0" fontId="2" fillId="74" borderId="41" applyNumberFormat="0" applyFont="0" applyAlignment="0" applyProtection="0"/>
    <xf numFmtId="0" fontId="2" fillId="74" borderId="41" applyNumberFormat="0" applyFont="0" applyAlignment="0" applyProtection="0"/>
    <xf numFmtId="169" fontId="2" fillId="0" borderId="0"/>
    <xf numFmtId="168" fontId="2" fillId="0" borderId="0"/>
    <xf numFmtId="168" fontId="2" fillId="0" borderId="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0" fontId="2" fillId="74" borderId="4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0"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1" fillId="0" borderId="0"/>
    <xf numFmtId="0" fontId="81" fillId="0" borderId="0"/>
    <xf numFmtId="168" fontId="81" fillId="0" borderId="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9" fontId="84"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3" fillId="9" borderId="28"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0" fontId="82"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168" fontId="84" fillId="64" borderId="42" applyNumberFormat="0" applyAlignment="0" applyProtection="0"/>
    <xf numFmtId="169" fontId="84" fillId="64" borderId="42" applyNumberFormat="0" applyAlignment="0" applyProtection="0"/>
    <xf numFmtId="168" fontId="84" fillId="64" borderId="42" applyNumberFormat="0" applyAlignment="0" applyProtection="0"/>
    <xf numFmtId="0" fontId="82" fillId="64" borderId="42" applyNumberFormat="0" applyAlignment="0" applyProtection="0"/>
    <xf numFmtId="0" fontId="24" fillId="0" borderId="0"/>
    <xf numFmtId="175" fontId="36" fillId="0" borderId="0" applyFont="0" applyFill="0" applyBorder="0" applyAlignment="0" applyProtection="0"/>
    <xf numFmtId="186"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6" fillId="0" borderId="0" applyFill="0" applyBorder="0" applyAlignment="0"/>
    <xf numFmtId="172" fontId="36" fillId="0" borderId="0" applyFill="0" applyBorder="0" applyAlignment="0"/>
    <xf numFmtId="171" fontId="36" fillId="0" borderId="0" applyFill="0" applyBorder="0" applyAlignment="0"/>
    <xf numFmtId="176" fontId="36" fillId="0" borderId="0" applyFill="0" applyBorder="0" applyAlignment="0"/>
    <xf numFmtId="172" fontId="36" fillId="0" borderId="0" applyFill="0" applyBorder="0" applyAlignment="0"/>
    <xf numFmtId="168" fontId="2" fillId="0" borderId="0"/>
    <xf numFmtId="0" fontId="2" fillId="0" borderId="0"/>
    <xf numFmtId="168" fontId="2" fillId="0" borderId="0"/>
    <xf numFmtId="187"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7" fillId="0" borderId="0"/>
    <xf numFmtId="0" fontId="24" fillId="0" borderId="0"/>
    <xf numFmtId="0" fontId="88" fillId="0" borderId="0"/>
    <xf numFmtId="0" fontId="88" fillId="0" borderId="0"/>
    <xf numFmtId="168" fontId="24" fillId="0" borderId="0"/>
    <xf numFmtId="168"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89" fontId="36" fillId="0" borderId="0" applyFill="0" applyBorder="0" applyAlignment="0"/>
    <xf numFmtId="190" fontId="36" fillId="0" borderId="0" applyFill="0" applyBorder="0" applyAlignment="0"/>
    <xf numFmtId="0" fontId="91" fillId="0" borderId="0">
      <alignment horizontal="center" vertical="top"/>
    </xf>
    <xf numFmtId="0" fontId="92" fillId="0" borderId="0" applyNumberFormat="0" applyFill="0" applyBorder="0" applyAlignment="0" applyProtection="0"/>
    <xf numFmtId="169" fontId="92" fillId="0" borderId="0" applyNumberFormat="0" applyFill="0" applyBorder="0" applyAlignment="0" applyProtection="0"/>
    <xf numFmtId="0"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168" fontId="92" fillId="0" borderId="0" applyNumberFormat="0" applyFill="0" applyBorder="0" applyAlignment="0" applyProtection="0"/>
    <xf numFmtId="169" fontId="92" fillId="0" borderId="0" applyNumberFormat="0" applyFill="0" applyBorder="0" applyAlignment="0" applyProtection="0"/>
    <xf numFmtId="168" fontId="92" fillId="0" borderId="0" applyNumberFormat="0" applyFill="0" applyBorder="0" applyAlignment="0" applyProtection="0"/>
    <xf numFmtId="0" fontId="92" fillId="0" borderId="0" applyNumberFormat="0" applyFill="0" applyBorder="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9" fontId="93"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6" fillId="0" borderId="32"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0" fontId="46"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168" fontId="93" fillId="0" borderId="43" applyNumberFormat="0" applyFill="0" applyAlignment="0" applyProtection="0"/>
    <xf numFmtId="169" fontId="93" fillId="0" borderId="43" applyNumberFormat="0" applyFill="0" applyAlignment="0" applyProtection="0"/>
    <xf numFmtId="168" fontId="93" fillId="0" borderId="43" applyNumberFormat="0" applyFill="0" applyAlignment="0" applyProtection="0"/>
    <xf numFmtId="0" fontId="46" fillId="0" borderId="43" applyNumberFormat="0" applyFill="0" applyAlignment="0" applyProtection="0"/>
    <xf numFmtId="0" fontId="24" fillId="0" borderId="44"/>
    <xf numFmtId="185" fontId="80"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5" fillId="0" borderId="0" applyFont="0" applyFill="0" applyBorder="0" applyAlignment="0" applyProtection="0"/>
    <xf numFmtId="192"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42" fontId="97" fillId="0" borderId="0" applyFont="0" applyFill="0" applyBorder="0" applyAlignment="0" applyProtection="0"/>
    <xf numFmtId="44"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41" fontId="97" fillId="0" borderId="0" applyFont="0" applyFill="0" applyBorder="0" applyAlignment="0" applyProtection="0"/>
    <xf numFmtId="43"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168" fontId="93" fillId="0" borderId="98" applyNumberFormat="0" applyFill="0" applyAlignment="0" applyProtection="0"/>
    <xf numFmtId="169" fontId="93"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9"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68" fontId="93"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0" fontId="46" fillId="0" borderId="98" applyNumberFormat="0" applyFill="0" applyAlignment="0" applyProtection="0"/>
    <xf numFmtId="188" fontId="2" fillId="70" borderId="92" applyFont="0">
      <alignment horizontal="right" vertical="center"/>
    </xf>
    <xf numFmtId="3" fontId="2" fillId="70" borderId="92" applyFont="0">
      <alignment horizontal="right" vertical="center"/>
    </xf>
    <xf numFmtId="0" fontId="82"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168" fontId="84" fillId="64" borderId="97" applyNumberFormat="0" applyAlignment="0" applyProtection="0"/>
    <xf numFmtId="169" fontId="84"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9"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168" fontId="84"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0" fontId="82" fillId="64" borderId="97" applyNumberFormat="0" applyAlignment="0" applyProtection="0"/>
    <xf numFmtId="3" fontId="2" fillId="75" borderId="92" applyFont="0">
      <alignment horizontal="right" vertical="center"/>
      <protection locked="0"/>
    </xf>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0" fontId="26" fillId="74" borderId="96" applyNumberFormat="0" applyFont="0" applyAlignment="0" applyProtection="0"/>
    <xf numFmtId="3" fontId="2" fillId="72" borderId="92" applyFont="0">
      <alignment horizontal="right" vertical="center"/>
      <protection locked="0"/>
    </xf>
    <xf numFmtId="0" fontId="65"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168" fontId="67" fillId="43" borderId="95" applyNumberFormat="0" applyAlignment="0" applyProtection="0"/>
    <xf numFmtId="169" fontId="67"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9"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168" fontId="67"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65" fillId="43" borderId="95" applyNumberFormat="0" applyAlignment="0" applyProtection="0"/>
    <xf numFmtId="0" fontId="2" fillId="71" borderId="93" applyNumberFormat="0" applyFont="0" applyBorder="0" applyProtection="0">
      <alignment horizontal="left" vertical="center"/>
    </xf>
    <xf numFmtId="9" fontId="2" fillId="71" borderId="92" applyFont="0" applyProtection="0">
      <alignment horizontal="right" vertical="center"/>
    </xf>
    <xf numFmtId="3" fontId="2" fillId="71" borderId="92" applyFont="0" applyProtection="0">
      <alignment horizontal="right" vertical="center"/>
    </xf>
    <xf numFmtId="0" fontId="61" fillId="70" borderId="93" applyFont="0" applyBorder="0">
      <alignment horizontal="center" wrapText="1"/>
    </xf>
    <xf numFmtId="168" fontId="53" fillId="0" borderId="90">
      <alignment horizontal="left" vertical="center"/>
    </xf>
    <xf numFmtId="0" fontId="53" fillId="0" borderId="90">
      <alignment horizontal="left" vertical="center"/>
    </xf>
    <xf numFmtId="0" fontId="53" fillId="0" borderId="90">
      <alignment horizontal="left" vertical="center"/>
    </xf>
    <xf numFmtId="0" fontId="2" fillId="69" borderId="92" applyNumberFormat="0" applyFont="0" applyBorder="0" applyProtection="0">
      <alignment horizontal="center" vertical="center"/>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5" fillId="0" borderId="92" applyNumberFormat="0" applyAlignment="0">
      <alignment horizontal="right"/>
      <protection locked="0"/>
    </xf>
    <xf numFmtId="0" fontId="37"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168" fontId="39" fillId="64" borderId="95" applyNumberFormat="0" applyAlignment="0" applyProtection="0"/>
    <xf numFmtId="169" fontId="39"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9"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168" fontId="39"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37" fillId="64" borderId="95" applyNumberFormat="0" applyAlignment="0" applyProtection="0"/>
    <xf numFmtId="0" fontId="1" fillId="0" borderId="0"/>
    <xf numFmtId="169" fontId="25" fillId="37" borderId="0"/>
    <xf numFmtId="0" fontId="2" fillId="0" borderId="0">
      <alignment vertical="center"/>
    </xf>
    <xf numFmtId="166" fontId="1" fillId="0" borderId="0" applyFont="0" applyFill="0" applyBorder="0" applyAlignment="0" applyProtection="0"/>
    <xf numFmtId="0" fontId="128" fillId="0" borderId="0"/>
  </cellStyleXfs>
  <cellXfs count="761">
    <xf numFmtId="0" fontId="0" fillId="0" borderId="0" xfId="0"/>
    <xf numFmtId="0" fontId="4" fillId="0" borderId="0" xfId="0" applyFont="1"/>
    <xf numFmtId="0" fontId="0" fillId="0" borderId="0" xfId="0" applyAlignment="1">
      <alignment wrapText="1"/>
    </xf>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2" xfId="0" applyFont="1" applyBorder="1"/>
    <xf numFmtId="0" fontId="12" fillId="0" borderId="0" xfId="0" applyFont="1"/>
    <xf numFmtId="0" fontId="9" fillId="0" borderId="0" xfId="0" applyFont="1" applyAlignment="1">
      <alignment horizontal="right" wrapText="1"/>
    </xf>
    <xf numFmtId="0" fontId="9" fillId="0" borderId="15" xfId="0" applyFont="1" applyBorder="1" applyAlignment="1">
      <alignment vertical="center"/>
    </xf>
    <xf numFmtId="0" fontId="9" fillId="0" borderId="18"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17" xfId="0" applyFont="1" applyBorder="1" applyAlignment="1">
      <alignment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17" xfId="0" applyFont="1" applyBorder="1"/>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9" fillId="0" borderId="1" xfId="0" applyFont="1" applyBorder="1"/>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4" fillId="0" borderId="15" xfId="0" applyFont="1" applyBorder="1"/>
    <xf numFmtId="0" fontId="22" fillId="0" borderId="3" xfId="0" applyFont="1" applyBorder="1"/>
    <xf numFmtId="0" fontId="21"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15" xfId="1" applyNumberFormat="1" applyFont="1" applyFill="1" applyBorder="1" applyAlignment="1" applyProtection="1">
      <alignment horizontal="center" vertical="center" wrapText="1"/>
      <protection locked="0"/>
    </xf>
    <xf numFmtId="164" fontId="7" fillId="3" borderId="16" xfId="1" applyNumberFormat="1" applyFont="1" applyFill="1" applyBorder="1" applyAlignment="1" applyProtection="1">
      <alignment horizontal="center" vertical="center" wrapText="1"/>
      <protection locked="0"/>
    </xf>
    <xf numFmtId="0" fontId="4" fillId="0" borderId="12" xfId="0" applyFont="1" applyBorder="1"/>
    <xf numFmtId="0" fontId="4" fillId="0" borderId="14" xfId="0" applyFont="1" applyBorder="1"/>
    <xf numFmtId="0" fontId="7" fillId="3" borderId="18" xfId="9" applyFont="1" applyFill="1" applyBorder="1" applyAlignment="1" applyProtection="1">
      <alignment horizontal="left" vertical="center"/>
      <protection locked="0"/>
    </xf>
    <xf numFmtId="0" fontId="15" fillId="3" borderId="20"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7" fillId="0" borderId="0" xfId="11" applyFont="1" applyAlignment="1">
      <alignment vertical="center"/>
    </xf>
    <xf numFmtId="0" fontId="4" fillId="0" borderId="15" xfId="0" applyFont="1" applyBorder="1" applyAlignment="1">
      <alignment vertical="center"/>
    </xf>
    <xf numFmtId="0" fontId="9" fillId="2" borderId="18" xfId="0" applyFont="1" applyFill="1" applyBorder="1" applyAlignment="1">
      <alignment horizontal="right" vertical="center"/>
    </xf>
    <xf numFmtId="0" fontId="4" fillId="0" borderId="48" xfId="0" applyFont="1" applyBorder="1"/>
    <xf numFmtId="0" fontId="19" fillId="0" borderId="18" xfId="0" applyFont="1" applyBorder="1" applyAlignment="1">
      <alignment horizontal="center" vertical="center" wrapText="1"/>
    </xf>
    <xf numFmtId="0" fontId="4" fillId="0" borderId="49" xfId="0" applyFont="1" applyBorder="1"/>
    <xf numFmtId="0" fontId="7" fillId="0" borderId="12"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14" xfId="2" applyNumberFormat="1" applyFont="1" applyFill="1" applyBorder="1" applyAlignment="1" applyProtection="1">
      <alignment horizontal="center" vertical="center"/>
      <protection locked="0"/>
    </xf>
    <xf numFmtId="0" fontId="7" fillId="0" borderId="15"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15" xfId="9" applyFont="1" applyBorder="1" applyAlignment="1" applyProtection="1">
      <alignment horizontal="center" vertical="center" wrapText="1"/>
      <protection locked="0"/>
    </xf>
    <xf numFmtId="0" fontId="15" fillId="36" borderId="19" xfId="13" applyFont="1" applyFill="1" applyBorder="1" applyAlignment="1" applyProtection="1">
      <alignment vertical="center" wrapText="1"/>
      <protection locked="0"/>
    </xf>
    <xf numFmtId="167" fontId="22" fillId="0" borderId="54" xfId="0" applyNumberFormat="1" applyFont="1" applyBorder="1" applyAlignment="1">
      <alignment horizontal="center"/>
    </xf>
    <xf numFmtId="167" fontId="22" fillId="0" borderId="52" xfId="0" applyNumberFormat="1" applyFont="1" applyBorder="1" applyAlignment="1">
      <alignment horizontal="center"/>
    </xf>
    <xf numFmtId="167" fontId="18" fillId="0" borderId="52" xfId="0" applyNumberFormat="1" applyFont="1" applyBorder="1" applyAlignment="1">
      <alignment horizontal="center"/>
    </xf>
    <xf numFmtId="167" fontId="22" fillId="0" borderId="55" xfId="0" applyNumberFormat="1" applyFont="1" applyBorder="1" applyAlignment="1">
      <alignment horizontal="center"/>
    </xf>
    <xf numFmtId="167" fontId="22" fillId="0" borderId="56"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57" xfId="0" applyFont="1" applyBorder="1"/>
    <xf numFmtId="0" fontId="4" fillId="0" borderId="13" xfId="0" applyFont="1" applyBorder="1"/>
    <xf numFmtId="0" fontId="4" fillId="0" borderId="18" xfId="0" applyFont="1" applyBorder="1"/>
    <xf numFmtId="0" fontId="7" fillId="3" borderId="15" xfId="5" applyFont="1" applyFill="1" applyBorder="1" applyAlignment="1" applyProtection="1">
      <alignment horizontal="right" vertical="center"/>
      <protection locked="0"/>
    </xf>
    <xf numFmtId="0" fontId="15" fillId="3" borderId="19" xfId="16" applyFont="1" applyFill="1" applyBorder="1" applyProtection="1">
      <protection locked="0"/>
    </xf>
    <xf numFmtId="0" fontId="4" fillId="0" borderId="13" xfId="0" applyFont="1" applyBorder="1" applyAlignment="1">
      <alignment wrapText="1"/>
    </xf>
    <xf numFmtId="0" fontId="4" fillId="0" borderId="14" xfId="0" applyFont="1" applyBorder="1" applyAlignment="1">
      <alignment wrapText="1"/>
    </xf>
    <xf numFmtId="0" fontId="6" fillId="0" borderId="19" xfId="0" applyFont="1" applyBorder="1"/>
    <xf numFmtId="0" fontId="9" fillId="3" borderId="15" xfId="5" applyFont="1" applyFill="1" applyBorder="1" applyAlignment="1" applyProtection="1">
      <alignment horizontal="left" vertical="center"/>
      <protection locked="0"/>
    </xf>
    <xf numFmtId="0" fontId="9" fillId="3" borderId="16" xfId="13" applyFont="1" applyFill="1" applyBorder="1" applyAlignment="1" applyProtection="1">
      <alignment horizontal="center" vertical="center" wrapText="1"/>
      <protection locked="0"/>
    </xf>
    <xf numFmtId="0" fontId="9" fillId="3" borderId="15" xfId="5" applyFont="1" applyFill="1" applyBorder="1" applyAlignment="1" applyProtection="1">
      <alignment horizontal="right" vertical="center"/>
      <protection locked="0"/>
    </xf>
    <xf numFmtId="0" fontId="9" fillId="3" borderId="18" xfId="9" applyFont="1" applyFill="1" applyBorder="1" applyAlignment="1" applyProtection="1">
      <alignment horizontal="right" vertical="center"/>
      <protection locked="0"/>
    </xf>
    <xf numFmtId="0" fontId="10" fillId="3" borderId="19" xfId="16" applyFont="1" applyFill="1" applyBorder="1" applyProtection="1">
      <protection locked="0"/>
    </xf>
    <xf numFmtId="3" fontId="10" fillId="36" borderId="19" xfId="16" applyNumberFormat="1" applyFont="1" applyFill="1" applyBorder="1" applyProtection="1">
      <protection locked="0"/>
    </xf>
    <xf numFmtId="0" fontId="4" fillId="0" borderId="48" xfId="0" applyFont="1" applyBorder="1" applyAlignment="1">
      <alignment horizontal="center"/>
    </xf>
    <xf numFmtId="0" fontId="4" fillId="0" borderId="49"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16" xfId="0" applyFont="1" applyBorder="1" applyAlignment="1">
      <alignment horizontal="center" vertical="center"/>
    </xf>
    <xf numFmtId="0" fontId="101"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9" fillId="0" borderId="2" xfId="20960" applyFont="1" applyBorder="1" applyAlignment="1">
      <alignment horizontal="left" wrapText="1" indent="1"/>
    </xf>
    <xf numFmtId="0" fontId="15" fillId="0" borderId="13" xfId="11" applyFont="1" applyBorder="1" applyAlignment="1">
      <alignment horizontal="center" vertical="center"/>
    </xf>
    <xf numFmtId="0" fontId="9" fillId="0" borderId="0" xfId="11" applyFont="1" applyAlignment="1">
      <alignment horizontal="left"/>
    </xf>
    <xf numFmtId="0" fontId="17" fillId="0" borderId="0" xfId="11" applyFont="1" applyAlignment="1">
      <alignment horizontal="right"/>
    </xf>
    <xf numFmtId="0" fontId="0" fillId="0" borderId="12" xfId="0" applyBorder="1" applyAlignment="1">
      <alignment horizontal="center" vertical="center"/>
    </xf>
    <xf numFmtId="0" fontId="6" fillId="36" borderId="23"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62" xfId="0" applyFont="1" applyFill="1" applyBorder="1" applyAlignment="1">
      <alignment wrapText="1"/>
    </xf>
    <xf numFmtId="0" fontId="15" fillId="0" borderId="0" xfId="11" applyFont="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18"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10" fillId="0" borderId="1" xfId="0" applyFont="1" applyBorder="1" applyAlignment="1">
      <alignment horizontal="center"/>
    </xf>
    <xf numFmtId="0" fontId="15" fillId="0" borderId="1" xfId="0" applyFont="1" applyBorder="1" applyAlignment="1">
      <alignment horizontal="center" vertical="center"/>
    </xf>
    <xf numFmtId="0" fontId="4" fillId="0" borderId="63"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7" fillId="0" borderId="1" xfId="0" applyFont="1" applyBorder="1" applyAlignment="1">
      <alignment horizontal="center"/>
    </xf>
    <xf numFmtId="0" fontId="4" fillId="0" borderId="18" xfId="0" applyFont="1" applyBorder="1" applyAlignment="1">
      <alignment horizontal="center" vertical="center"/>
    </xf>
    <xf numFmtId="0" fontId="105" fillId="0" borderId="0" xfId="0" applyFont="1"/>
    <xf numFmtId="49" fontId="105" fillId="0" borderId="7" xfId="0" applyNumberFormat="1" applyFont="1" applyBorder="1" applyAlignment="1">
      <alignment horizontal="right" vertical="center"/>
    </xf>
    <xf numFmtId="49" fontId="105" fillId="0" borderId="70" xfId="0" applyNumberFormat="1" applyFont="1" applyBorder="1" applyAlignment="1">
      <alignment horizontal="right" vertical="center"/>
    </xf>
    <xf numFmtId="49" fontId="105" fillId="0" borderId="73" xfId="0" applyNumberFormat="1" applyFont="1" applyBorder="1" applyAlignment="1">
      <alignment horizontal="right" vertical="center"/>
    </xf>
    <xf numFmtId="49" fontId="105" fillId="0" borderId="78" xfId="0" applyNumberFormat="1" applyFont="1" applyBorder="1" applyAlignment="1">
      <alignment horizontal="right" vertical="center"/>
    </xf>
    <xf numFmtId="0" fontId="105" fillId="0" borderId="0" xfId="0" applyFont="1" applyAlignment="1">
      <alignment horizontal="left"/>
    </xf>
    <xf numFmtId="0" fontId="105" fillId="0" borderId="78" xfId="0" applyFont="1" applyBorder="1" applyAlignment="1">
      <alignment horizontal="right" vertical="center"/>
    </xf>
    <xf numFmtId="49" fontId="105" fillId="0" borderId="0" xfId="0" applyNumberFormat="1" applyFont="1" applyAlignment="1">
      <alignment horizontal="right" vertical="center"/>
    </xf>
    <xf numFmtId="0" fontId="105" fillId="0" borderId="0" xfId="0" applyFont="1" applyAlignment="1">
      <alignment vertical="center" wrapText="1"/>
    </xf>
    <xf numFmtId="0" fontId="105"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93" fontId="9" fillId="2" borderId="19" xfId="0" applyNumberFormat="1" applyFont="1" applyFill="1" applyBorder="1" applyAlignment="1" applyProtection="1">
      <alignment vertical="center"/>
      <protection locked="0"/>
    </xf>
    <xf numFmtId="3" fontId="20" fillId="36" borderId="19" xfId="0" applyNumberFormat="1" applyFont="1" applyFill="1" applyBorder="1" applyAlignment="1">
      <alignment vertical="center" wrapText="1"/>
    </xf>
    <xf numFmtId="193" fontId="7" fillId="36" borderId="16" xfId="2" applyNumberFormat="1" applyFont="1" applyFill="1" applyBorder="1" applyAlignment="1" applyProtection="1">
      <alignment vertical="top"/>
    </xf>
    <xf numFmtId="193" fontId="4" fillId="0" borderId="3" xfId="0" applyNumberFormat="1" applyFont="1" applyBorder="1"/>
    <xf numFmtId="193" fontId="4" fillId="0" borderId="15" xfId="0" applyNumberFormat="1" applyFont="1" applyBorder="1"/>
    <xf numFmtId="193" fontId="9" fillId="36" borderId="3" xfId="5"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22" fillId="0" borderId="0" xfId="0" applyNumberFormat="1" applyFont="1"/>
    <xf numFmtId="0" fontId="4" fillId="0" borderId="22" xfId="0" applyFont="1" applyBorder="1" applyAlignment="1">
      <alignment horizontal="center" vertical="center"/>
    </xf>
    <xf numFmtId="0" fontId="4" fillId="0" borderId="22" xfId="0"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6" fillId="0" borderId="0" xfId="0" applyFont="1" applyAlignment="1">
      <alignment horizontal="center" wrapText="1"/>
    </xf>
    <xf numFmtId="0" fontId="9" fillId="0" borderId="12" xfId="0" applyFont="1" applyBorder="1" applyAlignment="1">
      <alignment horizontal="right" vertical="center" wrapText="1"/>
    </xf>
    <xf numFmtId="0" fontId="7" fillId="0" borderId="13" xfId="0" applyFont="1" applyBorder="1" applyAlignment="1">
      <alignment vertical="center" wrapText="1"/>
    </xf>
    <xf numFmtId="169" fontId="25" fillId="37" borderId="0" xfId="20"/>
    <xf numFmtId="169" fontId="25" fillId="37" borderId="86" xfId="20" applyBorder="1"/>
    <xf numFmtId="0" fontId="4" fillId="0" borderId="7" xfId="0" applyFont="1" applyBorder="1" applyAlignment="1">
      <alignment vertical="center"/>
    </xf>
    <xf numFmtId="0" fontId="4" fillId="0" borderId="47" xfId="0" applyFont="1" applyBorder="1" applyAlignment="1">
      <alignment vertical="center"/>
    </xf>
    <xf numFmtId="0" fontId="4" fillId="0" borderId="92" xfId="0" applyFont="1" applyBorder="1" applyAlignment="1">
      <alignment vertical="center"/>
    </xf>
    <xf numFmtId="0" fontId="6" fillId="0" borderId="92" xfId="0" applyFont="1" applyBorder="1" applyAlignment="1">
      <alignment vertical="center"/>
    </xf>
    <xf numFmtId="0" fontId="4" fillId="0" borderId="13" xfId="0" applyFont="1" applyBorder="1" applyAlignment="1">
      <alignment vertical="center"/>
    </xf>
    <xf numFmtId="0" fontId="4" fillId="0" borderId="22" xfId="0" applyFont="1" applyBorder="1" applyAlignment="1">
      <alignment vertical="center"/>
    </xf>
    <xf numFmtId="0" fontId="4" fillId="0" borderId="88" xfId="0" applyFont="1" applyBorder="1" applyAlignment="1">
      <alignment vertical="center"/>
    </xf>
    <xf numFmtId="0" fontId="4" fillId="0" borderId="89" xfId="0" applyFont="1" applyBorder="1" applyAlignment="1">
      <alignment vertical="center"/>
    </xf>
    <xf numFmtId="0" fontId="4" fillId="0" borderId="12" xfId="0"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169" fontId="25" fillId="37" borderId="25" xfId="20" applyBorder="1"/>
    <xf numFmtId="169" fontId="25" fillId="37" borderId="102" xfId="20" applyBorder="1"/>
    <xf numFmtId="169" fontId="25" fillId="37" borderId="94" xfId="20" applyBorder="1"/>
    <xf numFmtId="169" fontId="25" fillId="37" borderId="49" xfId="20" applyBorder="1"/>
    <xf numFmtId="0" fontId="4" fillId="3" borderId="57" xfId="0" applyFont="1" applyFill="1" applyBorder="1" applyAlignment="1">
      <alignment horizontal="center" vertical="center"/>
    </xf>
    <xf numFmtId="0" fontId="4" fillId="3" borderId="0" xfId="0" applyFont="1" applyFill="1" applyAlignment="1">
      <alignment vertical="center"/>
    </xf>
    <xf numFmtId="0" fontId="4" fillId="0" borderId="63" xfId="0" applyFont="1" applyBorder="1" applyAlignment="1">
      <alignment horizontal="center" vertical="center"/>
    </xf>
    <xf numFmtId="0" fontId="4" fillId="3" borderId="90" xfId="0" applyFont="1" applyFill="1" applyBorder="1" applyAlignment="1">
      <alignment vertical="center"/>
    </xf>
    <xf numFmtId="0" fontId="14" fillId="3" borderId="103" xfId="0" applyFont="1" applyFill="1" applyBorder="1" applyAlignment="1">
      <alignment horizontal="left"/>
    </xf>
    <xf numFmtId="0" fontId="14" fillId="3" borderId="104" xfId="0" applyFont="1" applyFill="1" applyBorder="1" applyAlignment="1">
      <alignment horizontal="left"/>
    </xf>
    <xf numFmtId="0" fontId="4" fillId="0" borderId="92" xfId="0" applyFont="1" applyBorder="1" applyAlignment="1">
      <alignment horizontal="center" vertical="center" wrapText="1"/>
    </xf>
    <xf numFmtId="0" fontId="105" fillId="0" borderId="80" xfId="0" applyFont="1" applyBorder="1" applyAlignment="1">
      <alignment horizontal="right" vertical="center"/>
    </xf>
    <xf numFmtId="0" fontId="4" fillId="0" borderId="105" xfId="0" applyFont="1" applyBorder="1" applyAlignment="1">
      <alignment horizontal="center" vertical="center" wrapText="1"/>
    </xf>
    <xf numFmtId="0" fontId="6" fillId="3" borderId="106" xfId="0" applyFont="1" applyFill="1" applyBorder="1" applyAlignment="1">
      <alignment vertical="center"/>
    </xf>
    <xf numFmtId="0" fontId="4" fillId="3" borderId="17" xfId="0" applyFont="1" applyFill="1" applyBorder="1" applyAlignment="1">
      <alignment vertical="center"/>
    </xf>
    <xf numFmtId="0" fontId="4" fillId="0" borderId="107" xfId="0" applyFont="1" applyBorder="1" applyAlignment="1">
      <alignment horizontal="center" vertical="center"/>
    </xf>
    <xf numFmtId="0" fontId="6" fillId="0" borderId="19" xfId="0" applyFont="1" applyBorder="1" applyAlignment="1">
      <alignment vertical="center"/>
    </xf>
    <xf numFmtId="169" fontId="25" fillId="37" borderId="21" xfId="20" applyBorder="1"/>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7" fillId="0" borderId="12" xfId="11" applyFont="1" applyBorder="1" applyAlignment="1">
      <alignment vertical="center"/>
    </xf>
    <xf numFmtId="0" fontId="7" fillId="0" borderId="13" xfId="11" applyFont="1" applyBorder="1" applyAlignment="1">
      <alignment vertical="center"/>
    </xf>
    <xf numFmtId="0" fontId="15" fillId="0" borderId="14" xfId="11" applyFont="1" applyBorder="1" applyAlignment="1">
      <alignment horizontal="center" vertical="center"/>
    </xf>
    <xf numFmtId="0" fontId="0" fillId="0" borderId="107" xfId="0" applyBorder="1"/>
    <xf numFmtId="0" fontId="0" fillId="0" borderId="18" xfId="0" applyBorder="1"/>
    <xf numFmtId="0" fontId="6" fillId="36" borderId="108" xfId="0" applyFont="1" applyFill="1" applyBorder="1" applyAlignment="1">
      <alignment vertical="center" wrapText="1"/>
    </xf>
    <xf numFmtId="0" fontId="7" fillId="0" borderId="0" xfId="0" applyFont="1" applyAlignment="1">
      <alignment wrapText="1"/>
    </xf>
    <xf numFmtId="0" fontId="6" fillId="36" borderId="13" xfId="0" applyFont="1" applyFill="1" applyBorder="1" applyAlignment="1">
      <alignment horizontal="center" vertical="center" wrapText="1"/>
    </xf>
    <xf numFmtId="0" fontId="6" fillId="36" borderId="14" xfId="0" applyFont="1" applyFill="1" applyBorder="1" applyAlignment="1">
      <alignment horizontal="center" vertical="center" wrapText="1"/>
    </xf>
    <xf numFmtId="0" fontId="6" fillId="36" borderId="107" xfId="0" applyFont="1" applyFill="1" applyBorder="1" applyAlignment="1">
      <alignment horizontal="left" vertical="center" wrapText="1"/>
    </xf>
    <xf numFmtId="0" fontId="6" fillId="36" borderId="92" xfId="0" applyFont="1" applyFill="1" applyBorder="1" applyAlignment="1">
      <alignment horizontal="left" vertical="center" wrapText="1"/>
    </xf>
    <xf numFmtId="0" fontId="6" fillId="36" borderId="105" xfId="0" applyFont="1" applyFill="1" applyBorder="1" applyAlignment="1">
      <alignment horizontal="left" vertical="center" wrapText="1"/>
    </xf>
    <xf numFmtId="0" fontId="4" fillId="0" borderId="107" xfId="0" applyFont="1" applyBorder="1" applyAlignment="1">
      <alignment horizontal="right" vertical="center" wrapText="1"/>
    </xf>
    <xf numFmtId="0" fontId="4" fillId="0" borderId="92" xfId="0" applyFont="1" applyBorder="1" applyAlignment="1">
      <alignment horizontal="left" vertical="center" wrapText="1"/>
    </xf>
    <xf numFmtId="0" fontId="108" fillId="0" borderId="107" xfId="0" applyFont="1" applyBorder="1" applyAlignment="1">
      <alignment horizontal="right" vertical="center" wrapText="1"/>
    </xf>
    <xf numFmtId="0" fontId="108" fillId="0" borderId="92" xfId="0" applyFont="1" applyBorder="1" applyAlignment="1">
      <alignment horizontal="left" vertical="center" wrapText="1"/>
    </xf>
    <xf numFmtId="0" fontId="6" fillId="0" borderId="107"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18" xfId="5" applyNumberFormat="1" applyFont="1" applyBorder="1" applyAlignment="1" applyProtection="1">
      <alignment horizontal="left" vertical="center"/>
      <protection locked="0"/>
    </xf>
    <xf numFmtId="0" fontId="110" fillId="0" borderId="19" xfId="9" applyFont="1" applyBorder="1" applyAlignment="1" applyProtection="1">
      <alignment horizontal="left" vertical="center" wrapText="1"/>
      <protection locked="0"/>
    </xf>
    <xf numFmtId="0" fontId="19" fillId="0" borderId="107" xfId="0" applyFont="1" applyBorder="1" applyAlignment="1">
      <alignment horizontal="center" vertical="center" wrapText="1"/>
    </xf>
    <xf numFmtId="3" fontId="20" fillId="36" borderId="92" xfId="0" applyNumberFormat="1" applyFont="1" applyFill="1" applyBorder="1" applyAlignment="1">
      <alignment vertical="center" wrapText="1"/>
    </xf>
    <xf numFmtId="14" fontId="7" fillId="3" borderId="92" xfId="8" quotePrefix="1" applyNumberFormat="1" applyFont="1" applyFill="1" applyBorder="1" applyAlignment="1" applyProtection="1">
      <alignment horizontal="left" vertical="center" wrapText="1" indent="2"/>
      <protection locked="0"/>
    </xf>
    <xf numFmtId="3" fontId="20" fillId="0" borderId="92" xfId="0" applyNumberFormat="1" applyFont="1" applyBorder="1" applyAlignment="1">
      <alignment vertical="center" wrapText="1"/>
    </xf>
    <xf numFmtId="14" fontId="7" fillId="3" borderId="92" xfId="8" quotePrefix="1" applyNumberFormat="1" applyFont="1" applyFill="1" applyBorder="1" applyAlignment="1" applyProtection="1">
      <alignment horizontal="left" vertical="center" wrapText="1" indent="3"/>
      <protection locked="0"/>
    </xf>
    <xf numFmtId="0" fontId="11" fillId="0" borderId="92" xfId="17" applyFill="1" applyBorder="1" applyAlignment="1" applyProtection="1"/>
    <xf numFmtId="49" fontId="108" fillId="0" borderId="107" xfId="0" applyNumberFormat="1" applyFont="1" applyBorder="1" applyAlignment="1">
      <alignment horizontal="right" vertical="center" wrapText="1"/>
    </xf>
    <xf numFmtId="0" fontId="7" fillId="3" borderId="92" xfId="20960" applyFont="1" applyFill="1" applyBorder="1"/>
    <xf numFmtId="0" fontId="102" fillId="0" borderId="92" xfId="20960" applyFont="1" applyBorder="1" applyAlignment="1">
      <alignment horizontal="center" vertical="center"/>
    </xf>
    <xf numFmtId="0" fontId="4" fillId="0" borderId="92" xfId="0" applyFont="1" applyBorder="1"/>
    <xf numFmtId="0" fontId="11" fillId="0" borderId="92" xfId="17" applyFill="1" applyBorder="1" applyAlignment="1" applyProtection="1">
      <alignment horizontal="left" vertical="center" wrapText="1"/>
    </xf>
    <xf numFmtId="49" fontId="108" fillId="0" borderId="92" xfId="0" applyNumberFormat="1" applyFont="1" applyBorder="1" applyAlignment="1">
      <alignment horizontal="right" vertical="center" wrapText="1"/>
    </xf>
    <xf numFmtId="0" fontId="11" fillId="0" borderId="92" xfId="17" applyFill="1" applyBorder="1" applyAlignment="1" applyProtection="1">
      <alignment horizontal="left" vertical="center"/>
    </xf>
    <xf numFmtId="0" fontId="111" fillId="78" borderId="93" xfId="21412" applyFont="1" applyFill="1" applyBorder="1" applyAlignment="1" applyProtection="1">
      <alignment vertical="center" wrapText="1"/>
      <protection locked="0"/>
    </xf>
    <xf numFmtId="0" fontId="112" fillId="70" borderId="88" xfId="21412" applyFont="1" applyFill="1" applyBorder="1" applyAlignment="1" applyProtection="1">
      <alignment horizontal="center" vertical="center"/>
      <protection locked="0"/>
    </xf>
    <xf numFmtId="0" fontId="111" fillId="79" borderId="92" xfId="21412" applyFont="1" applyFill="1" applyBorder="1" applyAlignment="1" applyProtection="1">
      <alignment horizontal="center" vertical="center"/>
      <protection locked="0"/>
    </xf>
    <xf numFmtId="0" fontId="111" fillId="78" borderId="93" xfId="21412" applyFont="1" applyFill="1" applyBorder="1" applyProtection="1">
      <alignment vertical="center"/>
      <protection locked="0"/>
    </xf>
    <xf numFmtId="0" fontId="113" fillId="70" borderId="88" xfId="21412" applyFont="1" applyFill="1" applyBorder="1" applyAlignment="1" applyProtection="1">
      <alignment horizontal="center" vertical="center"/>
      <protection locked="0"/>
    </xf>
    <xf numFmtId="0" fontId="113" fillId="3" borderId="88" xfId="21412" applyFont="1" applyFill="1" applyBorder="1" applyAlignment="1" applyProtection="1">
      <alignment horizontal="center" vertical="center"/>
      <protection locked="0"/>
    </xf>
    <xf numFmtId="0" fontId="113" fillId="0" borderId="88" xfId="21412" applyFont="1" applyBorder="1" applyAlignment="1" applyProtection="1">
      <alignment horizontal="center" vertical="center"/>
      <protection locked="0"/>
    </xf>
    <xf numFmtId="0" fontId="114" fillId="79" borderId="92" xfId="21412" applyFont="1" applyFill="1" applyBorder="1" applyAlignment="1" applyProtection="1">
      <alignment horizontal="center" vertical="center"/>
      <protection locked="0"/>
    </xf>
    <xf numFmtId="0" fontId="111" fillId="78" borderId="93" xfId="21412" applyFont="1" applyFill="1" applyBorder="1" applyAlignment="1" applyProtection="1">
      <alignment horizontal="center" vertical="center"/>
      <protection locked="0"/>
    </xf>
    <xf numFmtId="0" fontId="61" fillId="78" borderId="93" xfId="21412" applyFont="1" applyFill="1" applyBorder="1" applyProtection="1">
      <alignment vertical="center"/>
      <protection locked="0"/>
    </xf>
    <xf numFmtId="0" fontId="113" fillId="70" borderId="92" xfId="21412" applyFont="1" applyFill="1" applyBorder="1" applyAlignment="1" applyProtection="1">
      <alignment horizontal="center" vertical="center"/>
      <protection locked="0"/>
    </xf>
    <xf numFmtId="0" fontId="35" fillId="70" borderId="92" xfId="21412" applyFont="1" applyFill="1" applyBorder="1" applyAlignment="1" applyProtection="1">
      <alignment horizontal="center" vertical="center"/>
      <protection locked="0"/>
    </xf>
    <xf numFmtId="0" fontId="61" fillId="78" borderId="91" xfId="21412" applyFont="1" applyFill="1" applyBorder="1" applyProtection="1">
      <alignment vertical="center"/>
      <protection locked="0"/>
    </xf>
    <xf numFmtId="0" fontId="112" fillId="0" borderId="91" xfId="21412" applyFont="1" applyBorder="1" applyAlignment="1" applyProtection="1">
      <alignment horizontal="left" vertical="center" wrapText="1"/>
      <protection locked="0"/>
    </xf>
    <xf numFmtId="164" fontId="112" fillId="0" borderId="92" xfId="948" applyNumberFormat="1" applyFont="1" applyFill="1" applyBorder="1" applyAlignment="1" applyProtection="1">
      <alignment horizontal="right" vertical="center"/>
      <protection locked="0"/>
    </xf>
    <xf numFmtId="0" fontId="111" fillId="79" borderId="91" xfId="21412" applyFont="1" applyFill="1" applyBorder="1" applyAlignment="1" applyProtection="1">
      <alignment vertical="top" wrapText="1"/>
      <protection locked="0"/>
    </xf>
    <xf numFmtId="164" fontId="112" fillId="79" borderId="92" xfId="948" applyNumberFormat="1" applyFont="1" applyFill="1" applyBorder="1" applyAlignment="1" applyProtection="1">
      <alignment horizontal="right" vertical="center"/>
    </xf>
    <xf numFmtId="164" fontId="61" fillId="78" borderId="91" xfId="948" applyNumberFormat="1" applyFont="1" applyFill="1" applyBorder="1" applyAlignment="1" applyProtection="1">
      <alignment horizontal="right" vertical="center"/>
      <protection locked="0"/>
    </xf>
    <xf numFmtId="0" fontId="112" fillId="70" borderId="91" xfId="21412" applyFont="1" applyFill="1" applyBorder="1" applyAlignment="1" applyProtection="1">
      <alignment vertical="center" wrapText="1"/>
      <protection locked="0"/>
    </xf>
    <xf numFmtId="0" fontId="112" fillId="70" borderId="91" xfId="21412" applyFont="1" applyFill="1" applyBorder="1" applyAlignment="1" applyProtection="1">
      <alignment horizontal="left" vertical="center" wrapText="1"/>
      <protection locked="0"/>
    </xf>
    <xf numFmtId="0" fontId="112" fillId="0" borderId="91" xfId="21412" applyFont="1" applyBorder="1" applyAlignment="1" applyProtection="1">
      <alignment vertical="center" wrapText="1"/>
      <protection locked="0"/>
    </xf>
    <xf numFmtId="0" fontId="112" fillId="3" borderId="91" xfId="21412" applyFont="1" applyFill="1" applyBorder="1" applyAlignment="1" applyProtection="1">
      <alignment horizontal="left" vertical="center" wrapText="1"/>
      <protection locked="0"/>
    </xf>
    <xf numFmtId="0" fontId="111" fillId="79" borderId="91" xfId="21412" applyFont="1" applyFill="1" applyBorder="1" applyAlignment="1" applyProtection="1">
      <alignment vertical="center" wrapText="1"/>
      <protection locked="0"/>
    </xf>
    <xf numFmtId="164" fontId="111" fillId="78" borderId="91" xfId="948" applyNumberFormat="1" applyFont="1" applyFill="1" applyBorder="1" applyAlignment="1" applyProtection="1">
      <alignment horizontal="right" vertical="center"/>
      <protection locked="0"/>
    </xf>
    <xf numFmtId="164" fontId="112" fillId="3" borderId="92" xfId="948" applyNumberFormat="1" applyFont="1" applyFill="1" applyBorder="1" applyAlignment="1" applyProtection="1">
      <alignment horizontal="right" vertical="center"/>
      <protection locked="0"/>
    </xf>
    <xf numFmtId="1" fontId="4" fillId="0" borderId="105" xfId="0" applyNumberFormat="1" applyFont="1" applyBorder="1" applyAlignment="1">
      <alignment horizontal="right" vertical="center" wrapText="1"/>
    </xf>
    <xf numFmtId="1" fontId="6" fillId="36" borderId="105" xfId="0" applyNumberFormat="1" applyFont="1" applyFill="1" applyBorder="1" applyAlignment="1">
      <alignment horizontal="center" vertical="center" wrapText="1"/>
    </xf>
    <xf numFmtId="10" fontId="7" fillId="0" borderId="92" xfId="20961" applyNumberFormat="1" applyFont="1" applyFill="1" applyBorder="1" applyAlignment="1">
      <alignment horizontal="left" vertical="center" wrapText="1"/>
    </xf>
    <xf numFmtId="10" fontId="108" fillId="0" borderId="92" xfId="20961" applyNumberFormat="1" applyFont="1" applyFill="1" applyBorder="1" applyAlignment="1">
      <alignment horizontal="left" vertical="center" wrapText="1"/>
    </xf>
    <xf numFmtId="10" fontId="6" fillId="36" borderId="92" xfId="0" applyNumberFormat="1" applyFont="1" applyFill="1" applyBorder="1" applyAlignment="1">
      <alignment horizontal="center" vertical="center" wrapText="1"/>
    </xf>
    <xf numFmtId="43" fontId="7" fillId="0" borderId="0" xfId="7" applyFont="1"/>
    <xf numFmtId="0" fontId="106" fillId="0" borderId="0" xfId="0" applyFont="1" applyAlignment="1">
      <alignment wrapText="1"/>
    </xf>
    <xf numFmtId="0" fontId="10" fillId="0" borderId="22" xfId="0" applyFont="1" applyBorder="1" applyAlignment="1">
      <alignment horizontal="center" wrapText="1"/>
    </xf>
    <xf numFmtId="0" fontId="10" fillId="0" borderId="8" xfId="0" applyFont="1" applyBorder="1" applyAlignment="1">
      <alignment horizontal="center" vertical="center" wrapText="1"/>
    </xf>
    <xf numFmtId="0" fontId="9" fillId="0" borderId="107" xfId="0" applyFont="1" applyBorder="1" applyAlignment="1">
      <alignment horizontal="right" vertical="center" wrapText="1"/>
    </xf>
    <xf numFmtId="0" fontId="7" fillId="0" borderId="92" xfId="0" applyFont="1" applyBorder="1" applyAlignment="1">
      <alignment vertical="center" wrapText="1"/>
    </xf>
    <xf numFmtId="0" fontId="4" fillId="0" borderId="92" xfId="0" applyFont="1" applyBorder="1" applyAlignment="1">
      <alignment vertical="center" wrapText="1"/>
    </xf>
    <xf numFmtId="0" fontId="4" fillId="0" borderId="92" xfId="0" applyFont="1" applyBorder="1" applyAlignment="1">
      <alignment horizontal="left" vertical="center" wrapText="1" indent="2"/>
    </xf>
    <xf numFmtId="0" fontId="6" fillId="0" borderId="19" xfId="0" applyFont="1" applyBorder="1" applyAlignment="1">
      <alignment vertical="center" wrapText="1"/>
    </xf>
    <xf numFmtId="0" fontId="4" fillId="0" borderId="105" xfId="0" applyFont="1" applyBorder="1"/>
    <xf numFmtId="0" fontId="9" fillId="0" borderId="105" xfId="0" applyFont="1" applyBorder="1"/>
    <xf numFmtId="0" fontId="10" fillId="0" borderId="14" xfId="0" applyFont="1" applyBorder="1" applyAlignment="1">
      <alignment horizontal="center"/>
    </xf>
    <xf numFmtId="0" fontId="10" fillId="0" borderId="105" xfId="0" applyFont="1" applyBorder="1" applyAlignment="1">
      <alignment horizontal="center" vertical="center" wrapText="1"/>
    </xf>
    <xf numFmtId="0" fontId="2" fillId="0" borderId="13" xfId="0" applyFont="1" applyBorder="1" applyAlignment="1">
      <alignment horizontal="left" vertical="center" wrapText="1" indent="1"/>
    </xf>
    <xf numFmtId="0" fontId="2" fillId="0" borderId="14" xfId="0" applyFont="1" applyBorder="1" applyAlignment="1">
      <alignment horizontal="left" vertical="center" wrapText="1" indent="1"/>
    </xf>
    <xf numFmtId="0" fontId="9" fillId="0" borderId="107" xfId="0" applyFont="1" applyBorder="1" applyAlignment="1">
      <alignment horizontal="center" vertical="center" wrapText="1"/>
    </xf>
    <xf numFmtId="0" fontId="15" fillId="0" borderId="92" xfId="0" applyFont="1" applyBorder="1" applyAlignment="1">
      <alignment horizontal="center" vertical="center" wrapText="1"/>
    </xf>
    <xf numFmtId="0" fontId="16" fillId="0" borderId="92" xfId="0" applyFont="1" applyBorder="1" applyAlignment="1">
      <alignment horizontal="left" vertical="center" wrapText="1"/>
    </xf>
    <xf numFmtId="193" fontId="7" fillId="0" borderId="92" xfId="0" applyNumberFormat="1" applyFont="1" applyBorder="1" applyAlignment="1" applyProtection="1">
      <alignment vertical="center" wrapText="1"/>
      <protection locked="0"/>
    </xf>
    <xf numFmtId="193" fontId="7" fillId="0" borderId="92" xfId="0" applyNumberFormat="1" applyFont="1" applyBorder="1" applyAlignment="1" applyProtection="1">
      <alignment horizontal="right" vertical="center" wrapText="1"/>
      <protection locked="0"/>
    </xf>
    <xf numFmtId="0" fontId="9" fillId="2" borderId="107" xfId="0" applyFont="1" applyFill="1" applyBorder="1" applyAlignment="1">
      <alignment horizontal="right" vertical="center"/>
    </xf>
    <xf numFmtId="0" fontId="9" fillId="2" borderId="92" xfId="0" applyFont="1" applyFill="1" applyBorder="1" applyAlignment="1">
      <alignment vertical="center"/>
    </xf>
    <xf numFmtId="193" fontId="9" fillId="2" borderId="92" xfId="0" applyNumberFormat="1" applyFont="1" applyFill="1" applyBorder="1" applyAlignment="1" applyProtection="1">
      <alignment vertical="center"/>
      <protection locked="0"/>
    </xf>
    <xf numFmtId="0" fontId="15" fillId="0" borderId="107" xfId="0" applyFont="1" applyBorder="1" applyAlignment="1">
      <alignment horizontal="center" vertical="center" wrapText="1"/>
    </xf>
    <xf numFmtId="14" fontId="4" fillId="0" borderId="0" xfId="0" applyNumberFormat="1" applyFont="1"/>
    <xf numFmtId="10" fontId="4" fillId="0" borderId="92" xfId="20961" applyNumberFormat="1" applyFont="1" applyFill="1" applyBorder="1" applyAlignment="1" applyProtection="1">
      <alignment horizontal="right" vertical="center" wrapText="1"/>
      <protection locked="0"/>
    </xf>
    <xf numFmtId="0" fontId="4" fillId="3" borderId="48" xfId="0" applyFont="1" applyFill="1" applyBorder="1"/>
    <xf numFmtId="0" fontId="4" fillId="3" borderId="110" xfId="0" applyFont="1" applyFill="1" applyBorder="1" applyAlignment="1">
      <alignment wrapText="1"/>
    </xf>
    <xf numFmtId="0" fontId="4" fillId="3" borderId="111" xfId="0" applyFont="1" applyFill="1" applyBorder="1"/>
    <xf numFmtId="0" fontId="6" fillId="3" borderId="11" xfId="0" applyFont="1" applyFill="1" applyBorder="1" applyAlignment="1">
      <alignment horizontal="center" wrapText="1"/>
    </xf>
    <xf numFmtId="0" fontId="4" fillId="0" borderId="92" xfId="0" applyFont="1" applyBorder="1" applyAlignment="1">
      <alignment horizontal="center"/>
    </xf>
    <xf numFmtId="0" fontId="4" fillId="3" borderId="57"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6" xfId="0" applyFont="1" applyFill="1" applyBorder="1" applyAlignment="1">
      <alignment horizontal="center" vertical="center" wrapText="1"/>
    </xf>
    <xf numFmtId="0" fontId="4" fillId="0" borderId="107" xfId="0" applyFont="1" applyBorder="1"/>
    <xf numFmtId="0" fontId="4" fillId="0" borderId="92" xfId="0" applyFont="1" applyBorder="1" applyAlignment="1">
      <alignment wrapText="1"/>
    </xf>
    <xf numFmtId="164" fontId="4" fillId="0" borderId="92" xfId="7" applyNumberFormat="1" applyFont="1" applyBorder="1"/>
    <xf numFmtId="0" fontId="14" fillId="0" borderId="92" xfId="0" applyFont="1" applyBorder="1" applyAlignment="1">
      <alignment horizontal="left" wrapText="1" indent="2"/>
    </xf>
    <xf numFmtId="169" fontId="25" fillId="37" borderId="92" xfId="20" applyBorder="1"/>
    <xf numFmtId="0" fontId="6" fillId="0" borderId="107" xfId="0" applyFont="1" applyBorder="1"/>
    <xf numFmtId="0" fontId="6" fillId="0" borderId="92" xfId="0" applyFont="1" applyBorder="1" applyAlignment="1">
      <alignment wrapText="1"/>
    </xf>
    <xf numFmtId="164" fontId="6" fillId="0" borderId="105" xfId="7" applyNumberFormat="1" applyFont="1" applyBorder="1"/>
    <xf numFmtId="0" fontId="3" fillId="3" borderId="57"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86" xfId="7" applyNumberFormat="1" applyFont="1" applyFill="1" applyBorder="1"/>
    <xf numFmtId="164" fontId="4" fillId="0" borderId="92" xfId="7" applyNumberFormat="1" applyFont="1" applyFill="1" applyBorder="1"/>
    <xf numFmtId="0" fontId="14" fillId="0" borderId="92"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6" xfId="0" applyFont="1" applyFill="1" applyBorder="1"/>
    <xf numFmtId="0" fontId="6" fillId="0" borderId="18" xfId="0" applyFont="1" applyBorder="1"/>
    <xf numFmtId="0" fontId="6" fillId="0" borderId="19" xfId="0" applyFont="1" applyBorder="1" applyAlignment="1">
      <alignment wrapText="1"/>
    </xf>
    <xf numFmtId="169" fontId="25" fillId="37" borderId="108" xfId="20" applyBorder="1"/>
    <xf numFmtId="10" fontId="6" fillId="0" borderId="20" xfId="20961" applyNumberFormat="1" applyFont="1" applyBorder="1"/>
    <xf numFmtId="0" fontId="9" fillId="2" borderId="100" xfId="0" applyFont="1" applyFill="1" applyBorder="1" applyAlignment="1">
      <alignment horizontal="right" vertical="center"/>
    </xf>
    <xf numFmtId="0" fontId="9" fillId="2" borderId="88" xfId="0" applyFont="1" applyFill="1" applyBorder="1" applyAlignment="1">
      <alignment vertical="center"/>
    </xf>
    <xf numFmtId="193" fontId="9" fillId="2" borderId="88" xfId="0" applyNumberFormat="1" applyFont="1" applyFill="1" applyBorder="1" applyAlignment="1" applyProtection="1">
      <alignment vertical="center"/>
      <protection locked="0"/>
    </xf>
    <xf numFmtId="0" fontId="9" fillId="0" borderId="92" xfId="0" applyFont="1" applyBorder="1" applyAlignment="1">
      <alignment horizontal="left" vertical="center" wrapText="1"/>
    </xf>
    <xf numFmtId="0" fontId="6" fillId="3" borderId="0" xfId="0" applyFont="1" applyFill="1" applyAlignment="1">
      <alignment horizontal="center"/>
    </xf>
    <xf numFmtId="0" fontId="105" fillId="0" borderId="80" xfId="0" applyFont="1" applyBorder="1" applyAlignment="1">
      <alignment horizontal="left" vertical="center"/>
    </xf>
    <xf numFmtId="0" fontId="105" fillId="0" borderId="78" xfId="0" applyFont="1" applyBorder="1" applyAlignment="1">
      <alignment vertical="center" wrapText="1"/>
    </xf>
    <xf numFmtId="0" fontId="105" fillId="0" borderId="78"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1" xfId="0" applyFont="1" applyBorder="1" applyAlignment="1">
      <alignment horizontal="left" vertical="center" wrapText="1"/>
    </xf>
    <xf numFmtId="0" fontId="124" fillId="0" borderId="0" xfId="0" applyFont="1"/>
    <xf numFmtId="49" fontId="105" fillId="0" borderId="92" xfId="0" applyNumberFormat="1" applyFont="1" applyBorder="1" applyAlignment="1">
      <alignment horizontal="right" vertical="center"/>
    </xf>
    <xf numFmtId="0" fontId="125" fillId="0" borderId="0" xfId="0" applyFont="1"/>
    <xf numFmtId="0" fontId="116" fillId="0" borderId="0" xfId="0" applyFont="1" applyAlignment="1">
      <alignment horizontal="left" indent="1"/>
    </xf>
    <xf numFmtId="0" fontId="116" fillId="0" borderId="0" xfId="0" applyFont="1" applyAlignment="1">
      <alignment horizontal="left" indent="2"/>
    </xf>
    <xf numFmtId="49" fontId="116" fillId="0" borderId="0" xfId="0" applyNumberFormat="1" applyFont="1" applyAlignment="1">
      <alignment horizontal="left" indent="3"/>
    </xf>
    <xf numFmtId="49" fontId="116" fillId="0" borderId="0" xfId="0" applyNumberFormat="1" applyFont="1" applyAlignment="1">
      <alignment horizontal="left" indent="1"/>
    </xf>
    <xf numFmtId="49" fontId="116" fillId="0" borderId="0" xfId="0" applyNumberFormat="1" applyFont="1" applyAlignment="1">
      <alignment horizontal="left" wrapText="1" indent="2"/>
    </xf>
    <xf numFmtId="49" fontId="116" fillId="0" borderId="0" xfId="0" applyNumberFormat="1" applyFont="1" applyAlignment="1">
      <alignment horizontal="left" wrapText="1" indent="3"/>
    </xf>
    <xf numFmtId="0" fontId="116" fillId="0" borderId="0" xfId="0" applyFont="1" applyAlignment="1">
      <alignment horizontal="left" wrapText="1" indent="1"/>
    </xf>
    <xf numFmtId="0" fontId="116" fillId="0" borderId="0" xfId="0" applyFont="1" applyAlignment="1">
      <alignment horizontal="left" vertical="top" wrapText="1"/>
    </xf>
    <xf numFmtId="0" fontId="9" fillId="0" borderId="92" xfId="0" applyFont="1" applyBorder="1" applyAlignment="1">
      <alignment horizontal="center" vertical="center" wrapText="1"/>
    </xf>
    <xf numFmtId="0" fontId="3" fillId="0" borderId="92" xfId="0" applyFont="1" applyBorder="1" applyAlignment="1">
      <alignment horizontal="center" vertical="center"/>
    </xf>
    <xf numFmtId="0" fontId="129" fillId="3" borderId="92" xfId="21414" applyFont="1" applyFill="1" applyBorder="1" applyAlignment="1">
      <alignment horizontal="left" vertical="center" wrapText="1"/>
    </xf>
    <xf numFmtId="0" fontId="130" fillId="0" borderId="92" xfId="21414" applyFont="1" applyBorder="1" applyAlignment="1">
      <alignment horizontal="left" vertical="center" wrapText="1" indent="1"/>
    </xf>
    <xf numFmtId="0" fontId="131" fillId="3" borderId="92" xfId="21414" applyFont="1" applyFill="1" applyBorder="1" applyAlignment="1">
      <alignment horizontal="left" vertical="center" wrapText="1"/>
    </xf>
    <xf numFmtId="0" fontId="130" fillId="3" borderId="92" xfId="21414" applyFont="1" applyFill="1" applyBorder="1" applyAlignment="1">
      <alignment horizontal="left" vertical="center" wrapText="1" indent="1"/>
    </xf>
    <xf numFmtId="0" fontId="129" fillId="0" borderId="128" xfId="0" applyFont="1" applyBorder="1" applyAlignment="1">
      <alignment horizontal="left" vertical="center" wrapText="1"/>
    </xf>
    <xf numFmtId="0" fontId="131" fillId="0" borderId="128" xfId="0" applyFont="1" applyBorder="1" applyAlignment="1">
      <alignment horizontal="left" vertical="center" wrapText="1"/>
    </xf>
    <xf numFmtId="0" fontId="132" fillId="3" borderId="128" xfId="0" applyFont="1" applyFill="1" applyBorder="1" applyAlignment="1">
      <alignment horizontal="left" vertical="center" wrapText="1" indent="1"/>
    </xf>
    <xf numFmtId="0" fontId="131" fillId="3" borderId="128" xfId="0" applyFont="1" applyFill="1" applyBorder="1" applyAlignment="1">
      <alignment horizontal="left" vertical="center" wrapText="1"/>
    </xf>
    <xf numFmtId="0" fontId="131" fillId="3" borderId="129" xfId="0" applyFont="1" applyFill="1" applyBorder="1" applyAlignment="1">
      <alignment horizontal="left" vertical="center" wrapText="1"/>
    </xf>
    <xf numFmtId="0" fontId="132" fillId="0" borderId="128" xfId="0" applyFont="1" applyBorder="1" applyAlignment="1">
      <alignment horizontal="left" vertical="center" wrapText="1" indent="1"/>
    </xf>
    <xf numFmtId="0" fontId="132" fillId="0" borderId="92" xfId="21414" applyFont="1" applyBorder="1" applyAlignment="1">
      <alignment horizontal="left" vertical="center" wrapText="1" indent="1"/>
    </xf>
    <xf numFmtId="0" fontId="131" fillId="0" borderId="92" xfId="21414" applyFont="1" applyBorder="1" applyAlignment="1">
      <alignment horizontal="left" vertical="center" wrapText="1"/>
    </xf>
    <xf numFmtId="0" fontId="133" fillId="0" borderId="92" xfId="21414" applyFont="1" applyBorder="1" applyAlignment="1">
      <alignment horizontal="center" vertical="center" wrapText="1"/>
    </xf>
    <xf numFmtId="0" fontId="131" fillId="3" borderId="130" xfId="0" applyFont="1" applyFill="1" applyBorder="1" applyAlignment="1">
      <alignment horizontal="left" vertical="center" wrapText="1"/>
    </xf>
    <xf numFmtId="0" fontId="0" fillId="0" borderId="131" xfId="0" applyBorder="1"/>
    <xf numFmtId="0" fontId="130" fillId="3" borderId="131" xfId="21414" applyFont="1" applyFill="1" applyBorder="1" applyAlignment="1">
      <alignment horizontal="left" vertical="center" wrapText="1" indent="1"/>
    </xf>
    <xf numFmtId="0" fontId="130" fillId="3" borderId="128" xfId="0" applyFont="1" applyFill="1" applyBorder="1" applyAlignment="1">
      <alignment horizontal="left" vertical="center" wrapText="1" indent="1"/>
    </xf>
    <xf numFmtId="0" fontId="130" fillId="0" borderId="131" xfId="21414" applyFont="1" applyBorder="1" applyAlignment="1">
      <alignment horizontal="left" vertical="center" wrapText="1" indent="1"/>
    </xf>
    <xf numFmtId="0" fontId="130" fillId="0" borderId="128" xfId="0" applyFont="1" applyBorder="1" applyAlignment="1">
      <alignment horizontal="left" vertical="center" wrapText="1" indent="1"/>
    </xf>
    <xf numFmtId="0" fontId="130" fillId="0" borderId="129" xfId="0" applyFont="1" applyBorder="1" applyAlignment="1">
      <alignment horizontal="left" vertical="center" wrapText="1" indent="1"/>
    </xf>
    <xf numFmtId="0" fontId="131" fillId="0" borderId="131" xfId="21414" applyFont="1" applyBorder="1" applyAlignment="1">
      <alignment horizontal="left" vertical="center" wrapText="1"/>
    </xf>
    <xf numFmtId="0" fontId="131" fillId="3" borderId="131" xfId="21414" applyFont="1" applyFill="1" applyBorder="1" applyAlignment="1">
      <alignment horizontal="left" vertical="center" wrapText="1"/>
    </xf>
    <xf numFmtId="0" fontId="133" fillId="0" borderId="131" xfId="21414" applyFont="1" applyBorder="1" applyAlignment="1">
      <alignment horizontal="center" vertical="center" wrapText="1"/>
    </xf>
    <xf numFmtId="0" fontId="134" fillId="0" borderId="131" xfId="0" applyFont="1" applyBorder="1" applyAlignment="1">
      <alignment horizontal="left"/>
    </xf>
    <xf numFmtId="0" fontId="131" fillId="0" borderId="131" xfId="0" applyFont="1" applyBorder="1" applyAlignment="1">
      <alignment horizontal="left" vertical="center" wrapText="1"/>
    </xf>
    <xf numFmtId="0" fontId="0" fillId="0" borderId="0" xfId="0" applyAlignment="1">
      <alignment horizontal="left" vertical="center"/>
    </xf>
    <xf numFmtId="0" fontId="9" fillId="0" borderId="131" xfId="0" applyFont="1" applyBorder="1" applyAlignment="1">
      <alignment horizontal="center" vertical="center" wrapText="1"/>
    </xf>
    <xf numFmtId="0" fontId="131" fillId="0" borderId="136" xfId="0" applyFont="1" applyBorder="1" applyAlignment="1">
      <alignment horizontal="justify" vertical="center" wrapText="1"/>
    </xf>
    <xf numFmtId="0" fontId="130" fillId="0" borderId="130" xfId="0" applyFont="1" applyBorder="1" applyAlignment="1">
      <alignment horizontal="left" vertical="center" wrapText="1" indent="1"/>
    </xf>
    <xf numFmtId="0" fontId="131" fillId="0" borderId="128" xfId="0" applyFont="1" applyBorder="1" applyAlignment="1">
      <alignment horizontal="justify" vertical="center" wrapText="1"/>
    </xf>
    <xf numFmtId="0" fontId="129" fillId="0" borderId="128" xfId="0" applyFont="1" applyBorder="1" applyAlignment="1">
      <alignment horizontal="justify" vertical="center" wrapText="1"/>
    </xf>
    <xf numFmtId="0" fontId="131" fillId="3" borderId="128" xfId="0" applyFont="1" applyFill="1" applyBorder="1" applyAlignment="1">
      <alignment horizontal="justify" vertical="center" wrapText="1"/>
    </xf>
    <xf numFmtId="0" fontId="131" fillId="0" borderId="129" xfId="0" applyFont="1" applyBorder="1" applyAlignment="1">
      <alignment horizontal="justify" vertical="center" wrapText="1"/>
    </xf>
    <xf numFmtId="0" fontId="131" fillId="0" borderId="130" xfId="0" applyFont="1" applyBorder="1" applyAlignment="1">
      <alignment horizontal="justify" vertical="center" wrapText="1"/>
    </xf>
    <xf numFmtId="0" fontId="131" fillId="0" borderId="131" xfId="21414" applyFont="1" applyBorder="1" applyAlignment="1">
      <alignment horizontal="justify" vertical="center" wrapText="1"/>
    </xf>
    <xf numFmtId="0" fontId="132" fillId="0" borderId="122" xfId="0" applyFont="1" applyBorder="1" applyAlignment="1">
      <alignment horizontal="left" vertical="center" wrapText="1" indent="1"/>
    </xf>
    <xf numFmtId="0" fontId="129" fillId="0" borderId="128" xfId="0" applyFont="1" applyBorder="1" applyAlignment="1">
      <alignment vertical="center" wrapText="1"/>
    </xf>
    <xf numFmtId="0" fontId="131" fillId="0" borderId="128" xfId="0" applyFont="1" applyBorder="1" applyAlignment="1">
      <alignment vertical="center" wrapText="1"/>
    </xf>
    <xf numFmtId="0" fontId="131" fillId="0" borderId="131" xfId="21414" applyFont="1" applyBorder="1" applyAlignment="1">
      <alignment vertical="center" wrapText="1"/>
    </xf>
    <xf numFmtId="0" fontId="9" fillId="0" borderId="105" xfId="0" applyFont="1" applyBorder="1" applyAlignment="1">
      <alignment horizontal="center" vertical="center" wrapText="1"/>
    </xf>
    <xf numFmtId="0" fontId="0" fillId="0" borderId="131" xfId="0" applyBorder="1" applyAlignment="1">
      <alignment horizontal="center"/>
    </xf>
    <xf numFmtId="193" fontId="9" fillId="0" borderId="131" xfId="0" applyNumberFormat="1" applyFont="1" applyBorder="1" applyAlignment="1">
      <alignment horizontal="right"/>
    </xf>
    <xf numFmtId="0" fontId="15" fillId="0" borderId="131" xfId="0" applyFont="1" applyBorder="1" applyAlignment="1">
      <alignment vertical="center" wrapText="1"/>
    </xf>
    <xf numFmtId="0" fontId="7" fillId="0" borderId="131" xfId="0" applyFont="1" applyBorder="1" applyAlignment="1">
      <alignment horizontal="left" vertical="center" wrapText="1" indent="1"/>
    </xf>
    <xf numFmtId="0" fontId="3" fillId="0" borderId="131" xfId="0" applyFont="1" applyBorder="1" applyAlignment="1">
      <alignment vertical="center"/>
    </xf>
    <xf numFmtId="0" fontId="135" fillId="0" borderId="131" xfId="0" applyFont="1" applyBorder="1" applyAlignment="1" applyProtection="1">
      <alignment horizontal="left" vertical="center" indent="1"/>
      <protection locked="0"/>
    </xf>
    <xf numFmtId="0" fontId="136" fillId="0" borderId="131" xfId="0" applyFont="1" applyBorder="1" applyAlignment="1" applyProtection="1">
      <alignment horizontal="left" vertical="center" indent="3"/>
      <protection locked="0"/>
    </xf>
    <xf numFmtId="0" fontId="137" fillId="0" borderId="131" xfId="0" applyFont="1" applyBorder="1" applyAlignment="1" applyProtection="1">
      <alignment horizontal="left" vertical="center" indent="3"/>
      <protection locked="0"/>
    </xf>
    <xf numFmtId="0" fontId="3" fillId="0" borderId="131" xfId="0" applyFont="1" applyBorder="1"/>
    <xf numFmtId="0" fontId="0" fillId="0" borderId="0" xfId="0" applyAlignment="1">
      <alignment horizontal="center"/>
    </xf>
    <xf numFmtId="193" fontId="9" fillId="0" borderId="0" xfId="0" applyNumberFormat="1" applyFont="1" applyAlignment="1">
      <alignment horizontal="right"/>
    </xf>
    <xf numFmtId="49" fontId="105" fillId="0" borderId="131" xfId="0" applyNumberFormat="1" applyFont="1" applyBorder="1" applyAlignment="1">
      <alignment horizontal="right" vertical="center"/>
    </xf>
    <xf numFmtId="0" fontId="0" fillId="0" borderId="131" xfId="0" applyBorder="1" applyAlignment="1">
      <alignment horizontal="center" vertical="center"/>
    </xf>
    <xf numFmtId="43" fontId="4" fillId="0" borderId="131" xfId="7" applyFont="1" applyFill="1" applyBorder="1" applyAlignment="1">
      <alignment vertical="center" wrapText="1"/>
    </xf>
    <xf numFmtId="0" fontId="0" fillId="0" borderId="135" xfId="0" applyBorder="1" applyAlignment="1">
      <alignment horizontal="center"/>
    </xf>
    <xf numFmtId="0" fontId="130" fillId="0" borderId="135" xfId="21414" applyFont="1" applyBorder="1" applyAlignment="1">
      <alignment horizontal="left" vertical="center" wrapText="1" indent="1"/>
    </xf>
    <xf numFmtId="0" fontId="130" fillId="3" borderId="131" xfId="0" applyFont="1" applyFill="1" applyBorder="1" applyAlignment="1">
      <alignment horizontal="left" vertical="center" wrapText="1" indent="1"/>
    </xf>
    <xf numFmtId="167" fontId="22" fillId="0" borderId="131" xfId="0" applyNumberFormat="1" applyFont="1" applyBorder="1" applyAlignment="1">
      <alignment horizontal="center"/>
    </xf>
    <xf numFmtId="0" fontId="22" fillId="0" borderId="131" xfId="0" applyFont="1" applyBorder="1"/>
    <xf numFmtId="0" fontId="130" fillId="0" borderId="131" xfId="0" applyFont="1" applyBorder="1" applyAlignment="1">
      <alignment horizontal="left" vertical="center" wrapText="1" indent="1"/>
    </xf>
    <xf numFmtId="0" fontId="132" fillId="3" borderId="131" xfId="0" applyFont="1" applyFill="1" applyBorder="1" applyAlignment="1">
      <alignment horizontal="left" vertical="center" wrapText="1" indent="1"/>
    </xf>
    <xf numFmtId="0" fontId="132" fillId="0" borderId="131" xfId="0" applyFont="1" applyBorder="1" applyAlignment="1">
      <alignment horizontal="left" vertical="center" wrapText="1" indent="1"/>
    </xf>
    <xf numFmtId="167" fontId="21" fillId="0" borderId="50" xfId="0" applyNumberFormat="1" applyFont="1" applyBorder="1" applyAlignment="1">
      <alignment horizontal="center"/>
    </xf>
    <xf numFmtId="167" fontId="17" fillId="0" borderId="52" xfId="0" applyNumberFormat="1" applyFont="1" applyBorder="1" applyAlignment="1">
      <alignment horizontal="center"/>
    </xf>
    <xf numFmtId="193" fontId="21" fillId="0" borderId="26" xfId="0" applyNumberFormat="1" applyFont="1" applyBorder="1" applyAlignment="1">
      <alignment horizontal="center" vertical="center"/>
    </xf>
    <xf numFmtId="0" fontId="119" fillId="0" borderId="131" xfId="0" applyFont="1" applyBorder="1"/>
    <xf numFmtId="49" fontId="121" fillId="0" borderId="131" xfId="5" applyNumberFormat="1" applyFont="1" applyBorder="1" applyAlignment="1" applyProtection="1">
      <alignment horizontal="right" vertical="center"/>
      <protection locked="0"/>
    </xf>
    <xf numFmtId="0" fontId="120" fillId="3" borderId="131" xfId="13" applyFont="1" applyFill="1" applyBorder="1" applyAlignment="1" applyProtection="1">
      <alignment horizontal="left" vertical="center" wrapText="1"/>
      <protection locked="0"/>
    </xf>
    <xf numFmtId="49" fontId="120" fillId="3" borderId="131" xfId="5" applyNumberFormat="1" applyFont="1" applyFill="1" applyBorder="1" applyAlignment="1" applyProtection="1">
      <alignment horizontal="right" vertical="center"/>
      <protection locked="0"/>
    </xf>
    <xf numFmtId="0" fontId="120" fillId="0" borderId="131" xfId="13" applyFont="1" applyBorder="1" applyAlignment="1" applyProtection="1">
      <alignment horizontal="left" vertical="center" wrapText="1"/>
      <protection locked="0"/>
    </xf>
    <xf numFmtId="49" fontId="120" fillId="0" borderId="131" xfId="5" applyNumberFormat="1" applyFont="1" applyBorder="1" applyAlignment="1" applyProtection="1">
      <alignment horizontal="right" vertical="center"/>
      <protection locked="0"/>
    </xf>
    <xf numFmtId="0" fontId="122" fillId="0" borderId="131" xfId="13" applyFont="1" applyBorder="1" applyAlignment="1" applyProtection="1">
      <alignment horizontal="left" vertical="center" wrapText="1"/>
      <protection locked="0"/>
    </xf>
    <xf numFmtId="0" fontId="119" fillId="0" borderId="131" xfId="0" applyFont="1" applyBorder="1" applyAlignment="1">
      <alignment horizontal="center" vertical="center" wrapText="1"/>
    </xf>
    <xf numFmtId="166" fontId="115" fillId="36" borderId="139" xfId="21413" applyFont="1" applyFill="1" applyBorder="1"/>
    <xf numFmtId="0" fontId="115" fillId="0" borderId="139" xfId="0" applyFont="1" applyBorder="1"/>
    <xf numFmtId="0" fontId="115" fillId="0" borderId="139" xfId="0" applyFont="1" applyBorder="1" applyAlignment="1">
      <alignment horizontal="left" indent="8"/>
    </xf>
    <xf numFmtId="0" fontId="115" fillId="0" borderId="139" xfId="0" applyFont="1" applyBorder="1" applyAlignment="1">
      <alignment wrapText="1"/>
    </xf>
    <xf numFmtId="0" fontId="118" fillId="0" borderId="139" xfId="0" applyFont="1" applyBorder="1"/>
    <xf numFmtId="49" fontId="121" fillId="0" borderId="139" xfId="5" applyNumberFormat="1" applyFont="1" applyBorder="1" applyAlignment="1" applyProtection="1">
      <alignment horizontal="right" vertical="center" wrapText="1"/>
      <protection locked="0"/>
    </xf>
    <xf numFmtId="49" fontId="120" fillId="3" borderId="139" xfId="5" applyNumberFormat="1" applyFont="1" applyFill="1" applyBorder="1" applyAlignment="1" applyProtection="1">
      <alignment horizontal="right" vertical="center" wrapText="1"/>
      <protection locked="0"/>
    </xf>
    <xf numFmtId="49" fontId="120" fillId="0" borderId="139" xfId="5" applyNumberFormat="1" applyFont="1" applyBorder="1" applyAlignment="1" applyProtection="1">
      <alignment horizontal="right" vertical="center" wrapText="1"/>
      <protection locked="0"/>
    </xf>
    <xf numFmtId="0" fontId="115" fillId="0" borderId="139"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139"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39" xfId="0" applyFont="1" applyBorder="1" applyAlignment="1">
      <alignment horizontal="left" vertical="center" wrapText="1"/>
    </xf>
    <xf numFmtId="0" fontId="119" fillId="0" borderId="139" xfId="0" applyFont="1" applyBorder="1"/>
    <xf numFmtId="0" fontId="118" fillId="0" borderId="139" xfId="0" applyFont="1" applyBorder="1" applyAlignment="1">
      <alignment horizontal="left" wrapText="1" indent="1"/>
    </xf>
    <xf numFmtId="0" fontId="118" fillId="0" borderId="139" xfId="0" applyFont="1" applyBorder="1" applyAlignment="1">
      <alignment horizontal="left" vertical="center" indent="1"/>
    </xf>
    <xf numFmtId="0" fontId="116" fillId="0" borderId="139" xfId="0" applyFont="1" applyBorder="1"/>
    <xf numFmtId="0" fontId="115" fillId="0" borderId="139" xfId="0" applyFont="1" applyBorder="1" applyAlignment="1">
      <alignment horizontal="left" wrapText="1" indent="1"/>
    </xf>
    <xf numFmtId="0" fontId="115" fillId="0" borderId="139" xfId="0" applyFont="1" applyBorder="1" applyAlignment="1">
      <alignment horizontal="left" indent="1"/>
    </xf>
    <xf numFmtId="0" fontId="115" fillId="0" borderId="139" xfId="0" applyFont="1" applyBorder="1" applyAlignment="1">
      <alignment horizontal="left" wrapText="1" indent="4"/>
    </xf>
    <xf numFmtId="0" fontId="115" fillId="0" borderId="139" xfId="0" applyFont="1" applyBorder="1" applyAlignment="1">
      <alignment horizontal="left" indent="3"/>
    </xf>
    <xf numFmtId="0" fontId="118" fillId="0" borderId="139" xfId="0" applyFont="1" applyBorder="1" applyAlignment="1">
      <alignment horizontal="left" indent="1"/>
    </xf>
    <xf numFmtId="0" fontId="119" fillId="0" borderId="139" xfId="0" applyFont="1" applyBorder="1" applyAlignment="1">
      <alignment horizontal="center" vertical="center" wrapText="1"/>
    </xf>
    <xf numFmtId="0" fontId="115" fillId="80" borderId="139" xfId="0" applyFont="1" applyFill="1" applyBorder="1"/>
    <xf numFmtId="0" fontId="118" fillId="0" borderId="7" xfId="0" applyFont="1" applyBorder="1"/>
    <xf numFmtId="0" fontId="115" fillId="0" borderId="139" xfId="0" applyFont="1" applyBorder="1" applyAlignment="1">
      <alignment horizontal="left" wrapText="1" indent="2"/>
    </xf>
    <xf numFmtId="0" fontId="115" fillId="0" borderId="139" xfId="0" applyFont="1" applyBorder="1" applyAlignment="1">
      <alignment horizontal="left" wrapText="1"/>
    </xf>
    <xf numFmtId="0" fontId="118" fillId="83" borderId="139" xfId="0" applyFont="1" applyFill="1" applyBorder="1"/>
    <xf numFmtId="0" fontId="115" fillId="0" borderId="139"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47"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38" xfId="0" applyFont="1" applyBorder="1" applyAlignment="1">
      <alignment horizontal="center" vertical="center" wrapText="1"/>
    </xf>
    <xf numFmtId="0" fontId="115" fillId="0" borderId="141" xfId="0" applyFont="1" applyBorder="1" applyAlignment="1">
      <alignment horizontal="center" vertical="center" wrapText="1"/>
    </xf>
    <xf numFmtId="0" fontId="115" fillId="0" borderId="137" xfId="0" applyFont="1" applyBorder="1" applyAlignment="1">
      <alignment horizontal="center" vertical="center" wrapText="1"/>
    </xf>
    <xf numFmtId="49" fontId="115" fillId="0" borderId="145" xfId="0" applyNumberFormat="1" applyFont="1" applyBorder="1" applyAlignment="1">
      <alignment horizontal="left" wrapText="1" indent="1"/>
    </xf>
    <xf numFmtId="0" fontId="115" fillId="0" borderId="146" xfId="0" applyFont="1" applyBorder="1" applyAlignment="1">
      <alignment horizontal="left" wrapText="1" indent="1"/>
    </xf>
    <xf numFmtId="49" fontId="115" fillId="0" borderId="147" xfId="0" applyNumberFormat="1" applyFont="1" applyBorder="1" applyAlignment="1">
      <alignment horizontal="left" wrapText="1" indent="1"/>
    </xf>
    <xf numFmtId="0" fontId="115" fillId="0" borderId="148" xfId="0" applyFont="1" applyBorder="1" applyAlignment="1">
      <alignment horizontal="left" wrapText="1" indent="1"/>
    </xf>
    <xf numFmtId="49" fontId="115" fillId="0" borderId="148" xfId="0" applyNumberFormat="1" applyFont="1" applyBorder="1" applyAlignment="1">
      <alignment horizontal="left" wrapText="1" indent="3"/>
    </xf>
    <xf numFmtId="49" fontId="115" fillId="0" borderId="147" xfId="0" applyNumberFormat="1" applyFont="1" applyBorder="1" applyAlignment="1">
      <alignment horizontal="left" wrapText="1" indent="3"/>
    </xf>
    <xf numFmtId="49" fontId="115" fillId="0" borderId="148" xfId="0" applyNumberFormat="1" applyFont="1" applyBorder="1" applyAlignment="1">
      <alignment horizontal="left" wrapText="1" indent="2"/>
    </xf>
    <xf numFmtId="49" fontId="115" fillId="0" borderId="147" xfId="0" applyNumberFormat="1" applyFont="1" applyBorder="1" applyAlignment="1">
      <alignment horizontal="left" wrapText="1" indent="2"/>
    </xf>
    <xf numFmtId="49" fontId="115" fillId="0" borderId="147" xfId="0" applyNumberFormat="1" applyFont="1" applyBorder="1" applyAlignment="1">
      <alignment horizontal="left" vertical="top" wrapText="1" indent="2"/>
    </xf>
    <xf numFmtId="0" fontId="115" fillId="81" borderId="147" xfId="0" applyFont="1" applyFill="1" applyBorder="1"/>
    <xf numFmtId="0" fontId="115" fillId="81" borderId="139" xfId="0" applyFont="1" applyFill="1" applyBorder="1"/>
    <xf numFmtId="0" fontId="115" fillId="81" borderId="148" xfId="0" applyFont="1" applyFill="1" applyBorder="1"/>
    <xf numFmtId="49" fontId="115" fillId="0" borderId="147" xfId="0" applyNumberFormat="1" applyFont="1" applyBorder="1" applyAlignment="1">
      <alignment horizontal="left" indent="1"/>
    </xf>
    <xf numFmtId="0" fontId="115" fillId="0" borderId="148" xfId="0" applyFont="1" applyBorder="1" applyAlignment="1">
      <alignment horizontal="left" indent="1"/>
    </xf>
    <xf numFmtId="49" fontId="115" fillId="0" borderId="148" xfId="0" applyNumberFormat="1" applyFont="1" applyBorder="1" applyAlignment="1">
      <alignment horizontal="left" indent="1"/>
    </xf>
    <xf numFmtId="49" fontId="115" fillId="0" borderId="148" xfId="0" applyNumberFormat="1" applyFont="1" applyBorder="1" applyAlignment="1">
      <alignment horizontal="left" indent="3"/>
    </xf>
    <xf numFmtId="49" fontId="115" fillId="0" borderId="147" xfId="0" applyNumberFormat="1" applyFont="1" applyBorder="1" applyAlignment="1">
      <alignment horizontal="left" indent="3"/>
    </xf>
    <xf numFmtId="0" fontId="115" fillId="0" borderId="148" xfId="0" applyFont="1" applyBorder="1" applyAlignment="1">
      <alignment horizontal="left" indent="2"/>
    </xf>
    <xf numFmtId="0" fontId="115" fillId="0" borderId="147" xfId="0" applyFont="1" applyBorder="1" applyAlignment="1">
      <alignment horizontal="left" indent="2"/>
    </xf>
    <xf numFmtId="0" fontId="115" fillId="0" borderId="147" xfId="0" applyFont="1" applyBorder="1" applyAlignment="1">
      <alignment horizontal="left" indent="1"/>
    </xf>
    <xf numFmtId="0" fontId="118" fillId="0" borderId="63" xfId="0" applyFont="1" applyBorder="1"/>
    <xf numFmtId="0" fontId="118" fillId="0" borderId="58" xfId="0" applyFont="1" applyBorder="1"/>
    <xf numFmtId="0" fontId="115" fillId="0" borderId="63" xfId="0" applyFont="1" applyBorder="1"/>
    <xf numFmtId="0" fontId="115" fillId="0" borderId="0" xfId="0" applyFont="1" applyAlignment="1">
      <alignment horizontal="left"/>
    </xf>
    <xf numFmtId="0" fontId="118" fillId="0" borderId="139" xfId="0" applyFont="1" applyBorder="1" applyAlignment="1">
      <alignment horizontal="left" vertical="center" wrapText="1"/>
    </xf>
    <xf numFmtId="0" fontId="9" fillId="0" borderId="0" xfId="0" applyFont="1" applyAlignment="1">
      <alignment wrapText="1"/>
    </xf>
    <xf numFmtId="0" fontId="120" fillId="0" borderId="139" xfId="0" applyFont="1" applyBorder="1"/>
    <xf numFmtId="0" fontId="118" fillId="0" borderId="139"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8" fillId="0" borderId="0" xfId="0" applyFont="1"/>
    <xf numFmtId="0" fontId="115" fillId="0" borderId="126" xfId="0" applyFont="1" applyBorder="1" applyAlignment="1">
      <alignment horizontal="left" vertical="center" wrapText="1" indent="1" readingOrder="1"/>
    </xf>
    <xf numFmtId="0" fontId="120" fillId="0" borderId="139" xfId="0" applyFont="1" applyBorder="1" applyAlignment="1">
      <alignment horizontal="left" indent="3"/>
    </xf>
    <xf numFmtId="0" fontId="118" fillId="0" borderId="139" xfId="0" applyFont="1" applyBorder="1" applyAlignment="1">
      <alignment vertical="center" wrapText="1" readingOrder="1"/>
    </xf>
    <xf numFmtId="0" fontId="120" fillId="0" borderId="139" xfId="0" applyFont="1" applyBorder="1" applyAlignment="1">
      <alignment horizontal="left" indent="2"/>
    </xf>
    <xf numFmtId="0" fontId="115" fillId="0" borderId="127" xfId="0" applyFont="1" applyBorder="1" applyAlignment="1">
      <alignment vertical="center" wrapText="1" readingOrder="1"/>
    </xf>
    <xf numFmtId="0" fontId="120" fillId="0" borderId="140" xfId="0" applyFont="1" applyBorder="1" applyAlignment="1">
      <alignment horizontal="left" indent="2"/>
    </xf>
    <xf numFmtId="0" fontId="115" fillId="0" borderId="126" xfId="0" applyFont="1" applyBorder="1" applyAlignment="1">
      <alignment vertical="center" wrapText="1" readingOrder="1"/>
    </xf>
    <xf numFmtId="0" fontId="115" fillId="0" borderId="125" xfId="0" applyFont="1" applyBorder="1" applyAlignment="1">
      <alignment vertical="center" wrapText="1" readingOrder="1"/>
    </xf>
    <xf numFmtId="0" fontId="138" fillId="0" borderId="7" xfId="0" applyFont="1" applyBorder="1"/>
    <xf numFmtId="0" fontId="105" fillId="0" borderId="139" xfId="0" applyFont="1" applyBorder="1" applyAlignment="1">
      <alignment vertical="center" wrapText="1"/>
    </xf>
    <xf numFmtId="0" fontId="105" fillId="0" borderId="139" xfId="0" applyFont="1" applyBorder="1" applyAlignment="1">
      <alignment horizontal="left" vertical="center" wrapText="1"/>
    </xf>
    <xf numFmtId="0" fontId="105" fillId="0" borderId="139" xfId="0" applyFont="1" applyBorder="1" applyAlignment="1">
      <alignment horizontal="left" indent="2"/>
    </xf>
    <xf numFmtId="0" fontId="105" fillId="0" borderId="139" xfId="0" applyFont="1" applyBorder="1" applyAlignment="1">
      <alignment horizontal="left" vertical="center" indent="1"/>
    </xf>
    <xf numFmtId="0" fontId="105" fillId="0" borderId="139" xfId="0" applyFont="1" applyBorder="1" applyAlignment="1">
      <alignment horizontal="left" vertical="center" wrapText="1" indent="1"/>
    </xf>
    <xf numFmtId="0" fontId="105" fillId="0" borderId="139" xfId="0" applyFont="1" applyBorder="1" applyAlignment="1">
      <alignment horizontal="right" vertical="center"/>
    </xf>
    <xf numFmtId="49" fontId="105" fillId="0" borderId="139" xfId="0" applyNumberFormat="1" applyFont="1" applyBorder="1" applyAlignment="1">
      <alignment horizontal="right" vertical="center"/>
    </xf>
    <xf numFmtId="0" fontId="105" fillId="0" borderId="140" xfId="0" applyFont="1" applyBorder="1" applyAlignment="1">
      <alignment horizontal="left" vertical="top" wrapText="1"/>
    </xf>
    <xf numFmtId="49" fontId="105" fillId="0" borderId="139" xfId="0" applyNumberFormat="1" applyFont="1" applyBorder="1" applyAlignment="1">
      <alignment vertical="top" wrapText="1"/>
    </xf>
    <xf numFmtId="49" fontId="105" fillId="0" borderId="139" xfId="0" applyNumberFormat="1" applyFont="1" applyBorder="1" applyAlignment="1">
      <alignment horizontal="left" vertical="top" wrapText="1" indent="2"/>
    </xf>
    <xf numFmtId="49" fontId="105" fillId="0" borderId="139" xfId="0" applyNumberFormat="1" applyFont="1" applyBorder="1" applyAlignment="1">
      <alignment horizontal="left" vertical="center" wrapText="1" indent="3"/>
    </xf>
    <xf numFmtId="49" fontId="105" fillId="0" borderId="139" xfId="0" applyNumberFormat="1" applyFont="1" applyBorder="1" applyAlignment="1">
      <alignment horizontal="left" wrapText="1" indent="2"/>
    </xf>
    <xf numFmtId="49" fontId="105" fillId="0" borderId="139" xfId="0" applyNumberFormat="1" applyFont="1" applyBorder="1" applyAlignment="1">
      <alignment horizontal="left" vertical="top" wrapText="1"/>
    </xf>
    <xf numFmtId="49" fontId="105" fillId="0" borderId="139" xfId="0" applyNumberFormat="1" applyFont="1" applyBorder="1" applyAlignment="1">
      <alignment horizontal="left" wrapText="1" indent="3"/>
    </xf>
    <xf numFmtId="49" fontId="105" fillId="0" borderId="139" xfId="0" applyNumberFormat="1" applyFont="1" applyBorder="1" applyAlignment="1">
      <alignment vertical="center"/>
    </xf>
    <xf numFmtId="49" fontId="105" fillId="0" borderId="139" xfId="0" applyNumberFormat="1" applyFont="1" applyBorder="1" applyAlignment="1">
      <alignment horizontal="left" indent="3"/>
    </xf>
    <xf numFmtId="0" fontId="105" fillId="0" borderId="139" xfId="0" applyFont="1" applyBorder="1" applyAlignment="1">
      <alignment horizontal="left" indent="1"/>
    </xf>
    <xf numFmtId="0" fontId="105" fillId="0" borderId="139" xfId="0" applyFont="1" applyBorder="1" applyAlignment="1">
      <alignment horizontal="left" wrapText="1" indent="2"/>
    </xf>
    <xf numFmtId="0" fontId="105" fillId="0" borderId="139" xfId="0" applyFont="1" applyBorder="1" applyAlignment="1">
      <alignment horizontal="left" vertical="top" wrapText="1"/>
    </xf>
    <xf numFmtId="0" fontId="104" fillId="0" borderId="7" xfId="0" applyFont="1" applyBorder="1" applyAlignment="1">
      <alignment wrapText="1"/>
    </xf>
    <xf numFmtId="0" fontId="105" fillId="0" borderId="139" xfId="0" applyFont="1" applyBorder="1" applyAlignment="1">
      <alignment horizontal="left" vertical="top" wrapText="1" indent="2"/>
    </xf>
    <xf numFmtId="0" fontId="105" fillId="0" borderId="139" xfId="0" applyFont="1" applyBorder="1" applyAlignment="1">
      <alignment horizontal="left" wrapText="1"/>
    </xf>
    <xf numFmtId="0" fontId="105" fillId="0" borderId="139" xfId="12672" applyFont="1" applyBorder="1" applyAlignment="1">
      <alignment horizontal="left" vertical="center" wrapText="1" indent="2"/>
    </xf>
    <xf numFmtId="0" fontId="105" fillId="0" borderId="139" xfId="0" applyFont="1" applyBorder="1" applyAlignment="1">
      <alignment wrapText="1"/>
    </xf>
    <xf numFmtId="0" fontId="105" fillId="0" borderId="139" xfId="0" applyFont="1" applyBorder="1"/>
    <xf numFmtId="0" fontId="105" fillId="0" borderId="139" xfId="12672" applyFont="1" applyBorder="1" applyAlignment="1">
      <alignment horizontal="left" vertical="center" wrapText="1"/>
    </xf>
    <xf numFmtId="0" fontId="104" fillId="0" borderId="139" xfId="0" applyFont="1" applyBorder="1" applyAlignment="1">
      <alignment wrapText="1"/>
    </xf>
    <xf numFmtId="0" fontId="105" fillId="0" borderId="141" xfId="0" applyFont="1" applyBorder="1" applyAlignment="1">
      <alignment horizontal="left" vertical="center" wrapText="1"/>
    </xf>
    <xf numFmtId="0" fontId="105" fillId="3" borderId="139" xfId="5" applyFont="1" applyFill="1" applyBorder="1" applyAlignment="1" applyProtection="1">
      <alignment horizontal="right" vertical="center"/>
      <protection locked="0"/>
    </xf>
    <xf numFmtId="2" fontId="105" fillId="3" borderId="139" xfId="5" applyNumberFormat="1" applyFont="1" applyFill="1" applyBorder="1" applyAlignment="1" applyProtection="1">
      <alignment horizontal="right" vertical="center"/>
      <protection locked="0"/>
    </xf>
    <xf numFmtId="0" fontId="105" fillId="0" borderId="139" xfId="0" applyFont="1" applyBorder="1" applyAlignment="1">
      <alignment vertical="center"/>
    </xf>
    <xf numFmtId="0" fontId="105" fillId="0" borderId="141" xfId="13" applyFont="1" applyBorder="1" applyAlignment="1" applyProtection="1">
      <alignment horizontal="left" vertical="top" wrapText="1"/>
      <protection locked="0"/>
    </xf>
    <xf numFmtId="0" fontId="105" fillId="0" borderId="142" xfId="13" applyFont="1" applyBorder="1" applyAlignment="1" applyProtection="1">
      <alignment horizontal="left" vertical="top" wrapText="1"/>
      <protection locked="0"/>
    </xf>
    <xf numFmtId="0" fontId="105" fillId="0" borderId="140" xfId="0" applyFont="1" applyBorder="1" applyAlignment="1">
      <alignment vertical="center" wrapText="1"/>
    </xf>
    <xf numFmtId="0" fontId="124" fillId="0" borderId="0" xfId="0" applyFont="1" applyAlignment="1">
      <alignment horizontal="left" indent="2"/>
    </xf>
    <xf numFmtId="0" fontId="115" fillId="0" borderId="0" xfId="0" applyFont="1" applyAlignment="1">
      <alignment horizontal="left" vertical="center" inden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40" xfId="0" applyFont="1" applyBorder="1" applyAlignment="1">
      <alignment horizontal="left" indent="2"/>
    </xf>
    <xf numFmtId="0" fontId="105" fillId="0" borderId="127" xfId="0" applyFont="1" applyBorder="1" applyAlignment="1">
      <alignment horizontal="left" vertical="center" wrapText="1" readingOrder="1"/>
    </xf>
    <xf numFmtId="0" fontId="105" fillId="0" borderId="139" xfId="0" applyFont="1" applyBorder="1" applyAlignment="1">
      <alignment horizontal="left" vertical="center" wrapText="1" readingOrder="1"/>
    </xf>
    <xf numFmtId="167" fontId="18" fillId="84" borderId="51" xfId="0" applyNumberFormat="1" applyFont="1" applyFill="1" applyBorder="1" applyAlignment="1">
      <alignment horizontal="center"/>
    </xf>
    <xf numFmtId="0" fontId="11" fillId="0" borderId="92" xfId="17" applyFill="1" applyBorder="1" applyAlignment="1" applyProtection="1">
      <alignment horizontal="left" vertical="top" wrapText="1"/>
    </xf>
    <xf numFmtId="0" fontId="105" fillId="0" borderId="0" xfId="0" applyFont="1" applyAlignment="1">
      <alignment wrapText="1"/>
    </xf>
    <xf numFmtId="164" fontId="0" fillId="0" borderId="92" xfId="7" applyNumberFormat="1" applyFont="1" applyBorder="1"/>
    <xf numFmtId="164" fontId="0" fillId="0" borderId="131" xfId="7" applyNumberFormat="1" applyFont="1" applyBorder="1"/>
    <xf numFmtId="0" fontId="9" fillId="0" borderId="148" xfId="0" applyFont="1" applyBorder="1" applyAlignment="1">
      <alignment vertical="center"/>
    </xf>
    <xf numFmtId="9" fontId="4" fillId="0" borderId="17" xfId="0" applyNumberFormat="1" applyFont="1" applyBorder="1"/>
    <xf numFmtId="0" fontId="9" fillId="0" borderId="100" xfId="0" applyFont="1" applyBorder="1" applyAlignment="1">
      <alignment vertical="center"/>
    </xf>
    <xf numFmtId="9" fontId="4" fillId="0" borderId="105" xfId="0" applyNumberFormat="1" applyFont="1" applyBorder="1"/>
    <xf numFmtId="164" fontId="0" fillId="36" borderId="14" xfId="7" applyNumberFormat="1" applyFont="1" applyFill="1" applyBorder="1" applyAlignment="1">
      <alignment horizontal="center" vertical="center"/>
    </xf>
    <xf numFmtId="164" fontId="0" fillId="0" borderId="14" xfId="7" applyNumberFormat="1" applyFont="1" applyFill="1" applyBorder="1" applyAlignment="1">
      <alignment horizontal="center" vertical="center"/>
    </xf>
    <xf numFmtId="193" fontId="7" fillId="0" borderId="16" xfId="2" applyNumberFormat="1" applyFont="1" applyFill="1" applyBorder="1" applyAlignment="1" applyProtection="1">
      <alignment vertical="top"/>
    </xf>
    <xf numFmtId="9" fontId="4" fillId="0" borderId="147" xfId="20961" applyFont="1" applyBorder="1"/>
    <xf numFmtId="165" fontId="4" fillId="0" borderId="87" xfId="20961" applyNumberFormat="1" applyFont="1" applyBorder="1" applyAlignment="1">
      <alignment vertical="center"/>
    </xf>
    <xf numFmtId="194" fontId="112" fillId="79" borderId="92" xfId="948" applyNumberFormat="1" applyFont="1" applyFill="1" applyBorder="1" applyAlignment="1" applyProtection="1">
      <alignment horizontal="right" vertical="center"/>
    </xf>
    <xf numFmtId="3" fontId="119" fillId="0" borderId="131" xfId="0" applyNumberFormat="1" applyFont="1" applyBorder="1"/>
    <xf numFmtId="164" fontId="118" fillId="0" borderId="139" xfId="7" applyNumberFormat="1" applyFont="1" applyBorder="1"/>
    <xf numFmtId="0" fontId="141" fillId="0" borderId="139" xfId="0" applyFont="1" applyBorder="1"/>
    <xf numFmtId="43" fontId="118" fillId="0" borderId="63" xfId="0" applyNumberFormat="1" applyFont="1" applyBorder="1"/>
    <xf numFmtId="43" fontId="115" fillId="0" borderId="139" xfId="0" applyNumberFormat="1" applyFont="1" applyBorder="1"/>
    <xf numFmtId="10" fontId="120" fillId="0" borderId="139" xfId="0" applyNumberFormat="1" applyFont="1" applyBorder="1"/>
    <xf numFmtId="10" fontId="141" fillId="0" borderId="139" xfId="0" applyNumberFormat="1" applyFont="1" applyBorder="1"/>
    <xf numFmtId="3" fontId="0" fillId="0" borderId="131" xfId="0" applyNumberFormat="1" applyBorder="1"/>
    <xf numFmtId="43" fontId="4" fillId="0" borderId="92" xfId="0" applyNumberFormat="1" applyFont="1" applyBorder="1" applyAlignment="1">
      <alignment vertical="center"/>
    </xf>
    <xf numFmtId="0" fontId="7" fillId="0" borderId="139" xfId="13" applyFont="1" applyBorder="1" applyAlignment="1" applyProtection="1">
      <alignment wrapText="1"/>
      <protection locked="0"/>
    </xf>
    <xf numFmtId="0" fontId="7" fillId="0" borderId="3" xfId="13" applyFont="1" applyBorder="1" applyAlignment="1" applyProtection="1">
      <alignment vertical="center" wrapText="1"/>
      <protection locked="0"/>
    </xf>
    <xf numFmtId="4" fontId="115" fillId="0" borderId="139" xfId="0" applyNumberFormat="1" applyFont="1" applyBorder="1"/>
    <xf numFmtId="43" fontId="120" fillId="0" borderId="139" xfId="0" applyNumberFormat="1" applyFont="1" applyBorder="1"/>
    <xf numFmtId="43" fontId="141" fillId="0" borderId="139" xfId="0" applyNumberFormat="1" applyFont="1" applyBorder="1"/>
    <xf numFmtId="0" fontId="103" fillId="0" borderId="60" xfId="0" applyFont="1" applyBorder="1" applyAlignment="1">
      <alignment horizontal="left" vertical="center" wrapText="1"/>
    </xf>
    <xf numFmtId="0" fontId="103" fillId="0" borderId="59" xfId="0" applyFont="1" applyBorder="1" applyAlignment="1">
      <alignment horizontal="left" vertical="center" wrapText="1"/>
    </xf>
    <xf numFmtId="0" fontId="140" fillId="0" borderId="151" xfId="0" applyFont="1" applyBorder="1" applyAlignment="1">
      <alignment horizontal="center" vertical="center"/>
    </xf>
    <xf numFmtId="0" fontId="140" fillId="0" borderId="25" xfId="0" applyFont="1" applyBorder="1" applyAlignment="1">
      <alignment horizontal="center" vertical="center"/>
    </xf>
    <xf numFmtId="0" fontId="140" fillId="0" borderId="152" xfId="0" applyFont="1" applyBorder="1" applyAlignment="1">
      <alignment horizontal="center" vertical="center"/>
    </xf>
    <xf numFmtId="164" fontId="0" fillId="0" borderId="93" xfId="7" applyNumberFormat="1" applyFont="1" applyBorder="1" applyAlignment="1">
      <alignment horizontal="center"/>
    </xf>
    <xf numFmtId="164" fontId="0" fillId="0" borderId="90" xfId="7" applyNumberFormat="1" applyFont="1" applyBorder="1" applyAlignment="1">
      <alignment horizontal="center"/>
    </xf>
    <xf numFmtId="164" fontId="0" fillId="0" borderId="91" xfId="7" applyNumberFormat="1" applyFont="1" applyBorder="1" applyAlignment="1">
      <alignment horizontal="center"/>
    </xf>
    <xf numFmtId="164" fontId="0" fillId="0" borderId="132" xfId="7" applyNumberFormat="1" applyFont="1" applyBorder="1" applyAlignment="1">
      <alignment horizontal="center"/>
    </xf>
    <xf numFmtId="164" fontId="0" fillId="0" borderId="133" xfId="7" applyNumberFormat="1" applyFont="1" applyBorder="1" applyAlignment="1">
      <alignment horizontal="center"/>
    </xf>
    <xf numFmtId="164" fontId="0" fillId="0" borderId="134" xfId="7" applyNumberFormat="1" applyFont="1" applyBorder="1" applyAlignment="1">
      <alignment horizontal="center"/>
    </xf>
    <xf numFmtId="0" fontId="0" fillId="0" borderId="131" xfId="0" applyBorder="1" applyAlignment="1">
      <alignment horizontal="center" vertical="center"/>
    </xf>
    <xf numFmtId="0" fontId="127" fillId="0" borderId="88" xfId="0" applyFont="1" applyBorder="1" applyAlignment="1">
      <alignment horizontal="center" vertical="center"/>
    </xf>
    <xf numFmtId="0" fontId="127" fillId="0" borderId="7"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0" fillId="0" borderId="93" xfId="0" applyBorder="1" applyAlignment="1">
      <alignment horizontal="center"/>
    </xf>
    <xf numFmtId="0" fontId="0" fillId="0" borderId="90" xfId="0" applyBorder="1" applyAlignment="1">
      <alignment horizontal="center"/>
    </xf>
    <xf numFmtId="0" fontId="0" fillId="0" borderId="91" xfId="0" applyBorder="1" applyAlignment="1">
      <alignment horizontal="center"/>
    </xf>
    <xf numFmtId="0" fontId="127" fillId="0" borderId="135" xfId="0" applyFont="1" applyBorder="1" applyAlignment="1">
      <alignment horizontal="center" vertical="center" wrapText="1"/>
    </xf>
    <xf numFmtId="0" fontId="127" fillId="0" borderId="7" xfId="0" applyFont="1" applyBorder="1" applyAlignment="1">
      <alignment horizontal="center" vertical="center" wrapText="1"/>
    </xf>
    <xf numFmtId="0" fontId="0" fillId="0" borderId="121" xfId="0" applyBorder="1" applyAlignment="1">
      <alignment horizontal="center" vertical="center"/>
    </xf>
    <xf numFmtId="0" fontId="0" fillId="0" borderId="11" xfId="0" applyBorder="1" applyAlignment="1">
      <alignment horizontal="center" vertical="center"/>
    </xf>
    <xf numFmtId="0" fontId="0" fillId="0" borderId="131" xfId="0" applyBorder="1" applyAlignment="1">
      <alignment horizontal="center" vertical="center" wrapText="1"/>
    </xf>
    <xf numFmtId="0" fontId="10" fillId="0" borderId="13" xfId="0" applyFont="1" applyBorder="1" applyAlignment="1">
      <alignment horizontal="center"/>
    </xf>
    <xf numFmtId="0" fontId="10" fillId="0" borderId="14" xfId="0" applyFont="1" applyBorder="1" applyAlignment="1">
      <alignment horizontal="center"/>
    </xf>
    <xf numFmtId="0" fontId="10" fillId="0" borderId="8" xfId="0" applyFont="1" applyBorder="1" applyAlignment="1">
      <alignment horizontal="center" vertical="center" wrapText="1"/>
    </xf>
    <xf numFmtId="0" fontId="10" fillId="0" borderId="17"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93" xfId="0" applyFont="1" applyBorder="1" applyAlignment="1">
      <alignment horizontal="center"/>
    </xf>
    <xf numFmtId="0" fontId="4" fillId="0" borderId="17" xfId="0" applyFont="1" applyBorder="1" applyAlignment="1">
      <alignment horizontal="center"/>
    </xf>
    <xf numFmtId="0" fontId="6" fillId="36" borderId="109" xfId="0" applyFont="1" applyFill="1" applyBorder="1" applyAlignment="1">
      <alignment horizontal="center" vertical="center" wrapText="1"/>
    </xf>
    <xf numFmtId="0" fontId="6" fillId="36" borderId="24" xfId="0" applyFont="1" applyFill="1" applyBorder="1" applyAlignment="1">
      <alignment horizontal="center" vertical="center" wrapText="1"/>
    </xf>
    <xf numFmtId="0" fontId="6" fillId="36" borderId="106" xfId="0" applyFont="1" applyFill="1" applyBorder="1" applyAlignment="1">
      <alignment horizontal="center" vertical="center" wrapText="1"/>
    </xf>
    <xf numFmtId="0" fontId="6" fillId="36" borderId="91" xfId="0" applyFont="1" applyFill="1" applyBorder="1" applyAlignment="1">
      <alignment horizontal="center" vertical="center" wrapText="1"/>
    </xf>
    <xf numFmtId="0" fontId="100" fillId="3" borderId="61" xfId="13" applyFont="1" applyFill="1" applyBorder="1" applyAlignment="1" applyProtection="1">
      <alignment horizontal="center" vertical="center" wrapText="1"/>
      <protection locked="0"/>
    </xf>
    <xf numFmtId="0" fontId="100" fillId="3" borderId="58"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2" xfId="1" applyNumberFormat="1" applyFont="1" applyFill="1" applyBorder="1" applyAlignment="1" applyProtection="1">
      <alignment horizontal="center"/>
      <protection locked="0"/>
    </xf>
    <xf numFmtId="164" fontId="15" fillId="3" borderId="13" xfId="1" applyNumberFormat="1" applyFont="1" applyFill="1" applyBorder="1" applyAlignment="1" applyProtection="1">
      <alignment horizontal="center"/>
      <protection locked="0"/>
    </xf>
    <xf numFmtId="164" fontId="15" fillId="3" borderId="14" xfId="1" applyNumberFormat="1" applyFont="1" applyFill="1" applyBorder="1" applyAlignment="1" applyProtection="1">
      <alignment horizontal="center"/>
      <protection locked="0"/>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164" fontId="15" fillId="0" borderId="84" xfId="1" applyNumberFormat="1" applyFont="1" applyFill="1" applyBorder="1" applyAlignment="1" applyProtection="1">
      <alignment horizontal="center" vertical="center" wrapText="1"/>
      <protection locked="0"/>
    </xf>
    <xf numFmtId="164" fontId="15" fillId="0" borderId="85" xfId="1" applyNumberFormat="1" applyFont="1" applyFill="1" applyBorder="1" applyAlignment="1" applyProtection="1">
      <alignment horizontal="center" vertical="center" wrapText="1"/>
      <protection locked="0"/>
    </xf>
    <xf numFmtId="0" fontId="4" fillId="0" borderId="6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99" xfId="0" applyFont="1" applyBorder="1" applyAlignment="1">
      <alignment horizontal="center" vertical="center" wrapText="1"/>
    </xf>
    <xf numFmtId="0" fontId="14" fillId="0" borderId="48" xfId="0" applyFont="1" applyBorder="1" applyAlignment="1">
      <alignment horizontal="left" vertical="center"/>
    </xf>
    <xf numFmtId="0" fontId="14" fillId="0" borderId="49" xfId="0" applyFont="1" applyBorder="1" applyAlignment="1">
      <alignment horizontal="left" vertical="center"/>
    </xf>
    <xf numFmtId="0" fontId="4" fillId="0" borderId="13" xfId="0" applyFont="1" applyBorder="1" applyAlignment="1">
      <alignment horizontal="center"/>
    </xf>
    <xf numFmtId="0" fontId="4" fillId="0" borderId="14" xfId="0" applyFont="1" applyBorder="1" applyAlignment="1">
      <alignment horizontal="center" vertical="center" wrapText="1"/>
    </xf>
    <xf numFmtId="0" fontId="4" fillId="0" borderId="105" xfId="0" applyFont="1" applyBorder="1" applyAlignment="1">
      <alignment horizontal="center"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19" xfId="0" applyFont="1" applyBorder="1" applyAlignment="1">
      <alignment horizontal="left" vertical="center" wrapText="1"/>
    </xf>
    <xf numFmtId="0" fontId="119" fillId="0" borderId="138" xfId="0" applyFont="1" applyBorder="1" applyAlignment="1">
      <alignment horizontal="center" vertical="center" wrapText="1"/>
    </xf>
    <xf numFmtId="0" fontId="119" fillId="0" borderId="137"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4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0"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39"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1" xfId="0" applyFont="1" applyBorder="1" applyAlignment="1">
      <alignment horizontal="center" vertical="center" wrapText="1"/>
    </xf>
    <xf numFmtId="0" fontId="123" fillId="0" borderId="139" xfId="0" applyFont="1" applyBorder="1" applyAlignment="1">
      <alignment horizontal="center" vertical="center"/>
    </xf>
    <xf numFmtId="0" fontId="117" fillId="0" borderId="138" xfId="0" applyFont="1" applyBorder="1" applyAlignment="1">
      <alignment horizontal="center" vertical="center"/>
    </xf>
    <xf numFmtId="0" fontId="117" fillId="0" borderId="143" xfId="0" applyFont="1" applyBorder="1" applyAlignment="1">
      <alignment horizontal="center" vertical="center"/>
    </xf>
    <xf numFmtId="0" fontId="117" fillId="0" borderId="47" xfId="0" applyFont="1" applyBorder="1" applyAlignment="1">
      <alignment horizontal="center" vertical="center"/>
    </xf>
    <xf numFmtId="0" fontId="117" fillId="0" borderId="11" xfId="0" applyFont="1" applyBorder="1" applyAlignment="1">
      <alignment horizontal="center" vertical="center"/>
    </xf>
    <xf numFmtId="0" fontId="118" fillId="0" borderId="139" xfId="0" applyFont="1" applyBorder="1" applyAlignment="1">
      <alignment horizontal="center" vertical="center" wrapText="1"/>
    </xf>
    <xf numFmtId="0" fontId="118" fillId="0" borderId="138"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20" xfId="0" applyFont="1" applyBorder="1" applyAlignment="1">
      <alignment horizontal="center" vertical="center" wrapText="1"/>
    </xf>
    <xf numFmtId="0" fontId="118" fillId="0" borderId="121" xfId="0" applyFont="1" applyBorder="1" applyAlignment="1">
      <alignment horizontal="center" vertical="center" wrapText="1"/>
    </xf>
    <xf numFmtId="0" fontId="118" fillId="0" borderId="47"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4" xfId="0" applyFont="1" applyBorder="1" applyAlignment="1">
      <alignment horizontal="center" vertical="center" wrapText="1"/>
    </xf>
    <xf numFmtId="0" fontId="118" fillId="0" borderId="122"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2" xfId="0" applyFont="1" applyBorder="1" applyAlignment="1">
      <alignment horizontal="center" vertical="center" wrapText="1"/>
    </xf>
    <xf numFmtId="0" fontId="115" fillId="0" borderId="138" xfId="0" applyFont="1" applyBorder="1" applyAlignment="1">
      <alignment horizontal="center" vertical="center" wrapText="1"/>
    </xf>
    <xf numFmtId="0" fontId="115" fillId="0" borderId="13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48" xfId="0" applyFont="1" applyBorder="1" applyAlignment="1">
      <alignment horizontal="center" vertical="center" wrapText="1"/>
    </xf>
    <xf numFmtId="0" fontId="115" fillId="0" borderId="49" xfId="0" applyFont="1" applyBorder="1" applyAlignment="1">
      <alignment horizontal="center" vertical="center" wrapText="1"/>
    </xf>
    <xf numFmtId="0" fontId="115" fillId="0" borderId="99" xfId="0" applyFont="1" applyBorder="1" applyAlignment="1">
      <alignment horizontal="center" vertical="center" wrapText="1"/>
    </xf>
    <xf numFmtId="0" fontId="118" fillId="0" borderId="48" xfId="0" applyFont="1" applyBorder="1" applyAlignment="1">
      <alignment horizontal="left" vertical="top" wrapText="1"/>
    </xf>
    <xf numFmtId="0" fontId="118" fillId="0" borderId="99" xfId="0" applyFont="1" applyBorder="1" applyAlignment="1">
      <alignment horizontal="left" vertical="top" wrapText="1"/>
    </xf>
    <xf numFmtId="0" fontId="118" fillId="0" borderId="57" xfId="0" applyFont="1" applyBorder="1" applyAlignment="1">
      <alignment horizontal="left" vertical="top" wrapText="1"/>
    </xf>
    <xf numFmtId="0" fontId="118" fillId="0" borderId="86" xfId="0" applyFont="1" applyBorder="1" applyAlignment="1">
      <alignment horizontal="left" vertical="top" wrapText="1"/>
    </xf>
    <xf numFmtId="0" fontId="118" fillId="0" borderId="111" xfId="0" applyFont="1" applyBorder="1" applyAlignment="1">
      <alignment horizontal="left" vertical="top" wrapText="1"/>
    </xf>
    <xf numFmtId="0" fontId="118" fillId="0" borderId="149" xfId="0" applyFont="1" applyBorder="1" applyAlignment="1">
      <alignment horizontal="left" vertical="top" wrapText="1"/>
    </xf>
    <xf numFmtId="0" fontId="118" fillId="0" borderId="150" xfId="0" applyFont="1" applyBorder="1" applyAlignment="1">
      <alignment horizontal="center" vertical="center" wrapText="1"/>
    </xf>
    <xf numFmtId="0" fontId="118" fillId="0" borderId="63" xfId="0" applyFont="1" applyBorder="1" applyAlignment="1">
      <alignment horizontal="center" vertical="center" wrapText="1"/>
    </xf>
    <xf numFmtId="0" fontId="115" fillId="0" borderId="138" xfId="0" applyFont="1" applyBorder="1" applyAlignment="1">
      <alignment horizontal="center" vertical="top" wrapText="1"/>
    </xf>
    <xf numFmtId="0" fontId="115" fillId="0" borderId="137" xfId="0" applyFont="1" applyBorder="1" applyAlignment="1">
      <alignment horizontal="center" vertical="top" wrapText="1"/>
    </xf>
    <xf numFmtId="0" fontId="115" fillId="0" borderId="144" xfId="0" applyFont="1" applyBorder="1" applyAlignment="1">
      <alignment horizontal="center" vertical="top" wrapText="1"/>
    </xf>
    <xf numFmtId="0" fontId="115" fillId="0" borderId="141" xfId="0" applyFont="1" applyBorder="1" applyAlignment="1">
      <alignment horizontal="center" vertical="top" wrapText="1"/>
    </xf>
    <xf numFmtId="0" fontId="104" fillId="0" borderId="123" xfId="0" applyFont="1" applyBorder="1" applyAlignment="1">
      <alignment horizontal="left" vertical="top" wrapText="1"/>
    </xf>
    <xf numFmtId="0" fontId="104" fillId="0" borderId="124" xfId="0" applyFont="1" applyBorder="1" applyAlignment="1">
      <alignment horizontal="left" vertical="top" wrapText="1"/>
    </xf>
    <xf numFmtId="0" fontId="121" fillId="0" borderId="139" xfId="0" applyFont="1" applyBorder="1" applyAlignment="1">
      <alignment horizontal="center" vertical="center"/>
    </xf>
    <xf numFmtId="0" fontId="120" fillId="0" borderId="139" xfId="0" applyFont="1" applyBorder="1" applyAlignment="1">
      <alignment horizontal="center" vertical="center" wrapText="1"/>
    </xf>
    <xf numFmtId="0" fontId="120" fillId="0" borderId="140" xfId="0" applyFont="1" applyBorder="1" applyAlignment="1">
      <alignment horizontal="center" vertical="center" wrapText="1"/>
    </xf>
    <xf numFmtId="0" fontId="104" fillId="0" borderId="64" xfId="0" applyFont="1" applyBorder="1" applyAlignment="1">
      <alignment horizontal="center" vertical="center"/>
    </xf>
    <xf numFmtId="0" fontId="104" fillId="0" borderId="65" xfId="0" applyFont="1" applyBorder="1" applyAlignment="1">
      <alignment horizontal="center" vertical="center"/>
    </xf>
    <xf numFmtId="0" fontId="104" fillId="0" borderId="66" xfId="0" applyFont="1" applyBorder="1" applyAlignment="1">
      <alignment horizontal="center" vertical="center"/>
    </xf>
    <xf numFmtId="0" fontId="105" fillId="0" borderId="92" xfId="0" applyFont="1" applyBorder="1" applyAlignment="1">
      <alignment horizontal="left" vertical="center" wrapText="1"/>
    </xf>
    <xf numFmtId="0" fontId="104" fillId="76" borderId="67" xfId="0" applyFont="1" applyFill="1" applyBorder="1" applyAlignment="1">
      <alignment horizontal="center" vertical="center" wrapText="1"/>
    </xf>
    <xf numFmtId="0" fontId="104" fillId="76" borderId="68" xfId="0" applyFont="1" applyFill="1" applyBorder="1" applyAlignment="1">
      <alignment horizontal="center" vertical="center" wrapText="1"/>
    </xf>
    <xf numFmtId="0" fontId="104" fillId="76" borderId="69" xfId="0" applyFont="1" applyFill="1" applyBorder="1" applyAlignment="1">
      <alignment horizontal="center" vertical="center" wrapText="1"/>
    </xf>
    <xf numFmtId="0" fontId="105" fillId="0" borderId="47" xfId="0" applyFont="1" applyBorder="1" applyAlignment="1">
      <alignment horizontal="left" vertical="center" wrapText="1"/>
    </xf>
    <xf numFmtId="0" fontId="105" fillId="0" borderId="11" xfId="0" applyFont="1" applyBorder="1" applyAlignment="1">
      <alignment horizontal="left" vertical="center" wrapText="1"/>
    </xf>
    <xf numFmtId="0" fontId="105" fillId="0" borderId="93" xfId="0" applyFont="1" applyBorder="1" applyAlignment="1">
      <alignment horizontal="left" vertical="center" wrapText="1"/>
    </xf>
    <xf numFmtId="0" fontId="105" fillId="0" borderId="91" xfId="0" applyFont="1" applyBorder="1" applyAlignment="1">
      <alignment horizontal="left" vertical="center" wrapText="1"/>
    </xf>
    <xf numFmtId="0" fontId="105" fillId="3" borderId="93" xfId="0" applyFont="1" applyFill="1" applyBorder="1" applyAlignment="1">
      <alignment vertical="center" wrapText="1"/>
    </xf>
    <xf numFmtId="0" fontId="105" fillId="3" borderId="91" xfId="0" applyFont="1" applyFill="1" applyBorder="1" applyAlignment="1">
      <alignment vertical="center" wrapText="1"/>
    </xf>
    <xf numFmtId="0" fontId="125" fillId="3" borderId="93" xfId="0" applyFont="1" applyFill="1" applyBorder="1" applyAlignment="1">
      <alignment vertical="center" wrapText="1"/>
    </xf>
    <xf numFmtId="0" fontId="125" fillId="3" borderId="91" xfId="0" applyFont="1" applyFill="1" applyBorder="1" applyAlignment="1">
      <alignment vertical="center" wrapText="1"/>
    </xf>
    <xf numFmtId="0" fontId="105" fillId="0" borderId="93" xfId="0" applyFont="1" applyBorder="1" applyAlignment="1">
      <alignment horizontal="left"/>
    </xf>
    <xf numFmtId="0" fontId="105" fillId="0" borderId="91" xfId="0" applyFont="1" applyBorder="1" applyAlignment="1">
      <alignment horizontal="left"/>
    </xf>
    <xf numFmtId="0" fontId="105" fillId="82" borderId="93" xfId="0" applyFont="1" applyFill="1" applyBorder="1" applyAlignment="1">
      <alignment vertical="center" wrapText="1"/>
    </xf>
    <xf numFmtId="0" fontId="105" fillId="82" borderId="91" xfId="0" applyFont="1" applyFill="1" applyBorder="1" applyAlignment="1">
      <alignment vertical="center" wrapText="1"/>
    </xf>
    <xf numFmtId="0" fontId="105" fillId="82" borderId="132" xfId="0" applyFont="1" applyFill="1" applyBorder="1" applyAlignment="1">
      <alignment horizontal="left" vertical="center" wrapText="1"/>
    </xf>
    <xf numFmtId="0" fontId="105" fillId="82" borderId="133" xfId="0" applyFont="1" applyFill="1" applyBorder="1" applyAlignment="1">
      <alignment horizontal="left" vertical="center" wrapText="1"/>
    </xf>
    <xf numFmtId="0" fontId="105" fillId="82" borderId="134" xfId="0" applyFont="1" applyFill="1" applyBorder="1" applyAlignment="1">
      <alignment horizontal="left" vertical="center" wrapText="1"/>
    </xf>
    <xf numFmtId="0" fontId="105" fillId="3" borderId="71" xfId="0" applyFont="1" applyFill="1" applyBorder="1" applyAlignment="1">
      <alignment horizontal="left" vertical="center" wrapText="1"/>
    </xf>
    <xf numFmtId="0" fontId="105" fillId="3" borderId="72" xfId="0" applyFont="1" applyFill="1" applyBorder="1" applyAlignment="1">
      <alignment horizontal="left" vertical="center" wrapText="1"/>
    </xf>
    <xf numFmtId="0" fontId="105" fillId="82" borderId="74" xfId="0" applyFont="1" applyFill="1" applyBorder="1" applyAlignment="1">
      <alignment horizontal="left" vertical="center" wrapText="1"/>
    </xf>
    <xf numFmtId="0" fontId="105" fillId="82" borderId="75" xfId="0" applyFont="1" applyFill="1" applyBorder="1" applyAlignment="1">
      <alignment horizontal="left" vertical="center" wrapText="1"/>
    </xf>
    <xf numFmtId="0" fontId="105" fillId="82" borderId="47" xfId="0" applyFont="1" applyFill="1" applyBorder="1" applyAlignment="1">
      <alignment vertical="center" wrapText="1"/>
    </xf>
    <xf numFmtId="0" fontId="105" fillId="82" borderId="11" xfId="0" applyFont="1" applyFill="1" applyBorder="1" applyAlignment="1">
      <alignment vertical="center" wrapText="1"/>
    </xf>
    <xf numFmtId="0" fontId="105" fillId="0" borderId="71" xfId="0" applyFont="1" applyBorder="1" applyAlignment="1">
      <alignment horizontal="left" vertical="center" wrapText="1"/>
    </xf>
    <xf numFmtId="0" fontId="105" fillId="0" borderId="72" xfId="0" applyFont="1" applyBorder="1" applyAlignment="1">
      <alignment horizontal="left" vertical="center" wrapText="1"/>
    </xf>
    <xf numFmtId="0" fontId="105" fillId="3" borderId="93" xfId="0" applyFont="1" applyFill="1" applyBorder="1" applyAlignment="1">
      <alignment horizontal="left" vertical="center" wrapText="1"/>
    </xf>
    <xf numFmtId="0" fontId="105" fillId="3" borderId="91" xfId="0" applyFont="1" applyFill="1" applyBorder="1" applyAlignment="1">
      <alignment horizontal="left" vertical="center" wrapText="1"/>
    </xf>
    <xf numFmtId="0" fontId="104" fillId="76" borderId="76"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77" xfId="0" applyFont="1" applyFill="1" applyBorder="1" applyAlignment="1">
      <alignment horizontal="center" vertical="center" wrapText="1"/>
    </xf>
    <xf numFmtId="0" fontId="105" fillId="77" borderId="93" xfId="0" applyFont="1" applyFill="1" applyBorder="1" applyAlignment="1">
      <alignment vertical="center" wrapText="1"/>
    </xf>
    <xf numFmtId="0" fontId="105" fillId="77" borderId="91" xfId="0" applyFont="1" applyFill="1" applyBorder="1" applyAlignment="1">
      <alignment vertical="center" wrapText="1"/>
    </xf>
    <xf numFmtId="0" fontId="105" fillId="0" borderId="93" xfId="0" applyFont="1" applyBorder="1" applyAlignment="1">
      <alignment vertical="center" wrapText="1"/>
    </xf>
    <xf numFmtId="0" fontId="105" fillId="0" borderId="91" xfId="0" applyFont="1" applyBorder="1" applyAlignment="1">
      <alignment vertical="center" wrapText="1"/>
    </xf>
    <xf numFmtId="0" fontId="104" fillId="76" borderId="81" xfId="0" applyFont="1" applyFill="1" applyBorder="1" applyAlignment="1">
      <alignment horizontal="center" vertical="center"/>
    </xf>
    <xf numFmtId="0" fontId="104" fillId="76" borderId="82" xfId="0" applyFont="1" applyFill="1" applyBorder="1" applyAlignment="1">
      <alignment horizontal="center" vertical="center"/>
    </xf>
    <xf numFmtId="0" fontId="104" fillId="76" borderId="83" xfId="0" applyFont="1" applyFill="1" applyBorder="1" applyAlignment="1">
      <alignment horizontal="center" vertical="center"/>
    </xf>
    <xf numFmtId="0" fontId="104" fillId="76" borderId="139" xfId="0" applyFont="1" applyFill="1" applyBorder="1" applyAlignment="1">
      <alignment horizontal="center" vertical="center" wrapText="1"/>
    </xf>
    <xf numFmtId="0" fontId="104" fillId="0" borderId="139" xfId="0" applyFont="1" applyBorder="1" applyAlignment="1">
      <alignment horizontal="center" vertical="center"/>
    </xf>
    <xf numFmtId="0" fontId="105" fillId="0" borderId="142" xfId="13" applyFont="1" applyBorder="1" applyAlignment="1" applyProtection="1">
      <alignment horizontal="left" vertical="top" wrapText="1"/>
      <protection locked="0"/>
    </xf>
    <xf numFmtId="0" fontId="105" fillId="0" borderId="141" xfId="13" applyFont="1" applyBorder="1" applyAlignment="1" applyProtection="1">
      <alignment horizontal="left" vertical="top" wrapText="1"/>
      <protection locked="0"/>
    </xf>
    <xf numFmtId="0" fontId="105" fillId="3" borderId="142" xfId="13" applyFont="1" applyFill="1" applyBorder="1" applyAlignment="1" applyProtection="1">
      <alignment horizontal="left" vertical="top" wrapText="1"/>
      <protection locked="0"/>
    </xf>
    <xf numFmtId="0" fontId="105" fillId="3" borderId="141" xfId="13" applyFont="1" applyFill="1" applyBorder="1" applyAlignment="1" applyProtection="1">
      <alignment horizontal="left" vertical="top" wrapText="1"/>
      <protection locked="0"/>
    </xf>
    <xf numFmtId="0" fontId="104" fillId="0" borderId="79" xfId="0" applyFont="1" applyBorder="1" applyAlignment="1">
      <alignment horizontal="center" vertical="center"/>
    </xf>
    <xf numFmtId="49" fontId="105" fillId="0" borderId="0" xfId="0" applyNumberFormat="1" applyFont="1" applyAlignment="1">
      <alignment horizontal="center" vertical="center"/>
    </xf>
    <xf numFmtId="0" fontId="104" fillId="76" borderId="142" xfId="0" applyFont="1" applyFill="1" applyBorder="1" applyAlignment="1">
      <alignment horizontal="center" vertical="center" wrapText="1"/>
    </xf>
    <xf numFmtId="0" fontId="104" fillId="76" borderId="141" xfId="0" applyFont="1" applyFill="1" applyBorder="1" applyAlignment="1">
      <alignment horizontal="center" vertical="center" wrapText="1"/>
    </xf>
    <xf numFmtId="0" fontId="105" fillId="0" borderId="142" xfId="0" applyFont="1" applyBorder="1" applyAlignment="1">
      <alignment horizontal="left" vertical="center" wrapText="1"/>
    </xf>
    <xf numFmtId="0" fontId="105" fillId="0" borderId="141" xfId="0" applyFont="1" applyBorder="1" applyAlignment="1">
      <alignment horizontal="left" vertical="center" wrapText="1"/>
    </xf>
    <xf numFmtId="0" fontId="105" fillId="0" borderId="139" xfId="0" applyFont="1" applyBorder="1" applyAlignment="1">
      <alignment horizontal="left" vertical="top" wrapText="1"/>
    </xf>
    <xf numFmtId="0" fontId="105" fillId="0" borderId="142" xfId="0" applyFont="1" applyBorder="1" applyAlignment="1">
      <alignment horizontal="left" vertical="top" wrapText="1"/>
    </xf>
    <xf numFmtId="0" fontId="105" fillId="0" borderId="139" xfId="0" applyFont="1" applyBorder="1" applyAlignment="1">
      <alignment horizontal="left" vertical="center" wrapText="1"/>
    </xf>
    <xf numFmtId="0" fontId="105" fillId="0" borderId="139" xfId="0" applyFont="1" applyBorder="1" applyAlignment="1">
      <alignment horizontal="center"/>
    </xf>
    <xf numFmtId="0" fontId="105" fillId="0" borderId="141" xfId="0" applyFont="1" applyBorder="1" applyAlignment="1">
      <alignment horizontal="left" vertical="top" wrapText="1"/>
    </xf>
  </cellXfs>
  <cellStyles count="21415">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2" tint="-9.9978637043366805E-2"/>
  </sheetPr>
  <dimension ref="A1:C35"/>
  <sheetViews>
    <sheetView zoomScale="85" zoomScaleNormal="85" workbookViewId="0">
      <pane xSplit="1" ySplit="7" topLeftCell="B8" activePane="bottomRight" state="frozen"/>
      <selection pane="topRight"/>
      <selection pane="bottomLeft"/>
      <selection pane="bottomRight" activeCell="B8" sqref="B8"/>
    </sheetView>
  </sheetViews>
  <sheetFormatPr defaultRowHeight="15"/>
  <cols>
    <col min="1" max="1" width="10.28515625" style="1" customWidth="1"/>
    <col min="2" max="2" width="153" bestFit="1" customWidth="1"/>
    <col min="3" max="3" width="39.42578125" customWidth="1"/>
    <col min="7" max="7" width="25" customWidth="1"/>
  </cols>
  <sheetData>
    <row r="1" spans="1:3" ht="15.75">
      <c r="A1" s="6"/>
      <c r="B1" s="117" t="s">
        <v>159</v>
      </c>
      <c r="C1" s="46"/>
    </row>
    <row r="2" spans="1:3" s="114" customFormat="1" ht="15.75">
      <c r="A2" s="158">
        <v>1</v>
      </c>
      <c r="B2" s="115" t="s">
        <v>160</v>
      </c>
      <c r="C2" s="113" t="s">
        <v>962</v>
      </c>
    </row>
    <row r="3" spans="1:3" s="114" customFormat="1" ht="15.75">
      <c r="A3" s="158">
        <v>2</v>
      </c>
      <c r="B3" s="116" t="s">
        <v>161</v>
      </c>
      <c r="C3" s="113" t="s">
        <v>963</v>
      </c>
    </row>
    <row r="4" spans="1:3" s="114" customFormat="1" ht="15.75">
      <c r="A4" s="158">
        <v>3</v>
      </c>
      <c r="B4" s="116" t="s">
        <v>162</v>
      </c>
      <c r="C4" s="113" t="s">
        <v>964</v>
      </c>
    </row>
    <row r="5" spans="1:3" s="114" customFormat="1" ht="15.75">
      <c r="A5" s="159">
        <v>4</v>
      </c>
      <c r="B5" s="119" t="s">
        <v>163</v>
      </c>
      <c r="C5" s="113" t="s">
        <v>965</v>
      </c>
    </row>
    <row r="6" spans="1:3" s="118" customFormat="1" ht="65.25" customHeight="1">
      <c r="A6" s="584" t="s">
        <v>321</v>
      </c>
      <c r="B6" s="585"/>
      <c r="C6" s="585"/>
    </row>
    <row r="7" spans="1:3">
      <c r="A7" s="238" t="s">
        <v>251</v>
      </c>
      <c r="B7" s="239" t="s">
        <v>164</v>
      </c>
    </row>
    <row r="8" spans="1:3">
      <c r="A8" s="240">
        <v>1</v>
      </c>
      <c r="B8" s="236" t="s">
        <v>139</v>
      </c>
    </row>
    <row r="9" spans="1:3">
      <c r="A9" s="240">
        <v>2</v>
      </c>
      <c r="B9" s="236" t="s">
        <v>165</v>
      </c>
    </row>
    <row r="10" spans="1:3">
      <c r="A10" s="240">
        <v>3</v>
      </c>
      <c r="B10" s="236" t="s">
        <v>166</v>
      </c>
    </row>
    <row r="11" spans="1:3">
      <c r="A11" s="240">
        <v>4</v>
      </c>
      <c r="B11" s="236" t="s">
        <v>167</v>
      </c>
    </row>
    <row r="12" spans="1:3">
      <c r="A12" s="240">
        <v>5</v>
      </c>
      <c r="B12" s="236" t="s">
        <v>107</v>
      </c>
    </row>
    <row r="13" spans="1:3">
      <c r="A13" s="240">
        <v>6</v>
      </c>
      <c r="B13" s="241" t="s">
        <v>91</v>
      </c>
    </row>
    <row r="14" spans="1:3">
      <c r="A14" s="240">
        <v>7</v>
      </c>
      <c r="B14" s="236" t="s">
        <v>168</v>
      </c>
    </row>
    <row r="15" spans="1:3">
      <c r="A15" s="240">
        <v>8</v>
      </c>
      <c r="B15" s="236" t="s">
        <v>171</v>
      </c>
    </row>
    <row r="16" spans="1:3">
      <c r="A16" s="240">
        <v>9</v>
      </c>
      <c r="B16" s="236" t="s">
        <v>85</v>
      </c>
    </row>
    <row r="17" spans="1:2">
      <c r="A17" s="242" t="s">
        <v>378</v>
      </c>
      <c r="B17" s="236" t="s">
        <v>358</v>
      </c>
    </row>
    <row r="18" spans="1:2">
      <c r="A18" s="240">
        <v>10</v>
      </c>
      <c r="B18" s="236" t="s">
        <v>172</v>
      </c>
    </row>
    <row r="19" spans="1:2">
      <c r="A19" s="240">
        <v>11</v>
      </c>
      <c r="B19" s="241" t="s">
        <v>155</v>
      </c>
    </row>
    <row r="20" spans="1:2">
      <c r="A20" s="240">
        <v>12</v>
      </c>
      <c r="B20" s="241" t="s">
        <v>152</v>
      </c>
    </row>
    <row r="21" spans="1:2">
      <c r="A21" s="240">
        <v>13</v>
      </c>
      <c r="B21" s="243" t="s">
        <v>297</v>
      </c>
    </row>
    <row r="22" spans="1:2">
      <c r="A22" s="240">
        <v>14</v>
      </c>
      <c r="B22" s="236" t="s">
        <v>351</v>
      </c>
    </row>
    <row r="23" spans="1:2">
      <c r="A23" s="240">
        <v>15</v>
      </c>
      <c r="B23" s="236" t="s">
        <v>74</v>
      </c>
    </row>
    <row r="24" spans="1:2">
      <c r="A24" s="240">
        <v>15.1</v>
      </c>
      <c r="B24" s="236" t="s">
        <v>387</v>
      </c>
    </row>
    <row r="25" spans="1:2">
      <c r="A25" s="240">
        <v>16</v>
      </c>
      <c r="B25" s="236" t="s">
        <v>453</v>
      </c>
    </row>
    <row r="26" spans="1:2">
      <c r="A26" s="240">
        <v>17</v>
      </c>
      <c r="B26" s="236" t="s">
        <v>677</v>
      </c>
    </row>
    <row r="27" spans="1:2">
      <c r="A27" s="240">
        <v>18</v>
      </c>
      <c r="B27" s="236" t="s">
        <v>938</v>
      </c>
    </row>
    <row r="28" spans="1:2">
      <c r="A28" s="240">
        <v>19</v>
      </c>
      <c r="B28" s="236" t="s">
        <v>939</v>
      </c>
    </row>
    <row r="29" spans="1:2">
      <c r="A29" s="240">
        <v>20</v>
      </c>
      <c r="B29" s="236" t="s">
        <v>940</v>
      </c>
    </row>
    <row r="30" spans="1:2">
      <c r="A30" s="240">
        <v>21</v>
      </c>
      <c r="B30" s="236" t="s">
        <v>546</v>
      </c>
    </row>
    <row r="31" spans="1:2">
      <c r="A31" s="240">
        <v>22</v>
      </c>
      <c r="B31" s="236" t="s">
        <v>941</v>
      </c>
    </row>
    <row r="32" spans="1:2" ht="25.5">
      <c r="A32" s="240">
        <v>23</v>
      </c>
      <c r="B32" s="556" t="s">
        <v>937</v>
      </c>
    </row>
    <row r="33" spans="1:2">
      <c r="A33" s="240">
        <v>24</v>
      </c>
      <c r="B33" s="236" t="s">
        <v>942</v>
      </c>
    </row>
    <row r="34" spans="1:2">
      <c r="A34" s="240">
        <v>25</v>
      </c>
      <c r="B34" s="236" t="s">
        <v>943</v>
      </c>
    </row>
    <row r="35" spans="1:2">
      <c r="A35" s="240">
        <v>26</v>
      </c>
      <c r="B35" s="236" t="s">
        <v>723</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92D050"/>
  </sheetPr>
  <dimension ref="A1:F56"/>
  <sheetViews>
    <sheetView zoomScaleNormal="100" workbookViewId="0">
      <pane xSplit="1" ySplit="5" topLeftCell="B6" activePane="bottomRight" state="frozen"/>
      <selection activeCell="B36" sqref="B36:C36"/>
      <selection pane="topRight" activeCell="B36" sqref="B36:C36"/>
      <selection pane="bottomLeft" activeCell="B36" sqref="B36:C36"/>
      <selection pane="bottomRight" activeCell="B6" sqref="B6"/>
    </sheetView>
  </sheetViews>
  <sheetFormatPr defaultRowHeight="15"/>
  <cols>
    <col min="1" max="1" width="9.5703125" style="1" bestFit="1" customWidth="1"/>
    <col min="2" max="2" width="132.42578125" style="1" customWidth="1"/>
    <col min="3" max="3" width="18.42578125" style="1" customWidth="1"/>
  </cols>
  <sheetData>
    <row r="1" spans="1:6" ht="15.75">
      <c r="A1" s="13" t="s">
        <v>108</v>
      </c>
      <c r="B1" s="12" t="str">
        <f>Info!C2</f>
        <v>სს ტერაბანკი</v>
      </c>
      <c r="D1" s="1"/>
      <c r="E1" s="1"/>
      <c r="F1" s="1"/>
    </row>
    <row r="2" spans="1:6" s="13" customFormat="1" ht="15.75" customHeight="1">
      <c r="A2" s="13" t="s">
        <v>109</v>
      </c>
      <c r="B2" s="298">
        <f>'1. key ratios'!B2</f>
        <v>45382</v>
      </c>
    </row>
    <row r="3" spans="1:6" s="13" customFormat="1" ht="15.75" customHeight="1"/>
    <row r="4" spans="1:6" ht="15.75" thickBot="1">
      <c r="A4" s="1" t="s">
        <v>257</v>
      </c>
      <c r="B4" s="23" t="s">
        <v>85</v>
      </c>
    </row>
    <row r="5" spans="1:6">
      <c r="A5" s="77" t="s">
        <v>25</v>
      </c>
      <c r="B5" s="78"/>
      <c r="C5" s="79" t="s">
        <v>26</v>
      </c>
    </row>
    <row r="6" spans="1:6">
      <c r="A6" s="80">
        <v>1</v>
      </c>
      <c r="B6" s="42" t="s">
        <v>27</v>
      </c>
      <c r="C6" s="162">
        <v>259694647</v>
      </c>
    </row>
    <row r="7" spans="1:6">
      <c r="A7" s="80">
        <v>2</v>
      </c>
      <c r="B7" s="39" t="s">
        <v>28</v>
      </c>
      <c r="C7" s="566">
        <v>121372000</v>
      </c>
    </row>
    <row r="8" spans="1:6">
      <c r="A8" s="80">
        <v>3</v>
      </c>
      <c r="B8" s="34" t="s">
        <v>29</v>
      </c>
      <c r="C8" s="566">
        <v>0</v>
      </c>
    </row>
    <row r="9" spans="1:6">
      <c r="A9" s="80">
        <v>4</v>
      </c>
      <c r="B9" s="34" t="s">
        <v>30</v>
      </c>
      <c r="C9" s="566">
        <v>0</v>
      </c>
    </row>
    <row r="10" spans="1:6">
      <c r="A10" s="80">
        <v>5</v>
      </c>
      <c r="B10" s="34" t="s">
        <v>31</v>
      </c>
      <c r="C10" s="566">
        <v>0</v>
      </c>
    </row>
    <row r="11" spans="1:6">
      <c r="A11" s="80">
        <v>6</v>
      </c>
      <c r="B11" s="40" t="s">
        <v>32</v>
      </c>
      <c r="C11" s="566">
        <v>138322647</v>
      </c>
    </row>
    <row r="12" spans="1:6" s="2" customFormat="1">
      <c r="A12" s="80">
        <v>7</v>
      </c>
      <c r="B12" s="42" t="s">
        <v>33</v>
      </c>
      <c r="C12" s="162">
        <v>26205982</v>
      </c>
    </row>
    <row r="13" spans="1:6" s="2" customFormat="1">
      <c r="A13" s="80">
        <v>8</v>
      </c>
      <c r="B13" s="41" t="s">
        <v>34</v>
      </c>
      <c r="C13" s="566">
        <v>0</v>
      </c>
    </row>
    <row r="14" spans="1:6" s="2" customFormat="1" ht="25.5">
      <c r="A14" s="80">
        <v>9</v>
      </c>
      <c r="B14" s="35" t="s">
        <v>35</v>
      </c>
      <c r="C14" s="566">
        <v>0</v>
      </c>
    </row>
    <row r="15" spans="1:6" s="2" customFormat="1">
      <c r="A15" s="80">
        <v>10</v>
      </c>
      <c r="B15" s="36" t="s">
        <v>36</v>
      </c>
      <c r="C15" s="566">
        <v>26205982</v>
      </c>
    </row>
    <row r="16" spans="1:6" s="2" customFormat="1">
      <c r="A16" s="80">
        <v>11</v>
      </c>
      <c r="B16" s="37" t="s">
        <v>37</v>
      </c>
      <c r="C16" s="566">
        <v>0</v>
      </c>
    </row>
    <row r="17" spans="1:3" s="2" customFormat="1">
      <c r="A17" s="80">
        <v>12</v>
      </c>
      <c r="B17" s="36" t="s">
        <v>38</v>
      </c>
      <c r="C17" s="566">
        <v>0</v>
      </c>
    </row>
    <row r="18" spans="1:3" s="2" customFormat="1">
      <c r="A18" s="80">
        <v>13</v>
      </c>
      <c r="B18" s="36" t="s">
        <v>39</v>
      </c>
      <c r="C18" s="566">
        <v>0</v>
      </c>
    </row>
    <row r="19" spans="1:3" s="2" customFormat="1">
      <c r="A19" s="80">
        <v>14</v>
      </c>
      <c r="B19" s="36" t="s">
        <v>40</v>
      </c>
      <c r="C19" s="566">
        <v>0</v>
      </c>
    </row>
    <row r="20" spans="1:3" s="2" customFormat="1" ht="25.5">
      <c r="A20" s="80">
        <v>15</v>
      </c>
      <c r="B20" s="36" t="s">
        <v>41</v>
      </c>
      <c r="C20" s="566">
        <v>0</v>
      </c>
    </row>
    <row r="21" spans="1:3" s="2" customFormat="1" ht="25.5">
      <c r="A21" s="80">
        <v>16</v>
      </c>
      <c r="B21" s="35" t="s">
        <v>42</v>
      </c>
      <c r="C21" s="566">
        <v>0</v>
      </c>
    </row>
    <row r="22" spans="1:3" s="2" customFormat="1">
      <c r="A22" s="80">
        <v>17</v>
      </c>
      <c r="B22" s="81" t="s">
        <v>43</v>
      </c>
      <c r="C22" s="566">
        <v>0</v>
      </c>
    </row>
    <row r="23" spans="1:3" s="2" customFormat="1">
      <c r="A23" s="80">
        <v>18</v>
      </c>
      <c r="B23" s="579" t="s">
        <v>726</v>
      </c>
      <c r="C23" s="162">
        <v>0</v>
      </c>
    </row>
    <row r="24" spans="1:3" s="2" customFormat="1" ht="25.5">
      <c r="A24" s="80">
        <v>19</v>
      </c>
      <c r="B24" s="35" t="s">
        <v>44</v>
      </c>
      <c r="C24" s="566">
        <v>0</v>
      </c>
    </row>
    <row r="25" spans="1:3" s="2" customFormat="1" ht="25.5">
      <c r="A25" s="80">
        <v>20</v>
      </c>
      <c r="B25" s="35" t="s">
        <v>45</v>
      </c>
      <c r="C25" s="566">
        <v>0</v>
      </c>
    </row>
    <row r="26" spans="1:3" s="2" customFormat="1" ht="25.5">
      <c r="A26" s="80">
        <v>21</v>
      </c>
      <c r="B26" s="37" t="s">
        <v>46</v>
      </c>
      <c r="C26" s="566">
        <v>0</v>
      </c>
    </row>
    <row r="27" spans="1:3" s="2" customFormat="1">
      <c r="A27" s="80">
        <v>22</v>
      </c>
      <c r="B27" s="37" t="s">
        <v>47</v>
      </c>
      <c r="C27" s="566">
        <v>0</v>
      </c>
    </row>
    <row r="28" spans="1:3" s="2" customFormat="1" ht="25.5">
      <c r="A28" s="80">
        <v>23</v>
      </c>
      <c r="B28" s="37" t="s">
        <v>48</v>
      </c>
      <c r="C28" s="566">
        <v>0</v>
      </c>
    </row>
    <row r="29" spans="1:3" s="2" customFormat="1">
      <c r="A29" s="80">
        <v>24</v>
      </c>
      <c r="B29" s="43" t="s">
        <v>22</v>
      </c>
      <c r="C29" s="162">
        <v>233488665</v>
      </c>
    </row>
    <row r="30" spans="1:3" s="2" customFormat="1">
      <c r="A30" s="82"/>
      <c r="B30" s="38"/>
      <c r="C30" s="566">
        <v>0</v>
      </c>
    </row>
    <row r="31" spans="1:3" s="2" customFormat="1">
      <c r="A31" s="82">
        <v>25</v>
      </c>
      <c r="B31" s="43" t="s">
        <v>49</v>
      </c>
      <c r="C31" s="162">
        <v>35038900</v>
      </c>
    </row>
    <row r="32" spans="1:3" s="2" customFormat="1">
      <c r="A32" s="82">
        <v>26</v>
      </c>
      <c r="B32" s="34" t="s">
        <v>50</v>
      </c>
      <c r="C32" s="566">
        <v>35038900</v>
      </c>
    </row>
    <row r="33" spans="1:3" s="2" customFormat="1">
      <c r="A33" s="82">
        <v>27</v>
      </c>
      <c r="B33" s="111" t="s">
        <v>51</v>
      </c>
      <c r="C33" s="566">
        <v>0</v>
      </c>
    </row>
    <row r="34" spans="1:3" s="2" customFormat="1">
      <c r="A34" s="82">
        <v>28</v>
      </c>
      <c r="B34" s="111" t="s">
        <v>52</v>
      </c>
      <c r="C34" s="566">
        <v>35038900</v>
      </c>
    </row>
    <row r="35" spans="1:3" s="2" customFormat="1">
      <c r="A35" s="82">
        <v>29</v>
      </c>
      <c r="B35" s="34" t="s">
        <v>53</v>
      </c>
      <c r="C35" s="566">
        <v>0</v>
      </c>
    </row>
    <row r="36" spans="1:3" s="2" customFormat="1">
      <c r="A36" s="82">
        <v>30</v>
      </c>
      <c r="B36" s="43" t="s">
        <v>54</v>
      </c>
      <c r="C36" s="162">
        <v>0</v>
      </c>
    </row>
    <row r="37" spans="1:3" s="2" customFormat="1">
      <c r="A37" s="82">
        <v>31</v>
      </c>
      <c r="B37" s="35" t="s">
        <v>55</v>
      </c>
      <c r="C37" s="566">
        <v>0</v>
      </c>
    </row>
    <row r="38" spans="1:3" s="2" customFormat="1">
      <c r="A38" s="82">
        <v>32</v>
      </c>
      <c r="B38" s="36" t="s">
        <v>56</v>
      </c>
      <c r="C38" s="566">
        <v>0</v>
      </c>
    </row>
    <row r="39" spans="1:3" s="2" customFormat="1" ht="25.5">
      <c r="A39" s="82">
        <v>33</v>
      </c>
      <c r="B39" s="35" t="s">
        <v>57</v>
      </c>
      <c r="C39" s="566">
        <v>0</v>
      </c>
    </row>
    <row r="40" spans="1:3" s="2" customFormat="1" ht="25.5">
      <c r="A40" s="82">
        <v>34</v>
      </c>
      <c r="B40" s="35" t="s">
        <v>45</v>
      </c>
      <c r="C40" s="566">
        <v>0</v>
      </c>
    </row>
    <row r="41" spans="1:3" s="2" customFormat="1" ht="25.5">
      <c r="A41" s="82">
        <v>35</v>
      </c>
      <c r="B41" s="37" t="s">
        <v>58</v>
      </c>
      <c r="C41" s="566">
        <v>0</v>
      </c>
    </row>
    <row r="42" spans="1:3" s="2" customFormat="1">
      <c r="A42" s="82">
        <v>36</v>
      </c>
      <c r="B42" s="43" t="s">
        <v>23</v>
      </c>
      <c r="C42" s="162">
        <v>35038900</v>
      </c>
    </row>
    <row r="43" spans="1:3" s="2" customFormat="1">
      <c r="A43" s="82"/>
      <c r="B43" s="38"/>
      <c r="C43" s="566">
        <v>0</v>
      </c>
    </row>
    <row r="44" spans="1:3" s="2" customFormat="1">
      <c r="A44" s="82">
        <v>37</v>
      </c>
      <c r="B44" s="44" t="s">
        <v>59</v>
      </c>
      <c r="C44" s="162">
        <v>46553073.439999998</v>
      </c>
    </row>
    <row r="45" spans="1:3" s="2" customFormat="1">
      <c r="A45" s="82">
        <v>38</v>
      </c>
      <c r="B45" s="34" t="s">
        <v>60</v>
      </c>
      <c r="C45" s="566">
        <v>46553073.439999998</v>
      </c>
    </row>
    <row r="46" spans="1:3" s="2" customFormat="1">
      <c r="A46" s="82">
        <v>39</v>
      </c>
      <c r="B46" s="34" t="s">
        <v>61</v>
      </c>
      <c r="C46" s="566">
        <v>0</v>
      </c>
    </row>
    <row r="47" spans="1:3" s="2" customFormat="1">
      <c r="A47" s="82">
        <v>40</v>
      </c>
      <c r="B47" s="580" t="s">
        <v>725</v>
      </c>
      <c r="C47" s="162">
        <v>0</v>
      </c>
    </row>
    <row r="48" spans="1:3" s="2" customFormat="1">
      <c r="A48" s="82">
        <v>41</v>
      </c>
      <c r="B48" s="44" t="s">
        <v>62</v>
      </c>
      <c r="C48" s="162">
        <v>0</v>
      </c>
    </row>
    <row r="49" spans="1:3" s="2" customFormat="1">
      <c r="A49" s="82">
        <v>42</v>
      </c>
      <c r="B49" s="35" t="s">
        <v>63</v>
      </c>
      <c r="C49" s="566">
        <v>0</v>
      </c>
    </row>
    <row r="50" spans="1:3" s="2" customFormat="1">
      <c r="A50" s="82">
        <v>43</v>
      </c>
      <c r="B50" s="36" t="s">
        <v>64</v>
      </c>
      <c r="C50" s="566">
        <v>0</v>
      </c>
    </row>
    <row r="51" spans="1:3" s="2" customFormat="1" ht="25.5">
      <c r="A51" s="82">
        <v>44</v>
      </c>
      <c r="B51" s="35" t="s">
        <v>65</v>
      </c>
      <c r="C51" s="566">
        <v>0</v>
      </c>
    </row>
    <row r="52" spans="1:3" s="2" customFormat="1" ht="25.5">
      <c r="A52" s="82">
        <v>45</v>
      </c>
      <c r="B52" s="35" t="s">
        <v>45</v>
      </c>
      <c r="C52" s="566">
        <v>0</v>
      </c>
    </row>
    <row r="53" spans="1:3" s="2" customFormat="1" ht="15.75" thickBot="1">
      <c r="A53" s="82">
        <v>46</v>
      </c>
      <c r="B53" s="83" t="s">
        <v>24</v>
      </c>
      <c r="C53" s="162">
        <v>46553073.439999998</v>
      </c>
    </row>
    <row r="56" spans="1:3">
      <c r="B56" s="1" t="s">
        <v>141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9.9978637043366805E-2"/>
  </sheetPr>
  <dimension ref="A1:D23"/>
  <sheetViews>
    <sheetView workbookViewId="0">
      <selection activeCell="C19" sqref="C19:C21"/>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3" t="s">
        <v>108</v>
      </c>
      <c r="B1" s="12" t="str">
        <f>Info!C2</f>
        <v>სს ტერაბანკი</v>
      </c>
    </row>
    <row r="2" spans="1:4" s="13" customFormat="1" ht="15.75" customHeight="1">
      <c r="A2" s="13" t="s">
        <v>109</v>
      </c>
      <c r="B2" s="298">
        <f>'1. key ratios'!B2</f>
        <v>45382</v>
      </c>
    </row>
    <row r="3" spans="1:4" s="13" customFormat="1" ht="15.75" customHeight="1"/>
    <row r="4" spans="1:4" ht="13.5" thickBot="1">
      <c r="A4" s="1" t="s">
        <v>357</v>
      </c>
      <c r="B4" s="226" t="s">
        <v>358</v>
      </c>
    </row>
    <row r="5" spans="1:4" s="30" customFormat="1">
      <c r="A5" s="615" t="s">
        <v>359</v>
      </c>
      <c r="B5" s="616"/>
      <c r="C5" s="216" t="s">
        <v>360</v>
      </c>
      <c r="D5" s="217" t="s">
        <v>361</v>
      </c>
    </row>
    <row r="6" spans="1:4" s="227" customFormat="1">
      <c r="A6" s="218">
        <v>1</v>
      </c>
      <c r="B6" s="219" t="s">
        <v>362</v>
      </c>
      <c r="C6" s="219"/>
      <c r="D6" s="220"/>
    </row>
    <row r="7" spans="1:4" s="227" customFormat="1">
      <c r="A7" s="221" t="s">
        <v>363</v>
      </c>
      <c r="B7" s="222" t="s">
        <v>364</v>
      </c>
      <c r="C7" s="271">
        <v>4.4999999999999998E-2</v>
      </c>
      <c r="D7" s="269">
        <v>63392114.417976059</v>
      </c>
    </row>
    <row r="8" spans="1:4" s="227" customFormat="1">
      <c r="A8" s="221" t="s">
        <v>365</v>
      </c>
      <c r="B8" s="222" t="s">
        <v>366</v>
      </c>
      <c r="C8" s="271">
        <v>0.06</v>
      </c>
      <c r="D8" s="269">
        <v>84522819.223968089</v>
      </c>
    </row>
    <row r="9" spans="1:4" s="227" customFormat="1">
      <c r="A9" s="221" t="s">
        <v>367</v>
      </c>
      <c r="B9" s="222" t="s">
        <v>368</v>
      </c>
      <c r="C9" s="271">
        <v>0.08</v>
      </c>
      <c r="D9" s="269">
        <v>112697092.29862411</v>
      </c>
    </row>
    <row r="10" spans="1:4" s="227" customFormat="1">
      <c r="A10" s="218" t="s">
        <v>369</v>
      </c>
      <c r="B10" s="219" t="s">
        <v>370</v>
      </c>
      <c r="C10" s="219"/>
      <c r="D10" s="220"/>
    </row>
    <row r="11" spans="1:4" s="228" customFormat="1">
      <c r="A11" s="223" t="s">
        <v>371</v>
      </c>
      <c r="B11" s="224" t="s">
        <v>433</v>
      </c>
      <c r="C11" s="271">
        <v>2.5000000000000001E-2</v>
      </c>
      <c r="D11" s="269">
        <v>35217841.343320034</v>
      </c>
    </row>
    <row r="12" spans="1:4" s="228" customFormat="1">
      <c r="A12" s="223" t="s">
        <v>372</v>
      </c>
      <c r="B12" s="224" t="s">
        <v>373</v>
      </c>
      <c r="C12" s="271">
        <v>2.5000000000000001E-3</v>
      </c>
      <c r="D12" s="269">
        <v>3521784.1343320035</v>
      </c>
    </row>
    <row r="13" spans="1:4" s="228" customFormat="1">
      <c r="A13" s="223" t="s">
        <v>374</v>
      </c>
      <c r="B13" s="224" t="s">
        <v>375</v>
      </c>
      <c r="C13" s="271">
        <v>0</v>
      </c>
      <c r="D13" s="269">
        <v>0</v>
      </c>
    </row>
    <row r="14" spans="1:4" s="227" customFormat="1">
      <c r="A14" s="218" t="s">
        <v>376</v>
      </c>
      <c r="B14" s="219" t="s">
        <v>431</v>
      </c>
      <c r="C14" s="219"/>
      <c r="D14" s="220"/>
    </row>
    <row r="15" spans="1:4" s="227" customFormat="1">
      <c r="A15" s="237" t="s">
        <v>379</v>
      </c>
      <c r="B15" s="224" t="s">
        <v>432</v>
      </c>
      <c r="C15" s="271">
        <v>5.2262394360639244E-2</v>
      </c>
      <c r="D15" s="269">
        <v>73622748.51260066</v>
      </c>
    </row>
    <row r="16" spans="1:4" s="227" customFormat="1">
      <c r="A16" s="237" t="s">
        <v>380</v>
      </c>
      <c r="B16" s="224" t="s">
        <v>382</v>
      </c>
      <c r="C16" s="271">
        <v>6.2572516159417807E-2</v>
      </c>
      <c r="D16" s="269">
        <v>88146757.86218822</v>
      </c>
    </row>
    <row r="17" spans="1:4" s="227" customFormat="1">
      <c r="A17" s="237" t="s">
        <v>381</v>
      </c>
      <c r="B17" s="224" t="s">
        <v>429</v>
      </c>
      <c r="C17" s="271">
        <v>7.6138465894652743E-2</v>
      </c>
      <c r="D17" s="269">
        <v>107257296.48006655</v>
      </c>
    </row>
    <row r="18" spans="1:4" s="30" customFormat="1">
      <c r="A18" s="617" t="s">
        <v>430</v>
      </c>
      <c r="B18" s="618"/>
      <c r="C18" s="273" t="s">
        <v>360</v>
      </c>
      <c r="D18" s="270" t="s">
        <v>361</v>
      </c>
    </row>
    <row r="19" spans="1:4" s="227" customFormat="1">
      <c r="A19" s="225">
        <v>4</v>
      </c>
      <c r="B19" s="224" t="s">
        <v>22</v>
      </c>
      <c r="C19" s="272">
        <v>0.12476239436063925</v>
      </c>
      <c r="D19" s="269">
        <v>175754488.40822878</v>
      </c>
    </row>
    <row r="20" spans="1:4" s="227" customFormat="1">
      <c r="A20" s="225">
        <v>5</v>
      </c>
      <c r="B20" s="224" t="s">
        <v>86</v>
      </c>
      <c r="C20" s="272">
        <v>0.1500725161594178</v>
      </c>
      <c r="D20" s="269">
        <v>211409202.56380835</v>
      </c>
    </row>
    <row r="21" spans="1:4" s="227" customFormat="1" ht="13.5" thickBot="1">
      <c r="A21" s="229" t="s">
        <v>377</v>
      </c>
      <c r="B21" s="230" t="s">
        <v>85</v>
      </c>
      <c r="C21" s="272">
        <v>0.18363846589465277</v>
      </c>
      <c r="D21" s="269">
        <v>258694014.25634274</v>
      </c>
    </row>
    <row r="23" spans="1:4" ht="63.75">
      <c r="B23" s="17" t="s">
        <v>434</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92D050"/>
  </sheetPr>
  <dimension ref="A1:F68"/>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6" sqref="B6"/>
    </sheetView>
  </sheetViews>
  <sheetFormatPr defaultRowHeight="15.75"/>
  <cols>
    <col min="1" max="1" width="10.7109375" style="31" customWidth="1"/>
    <col min="2" max="2" width="91.85546875" style="31" customWidth="1"/>
    <col min="3" max="3" width="53.140625" style="31" customWidth="1"/>
    <col min="4" max="4" width="32.28515625" style="31" customWidth="1"/>
    <col min="5" max="5" width="9.42578125" customWidth="1"/>
  </cols>
  <sheetData>
    <row r="1" spans="1:6">
      <c r="A1" s="13" t="s">
        <v>108</v>
      </c>
      <c r="B1" s="14" t="str">
        <f>Info!C2</f>
        <v>სს ტერაბანკი</v>
      </c>
      <c r="E1" s="1"/>
      <c r="F1" s="1"/>
    </row>
    <row r="2" spans="1:6" s="13" customFormat="1" ht="15.75" customHeight="1">
      <c r="A2" s="13" t="s">
        <v>109</v>
      </c>
      <c r="B2" s="298">
        <f>'1. key ratios'!B2</f>
        <v>45382</v>
      </c>
    </row>
    <row r="3" spans="1:6" s="13" customFormat="1" ht="15.75" customHeight="1">
      <c r="A3" s="20"/>
    </row>
    <row r="4" spans="1:6" s="13" customFormat="1" ht="15.75" customHeight="1" thickBot="1">
      <c r="A4" s="13" t="s">
        <v>258</v>
      </c>
      <c r="B4" s="134" t="s">
        <v>172</v>
      </c>
      <c r="D4" s="136" t="s">
        <v>87</v>
      </c>
    </row>
    <row r="5" spans="1:6" ht="25.5">
      <c r="A5" s="89" t="s">
        <v>25</v>
      </c>
      <c r="B5" s="90" t="s">
        <v>144</v>
      </c>
      <c r="C5" s="91" t="s">
        <v>858</v>
      </c>
      <c r="D5" s="135" t="s">
        <v>173</v>
      </c>
    </row>
    <row r="6" spans="1:6">
      <c r="A6" s="399">
        <v>1</v>
      </c>
      <c r="B6" s="359" t="s">
        <v>843</v>
      </c>
      <c r="C6" s="423">
        <v>167864008.40000001</v>
      </c>
      <c r="D6" s="84"/>
      <c r="E6" s="4"/>
    </row>
    <row r="7" spans="1:6">
      <c r="A7" s="399">
        <v>1.1000000000000001</v>
      </c>
      <c r="B7" s="360" t="s">
        <v>96</v>
      </c>
      <c r="C7" s="423">
        <v>43828970.900000006</v>
      </c>
      <c r="D7" s="85"/>
      <c r="E7" s="4"/>
    </row>
    <row r="8" spans="1:6">
      <c r="A8" s="399">
        <v>1.2</v>
      </c>
      <c r="B8" s="360" t="s">
        <v>97</v>
      </c>
      <c r="C8" s="423">
        <v>111474612.89</v>
      </c>
      <c r="D8" s="85"/>
      <c r="E8" s="4"/>
    </row>
    <row r="9" spans="1:6">
      <c r="A9" s="399">
        <v>1.3</v>
      </c>
      <c r="B9" s="360" t="s">
        <v>98</v>
      </c>
      <c r="C9" s="423">
        <v>12560424.610000003</v>
      </c>
      <c r="D9" s="85"/>
      <c r="E9" s="4"/>
    </row>
    <row r="10" spans="1:6">
      <c r="A10" s="399">
        <v>2</v>
      </c>
      <c r="B10" s="361" t="s">
        <v>730</v>
      </c>
      <c r="C10" s="423">
        <v>0</v>
      </c>
      <c r="D10" s="85"/>
      <c r="E10" s="4"/>
    </row>
    <row r="11" spans="1:6">
      <c r="A11" s="399">
        <v>2.1</v>
      </c>
      <c r="B11" s="362" t="s">
        <v>731</v>
      </c>
      <c r="C11" s="423">
        <v>0</v>
      </c>
      <c r="D11" s="86"/>
      <c r="E11" s="5"/>
    </row>
    <row r="12" spans="1:6" ht="23.45" customHeight="1">
      <c r="A12" s="399">
        <v>3</v>
      </c>
      <c r="B12" s="363" t="s">
        <v>732</v>
      </c>
      <c r="C12" s="423">
        <v>0</v>
      </c>
      <c r="D12" s="86"/>
      <c r="E12" s="5"/>
    </row>
    <row r="13" spans="1:6" ht="23.1" customHeight="1">
      <c r="A13" s="399">
        <v>4</v>
      </c>
      <c r="B13" s="364" t="s">
        <v>733</v>
      </c>
      <c r="C13" s="423">
        <v>0</v>
      </c>
      <c r="D13" s="86"/>
      <c r="E13" s="5"/>
    </row>
    <row r="14" spans="1:6">
      <c r="A14" s="399">
        <v>5</v>
      </c>
      <c r="B14" s="364" t="s">
        <v>734</v>
      </c>
      <c r="C14" s="423">
        <v>0</v>
      </c>
      <c r="D14" s="86"/>
      <c r="E14" s="5"/>
    </row>
    <row r="15" spans="1:6">
      <c r="A15" s="399">
        <v>5.0999999999999996</v>
      </c>
      <c r="B15" s="365" t="s">
        <v>735</v>
      </c>
      <c r="C15" s="423">
        <v>0</v>
      </c>
      <c r="D15" s="86"/>
      <c r="E15" s="4"/>
    </row>
    <row r="16" spans="1:6">
      <c r="A16" s="399">
        <v>5.2</v>
      </c>
      <c r="B16" s="365" t="s">
        <v>569</v>
      </c>
      <c r="C16" s="423">
        <v>0</v>
      </c>
      <c r="D16" s="85"/>
      <c r="E16" s="4"/>
    </row>
    <row r="17" spans="1:5">
      <c r="A17" s="399">
        <v>5.3</v>
      </c>
      <c r="B17" s="365" t="s">
        <v>736</v>
      </c>
      <c r="C17" s="423">
        <v>0</v>
      </c>
      <c r="D17" s="85"/>
      <c r="E17" s="4"/>
    </row>
    <row r="18" spans="1:5">
      <c r="A18" s="399">
        <v>6</v>
      </c>
      <c r="B18" s="363" t="s">
        <v>737</v>
      </c>
      <c r="C18" s="423">
        <v>1453692767.9972687</v>
      </c>
      <c r="D18" s="85"/>
      <c r="E18" s="4"/>
    </row>
    <row r="19" spans="1:5">
      <c r="A19" s="399">
        <v>6.1</v>
      </c>
      <c r="B19" s="365" t="s">
        <v>569</v>
      </c>
      <c r="C19" s="423">
        <v>161815076.32730243</v>
      </c>
      <c r="D19" s="85"/>
      <c r="E19" s="4"/>
    </row>
    <row r="20" spans="1:5">
      <c r="A20" s="399">
        <v>6.2</v>
      </c>
      <c r="B20" s="365" t="s">
        <v>736</v>
      </c>
      <c r="C20" s="423">
        <v>1291877691.6699662</v>
      </c>
      <c r="D20" s="85"/>
      <c r="E20" s="4"/>
    </row>
    <row r="21" spans="1:5">
      <c r="A21" s="399">
        <v>7</v>
      </c>
      <c r="B21" s="366" t="s">
        <v>738</v>
      </c>
      <c r="C21" s="423">
        <v>2538</v>
      </c>
      <c r="D21" s="85"/>
      <c r="E21" s="4"/>
    </row>
    <row r="22" spans="1:5">
      <c r="A22" s="399">
        <v>8</v>
      </c>
      <c r="B22" s="367" t="s">
        <v>739</v>
      </c>
      <c r="C22" s="423">
        <v>0</v>
      </c>
      <c r="D22" s="85"/>
      <c r="E22" s="4"/>
    </row>
    <row r="23" spans="1:5">
      <c r="A23" s="399">
        <v>9</v>
      </c>
      <c r="B23" s="364" t="s">
        <v>740</v>
      </c>
      <c r="C23" s="423">
        <v>26593892</v>
      </c>
      <c r="D23" s="422"/>
      <c r="E23" s="4"/>
    </row>
    <row r="24" spans="1:5">
      <c r="A24" s="399">
        <v>9.1</v>
      </c>
      <c r="B24" s="368" t="s">
        <v>741</v>
      </c>
      <c r="C24" s="423">
        <v>26593892</v>
      </c>
      <c r="D24" s="87"/>
      <c r="E24" s="4"/>
    </row>
    <row r="25" spans="1:5">
      <c r="A25" s="399">
        <v>9.1999999999999993</v>
      </c>
      <c r="B25" s="368" t="s">
        <v>742</v>
      </c>
      <c r="C25" s="423">
        <v>0</v>
      </c>
      <c r="D25" s="421"/>
      <c r="E25" s="3"/>
    </row>
    <row r="26" spans="1:5">
      <c r="A26" s="399">
        <v>10</v>
      </c>
      <c r="B26" s="364" t="s">
        <v>36</v>
      </c>
      <c r="C26" s="423">
        <v>26205982</v>
      </c>
      <c r="D26" s="555" t="s">
        <v>935</v>
      </c>
      <c r="E26" s="4"/>
    </row>
    <row r="27" spans="1:5">
      <c r="A27" s="399">
        <v>10.1</v>
      </c>
      <c r="B27" s="368" t="s">
        <v>743</v>
      </c>
      <c r="C27" s="423">
        <v>20374000</v>
      </c>
      <c r="D27" s="85"/>
      <c r="E27" s="4"/>
    </row>
    <row r="28" spans="1:5">
      <c r="A28" s="399">
        <v>10.199999999999999</v>
      </c>
      <c r="B28" s="368" t="s">
        <v>744</v>
      </c>
      <c r="C28" s="423">
        <v>5831982</v>
      </c>
      <c r="D28" s="85"/>
      <c r="E28" s="4"/>
    </row>
    <row r="29" spans="1:5">
      <c r="A29" s="399">
        <v>11</v>
      </c>
      <c r="B29" s="364" t="s">
        <v>745</v>
      </c>
      <c r="C29" s="423">
        <v>0</v>
      </c>
      <c r="D29" s="85"/>
      <c r="E29" s="4"/>
    </row>
    <row r="30" spans="1:5">
      <c r="A30" s="399">
        <v>11.1</v>
      </c>
      <c r="B30" s="368" t="s">
        <v>746</v>
      </c>
      <c r="C30" s="423">
        <v>0</v>
      </c>
      <c r="D30" s="85"/>
      <c r="E30" s="4"/>
    </row>
    <row r="31" spans="1:5">
      <c r="A31" s="399">
        <v>11.2</v>
      </c>
      <c r="B31" s="368" t="s">
        <v>747</v>
      </c>
      <c r="C31" s="423">
        <v>0</v>
      </c>
      <c r="D31" s="85"/>
      <c r="E31" s="4"/>
    </row>
    <row r="32" spans="1:5">
      <c r="A32" s="399">
        <v>13</v>
      </c>
      <c r="B32" s="364" t="s">
        <v>99</v>
      </c>
      <c r="C32" s="423">
        <v>28458698.735951465</v>
      </c>
      <c r="D32" s="85"/>
      <c r="E32" s="4"/>
    </row>
    <row r="33" spans="1:5">
      <c r="A33" s="399">
        <v>13.1</v>
      </c>
      <c r="B33" s="369" t="s">
        <v>748</v>
      </c>
      <c r="C33" s="423">
        <v>20440124</v>
      </c>
      <c r="D33" s="85"/>
      <c r="E33" s="4"/>
    </row>
    <row r="34" spans="1:5">
      <c r="A34" s="399">
        <v>13.2</v>
      </c>
      <c r="B34" s="369" t="s">
        <v>749</v>
      </c>
      <c r="C34" s="423">
        <v>0</v>
      </c>
      <c r="D34" s="87"/>
      <c r="E34" s="4"/>
    </row>
    <row r="35" spans="1:5">
      <c r="A35" s="399">
        <v>14</v>
      </c>
      <c r="B35" s="370" t="s">
        <v>750</v>
      </c>
      <c r="C35" s="423">
        <v>1702817887.1332202</v>
      </c>
      <c r="D35" s="87"/>
      <c r="E35" s="4"/>
    </row>
    <row r="36" spans="1:5">
      <c r="A36" s="399"/>
      <c r="B36" s="371" t="s">
        <v>104</v>
      </c>
      <c r="C36" s="423">
        <v>0</v>
      </c>
      <c r="D36" s="88"/>
      <c r="E36" s="4"/>
    </row>
    <row r="37" spans="1:5">
      <c r="A37" s="399">
        <v>15</v>
      </c>
      <c r="B37" s="372" t="s">
        <v>751</v>
      </c>
      <c r="C37" s="423">
        <v>0</v>
      </c>
      <c r="D37" s="421"/>
      <c r="E37" s="3"/>
    </row>
    <row r="38" spans="1:5">
      <c r="A38" s="399">
        <v>15.1</v>
      </c>
      <c r="B38" s="374" t="s">
        <v>731</v>
      </c>
      <c r="C38" s="423">
        <v>0</v>
      </c>
      <c r="D38" s="85"/>
      <c r="E38" s="4"/>
    </row>
    <row r="39" spans="1:5" ht="21">
      <c r="A39" s="399">
        <v>16</v>
      </c>
      <c r="B39" s="366" t="s">
        <v>752</v>
      </c>
      <c r="C39" s="423">
        <v>54574.300000000047</v>
      </c>
      <c r="D39" s="85"/>
      <c r="E39" s="4"/>
    </row>
    <row r="40" spans="1:5">
      <c r="A40" s="399">
        <v>17</v>
      </c>
      <c r="B40" s="366" t="s">
        <v>753</v>
      </c>
      <c r="C40" s="423">
        <v>1339883875.3004146</v>
      </c>
      <c r="D40" s="85"/>
      <c r="E40" s="4"/>
    </row>
    <row r="41" spans="1:5">
      <c r="A41" s="399">
        <v>17.100000000000001</v>
      </c>
      <c r="B41" s="375" t="s">
        <v>754</v>
      </c>
      <c r="C41" s="423">
        <v>1120803108.8600059</v>
      </c>
      <c r="D41" s="85"/>
      <c r="E41" s="4"/>
    </row>
    <row r="42" spans="1:5">
      <c r="A42" s="413">
        <v>17.2</v>
      </c>
      <c r="B42" s="414" t="s">
        <v>100</v>
      </c>
      <c r="C42" s="423">
        <v>201423958.13</v>
      </c>
      <c r="D42" s="87"/>
      <c r="E42" s="4"/>
    </row>
    <row r="43" spans="1:5">
      <c r="A43" s="399">
        <v>17.3</v>
      </c>
      <c r="B43" s="415" t="s">
        <v>755</v>
      </c>
      <c r="C43" s="423">
        <v>0</v>
      </c>
      <c r="D43" s="416"/>
      <c r="E43" s="4"/>
    </row>
    <row r="44" spans="1:5">
      <c r="A44" s="399">
        <v>17.399999999999999</v>
      </c>
      <c r="B44" s="415" t="s">
        <v>756</v>
      </c>
      <c r="C44" s="423">
        <v>17656808.310408436</v>
      </c>
      <c r="D44" s="416"/>
      <c r="E44" s="4"/>
    </row>
    <row r="45" spans="1:5">
      <c r="A45" s="399">
        <v>18</v>
      </c>
      <c r="B45" s="383" t="s">
        <v>757</v>
      </c>
      <c r="C45" s="423">
        <v>831817.26323394489</v>
      </c>
      <c r="D45" s="416"/>
      <c r="E45" s="3"/>
    </row>
    <row r="46" spans="1:5">
      <c r="A46" s="399">
        <v>19</v>
      </c>
      <c r="B46" s="383" t="s">
        <v>758</v>
      </c>
      <c r="C46" s="423">
        <v>1895035</v>
      </c>
      <c r="D46" s="417"/>
    </row>
    <row r="47" spans="1:5">
      <c r="A47" s="399">
        <v>19.100000000000001</v>
      </c>
      <c r="B47" s="418" t="s">
        <v>759</v>
      </c>
      <c r="C47" s="423">
        <v>0</v>
      </c>
      <c r="D47" s="417"/>
    </row>
    <row r="48" spans="1:5">
      <c r="A48" s="399">
        <v>19.2</v>
      </c>
      <c r="B48" s="418" t="s">
        <v>760</v>
      </c>
      <c r="C48" s="423">
        <v>1895035</v>
      </c>
      <c r="D48" s="417"/>
    </row>
    <row r="49" spans="1:4">
      <c r="A49" s="399">
        <v>20</v>
      </c>
      <c r="B49" s="379" t="s">
        <v>101</v>
      </c>
      <c r="C49" s="423">
        <v>99960039.11999999</v>
      </c>
      <c r="D49" s="555" t="s">
        <v>959</v>
      </c>
    </row>
    <row r="50" spans="1:4">
      <c r="A50" s="399">
        <v>21</v>
      </c>
      <c r="B50" s="380" t="s">
        <v>89</v>
      </c>
      <c r="C50" s="423">
        <v>497898.46000000014</v>
      </c>
      <c r="D50" s="417"/>
    </row>
    <row r="51" spans="1:4">
      <c r="A51" s="399">
        <v>21.1</v>
      </c>
      <c r="B51" s="376" t="s">
        <v>761</v>
      </c>
      <c r="C51" s="423">
        <v>0</v>
      </c>
      <c r="D51" s="417"/>
    </row>
    <row r="52" spans="1:4">
      <c r="A52" s="399">
        <v>22</v>
      </c>
      <c r="B52" s="379" t="s">
        <v>762</v>
      </c>
      <c r="C52" s="423">
        <v>1443123239.4436483</v>
      </c>
      <c r="D52" s="417"/>
    </row>
    <row r="53" spans="1:4">
      <c r="A53" s="399"/>
      <c r="B53" s="381" t="s">
        <v>763</v>
      </c>
      <c r="C53" s="423">
        <v>0</v>
      </c>
      <c r="D53" s="417"/>
    </row>
    <row r="54" spans="1:4">
      <c r="A54" s="399">
        <v>23</v>
      </c>
      <c r="B54" s="379" t="s">
        <v>105</v>
      </c>
      <c r="C54" s="423">
        <v>121372000</v>
      </c>
      <c r="D54" s="555" t="s">
        <v>960</v>
      </c>
    </row>
    <row r="55" spans="1:4">
      <c r="A55" s="399">
        <v>24</v>
      </c>
      <c r="B55" s="379" t="s">
        <v>764</v>
      </c>
      <c r="C55" s="423">
        <v>0</v>
      </c>
      <c r="D55" s="417"/>
    </row>
    <row r="56" spans="1:4">
      <c r="A56" s="399">
        <v>25</v>
      </c>
      <c r="B56" s="379" t="s">
        <v>102</v>
      </c>
      <c r="C56" s="423">
        <v>0</v>
      </c>
      <c r="D56" s="417"/>
    </row>
    <row r="57" spans="1:4">
      <c r="A57" s="399">
        <v>26</v>
      </c>
      <c r="B57" s="383" t="s">
        <v>765</v>
      </c>
      <c r="C57" s="423">
        <v>0</v>
      </c>
      <c r="D57" s="417"/>
    </row>
    <row r="58" spans="1:4">
      <c r="A58" s="399">
        <v>27</v>
      </c>
      <c r="B58" s="383" t="s">
        <v>766</v>
      </c>
      <c r="C58" s="423">
        <v>0</v>
      </c>
      <c r="D58" s="417"/>
    </row>
    <row r="59" spans="1:4">
      <c r="A59" s="399">
        <v>27.1</v>
      </c>
      <c r="B59" s="418" t="s">
        <v>767</v>
      </c>
      <c r="C59" s="423">
        <v>0</v>
      </c>
      <c r="D59" s="417"/>
    </row>
    <row r="60" spans="1:4">
      <c r="A60" s="399">
        <v>27.2</v>
      </c>
      <c r="B60" s="415" t="s">
        <v>768</v>
      </c>
      <c r="C60" s="423">
        <v>0</v>
      </c>
      <c r="D60" s="417"/>
    </row>
    <row r="61" spans="1:4">
      <c r="A61" s="399">
        <v>28</v>
      </c>
      <c r="B61" s="380" t="s">
        <v>769</v>
      </c>
      <c r="C61" s="423">
        <v>0</v>
      </c>
      <c r="D61" s="417"/>
    </row>
    <row r="62" spans="1:4">
      <c r="A62" s="399">
        <v>29</v>
      </c>
      <c r="B62" s="383" t="s">
        <v>770</v>
      </c>
      <c r="C62" s="423">
        <v>0</v>
      </c>
      <c r="D62" s="417"/>
    </row>
    <row r="63" spans="1:4">
      <c r="A63" s="399">
        <v>29.1</v>
      </c>
      <c r="B63" s="419" t="s">
        <v>771</v>
      </c>
      <c r="C63" s="423">
        <v>0</v>
      </c>
      <c r="D63" s="417"/>
    </row>
    <row r="64" spans="1:4" ht="24" customHeight="1">
      <c r="A64" s="399">
        <v>29.2</v>
      </c>
      <c r="B64" s="418" t="s">
        <v>772</v>
      </c>
      <c r="C64" s="423">
        <v>0</v>
      </c>
      <c r="D64" s="417"/>
    </row>
    <row r="65" spans="1:4" ht="21.95" customHeight="1">
      <c r="A65" s="399">
        <v>29.3</v>
      </c>
      <c r="B65" s="420" t="s">
        <v>773</v>
      </c>
      <c r="C65" s="423">
        <v>0</v>
      </c>
      <c r="D65" s="417"/>
    </row>
    <row r="66" spans="1:4">
      <c r="A66" s="399">
        <v>30</v>
      </c>
      <c r="B66" s="383" t="s">
        <v>103</v>
      </c>
      <c r="C66" s="423">
        <v>138322647</v>
      </c>
      <c r="D66" s="555" t="s">
        <v>961</v>
      </c>
    </row>
    <row r="67" spans="1:4">
      <c r="A67" s="399">
        <v>31</v>
      </c>
      <c r="B67" s="382" t="s">
        <v>774</v>
      </c>
      <c r="C67" s="423">
        <v>259694647</v>
      </c>
      <c r="D67" s="417"/>
    </row>
    <row r="68" spans="1:4">
      <c r="A68" s="399">
        <v>32</v>
      </c>
      <c r="B68" s="383" t="s">
        <v>775</v>
      </c>
      <c r="C68" s="423">
        <v>1702817886.4436483</v>
      </c>
      <c r="D68" s="41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9.9978637043366805E-2"/>
  </sheetPr>
  <dimension ref="A1:S22"/>
  <sheetViews>
    <sheetView zoomScale="90" zoomScaleNormal="90" workbookViewId="0">
      <pane xSplit="2" ySplit="7" topLeftCell="C8" activePane="bottomRight" state="frozen"/>
      <selection activeCell="B36" sqref="B36:C36"/>
      <selection pane="topRight" activeCell="B36" sqref="B36:C36"/>
      <selection pane="bottomLeft" activeCell="B36" sqref="B36:C36"/>
      <selection pane="bottomRight" activeCell="C8" sqref="C8"/>
    </sheetView>
  </sheetViews>
  <sheetFormatPr defaultColWidth="9.140625" defaultRowHeight="12.75"/>
  <cols>
    <col min="1" max="1" width="10.5703125" style="1" bestFit="1" customWidth="1"/>
    <col min="2" max="2" width="97" style="1" bestFit="1" customWidth="1"/>
    <col min="3" max="3" width="11.28515625" style="1" bestFit="1" customWidth="1"/>
    <col min="4" max="4" width="13.28515625" style="1" bestFit="1" customWidth="1"/>
    <col min="5" max="5" width="9.42578125" style="1" bestFit="1" customWidth="1"/>
    <col min="6" max="6" width="13.28515625" style="1" bestFit="1" customWidth="1"/>
    <col min="7" max="7" width="11.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140625" style="8"/>
  </cols>
  <sheetData>
    <row r="1" spans="1:19">
      <c r="A1" s="1" t="s">
        <v>108</v>
      </c>
      <c r="B1" s="1" t="str">
        <f>Info!C2</f>
        <v>სს ტერაბანკი</v>
      </c>
    </row>
    <row r="2" spans="1:19">
      <c r="A2" s="1" t="s">
        <v>109</v>
      </c>
      <c r="B2" s="298">
        <f>'1. key ratios'!B2</f>
        <v>45382</v>
      </c>
    </row>
    <row r="4" spans="1:19" ht="26.25" thickBot="1">
      <c r="A4" s="30" t="s">
        <v>259</v>
      </c>
      <c r="B4" s="173" t="s">
        <v>294</v>
      </c>
    </row>
    <row r="5" spans="1:19">
      <c r="A5" s="74"/>
      <c r="B5" s="76"/>
      <c r="C5" s="68" t="s">
        <v>0</v>
      </c>
      <c r="D5" s="68" t="s">
        <v>1</v>
      </c>
      <c r="E5" s="68" t="s">
        <v>2</v>
      </c>
      <c r="F5" s="68" t="s">
        <v>3</v>
      </c>
      <c r="G5" s="68" t="s">
        <v>4</v>
      </c>
      <c r="H5" s="68" t="s">
        <v>5</v>
      </c>
      <c r="I5" s="68" t="s">
        <v>145</v>
      </c>
      <c r="J5" s="68" t="s">
        <v>146</v>
      </c>
      <c r="K5" s="68" t="s">
        <v>147</v>
      </c>
      <c r="L5" s="68" t="s">
        <v>148</v>
      </c>
      <c r="M5" s="68" t="s">
        <v>149</v>
      </c>
      <c r="N5" s="68" t="s">
        <v>150</v>
      </c>
      <c r="O5" s="68" t="s">
        <v>281</v>
      </c>
      <c r="P5" s="68" t="s">
        <v>282</v>
      </c>
      <c r="Q5" s="68" t="s">
        <v>283</v>
      </c>
      <c r="R5" s="169" t="s">
        <v>284</v>
      </c>
      <c r="S5" s="69" t="s">
        <v>285</v>
      </c>
    </row>
    <row r="6" spans="1:19" ht="46.5" customHeight="1">
      <c r="A6" s="92"/>
      <c r="B6" s="623" t="s">
        <v>286</v>
      </c>
      <c r="C6" s="621">
        <v>0</v>
      </c>
      <c r="D6" s="622"/>
      <c r="E6" s="621">
        <v>0.2</v>
      </c>
      <c r="F6" s="622"/>
      <c r="G6" s="621">
        <v>0.35</v>
      </c>
      <c r="H6" s="622"/>
      <c r="I6" s="621">
        <v>0.5</v>
      </c>
      <c r="J6" s="622"/>
      <c r="K6" s="621">
        <v>0.75</v>
      </c>
      <c r="L6" s="622"/>
      <c r="M6" s="621">
        <v>1</v>
      </c>
      <c r="N6" s="622"/>
      <c r="O6" s="621">
        <v>1.5</v>
      </c>
      <c r="P6" s="622"/>
      <c r="Q6" s="621">
        <v>2.5</v>
      </c>
      <c r="R6" s="622"/>
      <c r="S6" s="619" t="s">
        <v>156</v>
      </c>
    </row>
    <row r="7" spans="1:19">
      <c r="A7" s="92"/>
      <c r="B7" s="624"/>
      <c r="C7" s="172" t="s">
        <v>279</v>
      </c>
      <c r="D7" s="172" t="s">
        <v>280</v>
      </c>
      <c r="E7" s="172" t="s">
        <v>279</v>
      </c>
      <c r="F7" s="172" t="s">
        <v>280</v>
      </c>
      <c r="G7" s="172" t="s">
        <v>279</v>
      </c>
      <c r="H7" s="172" t="s">
        <v>280</v>
      </c>
      <c r="I7" s="172" t="s">
        <v>279</v>
      </c>
      <c r="J7" s="172" t="s">
        <v>280</v>
      </c>
      <c r="K7" s="172" t="s">
        <v>279</v>
      </c>
      <c r="L7" s="172" t="s">
        <v>280</v>
      </c>
      <c r="M7" s="172" t="s">
        <v>279</v>
      </c>
      <c r="N7" s="172" t="s">
        <v>280</v>
      </c>
      <c r="O7" s="172" t="s">
        <v>279</v>
      </c>
      <c r="P7" s="172" t="s">
        <v>280</v>
      </c>
      <c r="Q7" s="172" t="s">
        <v>279</v>
      </c>
      <c r="R7" s="172" t="s">
        <v>280</v>
      </c>
      <c r="S7" s="620"/>
    </row>
    <row r="8" spans="1:19">
      <c r="A8" s="72">
        <v>1</v>
      </c>
      <c r="B8" s="110" t="s">
        <v>134</v>
      </c>
      <c r="C8" s="163">
        <v>157289222.9893406</v>
      </c>
      <c r="D8" s="163">
        <v>0</v>
      </c>
      <c r="E8" s="163">
        <v>0</v>
      </c>
      <c r="F8" s="163">
        <v>0</v>
      </c>
      <c r="G8" s="163">
        <v>0</v>
      </c>
      <c r="H8" s="163">
        <v>0</v>
      </c>
      <c r="I8" s="163">
        <v>0</v>
      </c>
      <c r="J8" s="163">
        <v>0</v>
      </c>
      <c r="K8" s="163">
        <v>0</v>
      </c>
      <c r="L8" s="163">
        <v>0</v>
      </c>
      <c r="M8" s="163">
        <v>85014827.280000001</v>
      </c>
      <c r="N8" s="163">
        <v>0</v>
      </c>
      <c r="O8" s="163">
        <v>0</v>
      </c>
      <c r="P8" s="163">
        <v>0</v>
      </c>
      <c r="Q8" s="163">
        <v>0</v>
      </c>
      <c r="R8" s="163">
        <v>0</v>
      </c>
      <c r="S8" s="163">
        <v>85014827.280000001</v>
      </c>
    </row>
    <row r="9" spans="1:19">
      <c r="A9" s="72">
        <v>2</v>
      </c>
      <c r="B9" s="110" t="s">
        <v>135</v>
      </c>
      <c r="C9" s="163">
        <v>0</v>
      </c>
      <c r="D9" s="163">
        <v>0</v>
      </c>
      <c r="E9" s="163">
        <v>0</v>
      </c>
      <c r="F9" s="163">
        <v>0</v>
      </c>
      <c r="G9" s="163">
        <v>0</v>
      </c>
      <c r="H9" s="163">
        <v>0</v>
      </c>
      <c r="I9" s="163">
        <v>0</v>
      </c>
      <c r="J9" s="163">
        <v>0</v>
      </c>
      <c r="K9" s="163">
        <v>0</v>
      </c>
      <c r="L9" s="163">
        <v>0</v>
      </c>
      <c r="M9" s="163">
        <v>0</v>
      </c>
      <c r="N9" s="163">
        <v>0</v>
      </c>
      <c r="O9" s="163">
        <v>0</v>
      </c>
      <c r="P9" s="163">
        <v>0</v>
      </c>
      <c r="Q9" s="163">
        <v>0</v>
      </c>
      <c r="R9" s="163">
        <v>0</v>
      </c>
      <c r="S9" s="163">
        <v>0</v>
      </c>
    </row>
    <row r="10" spans="1:19">
      <c r="A10" s="72">
        <v>3</v>
      </c>
      <c r="B10" s="110" t="s">
        <v>136</v>
      </c>
      <c r="C10" s="163">
        <v>0</v>
      </c>
      <c r="D10" s="163">
        <v>0</v>
      </c>
      <c r="E10" s="163">
        <v>0</v>
      </c>
      <c r="F10" s="163">
        <v>0</v>
      </c>
      <c r="G10" s="163">
        <v>0</v>
      </c>
      <c r="H10" s="163">
        <v>0</v>
      </c>
      <c r="I10" s="163">
        <v>0</v>
      </c>
      <c r="J10" s="163">
        <v>0</v>
      </c>
      <c r="K10" s="163">
        <v>0</v>
      </c>
      <c r="L10" s="163">
        <v>0</v>
      </c>
      <c r="M10" s="163">
        <v>0</v>
      </c>
      <c r="N10" s="163">
        <v>0</v>
      </c>
      <c r="O10" s="163">
        <v>0</v>
      </c>
      <c r="P10" s="163">
        <v>0</v>
      </c>
      <c r="Q10" s="163">
        <v>0</v>
      </c>
      <c r="R10" s="163">
        <v>0</v>
      </c>
      <c r="S10" s="163">
        <v>0</v>
      </c>
    </row>
    <row r="11" spans="1:19">
      <c r="A11" s="72">
        <v>4</v>
      </c>
      <c r="B11" s="110" t="s">
        <v>137</v>
      </c>
      <c r="C11" s="163">
        <v>0</v>
      </c>
      <c r="D11" s="163">
        <v>0</v>
      </c>
      <c r="E11" s="163">
        <v>0</v>
      </c>
      <c r="F11" s="163">
        <v>0</v>
      </c>
      <c r="G11" s="163">
        <v>0</v>
      </c>
      <c r="H11" s="163">
        <v>0</v>
      </c>
      <c r="I11" s="163">
        <v>0</v>
      </c>
      <c r="J11" s="163">
        <v>0</v>
      </c>
      <c r="K11" s="163">
        <v>0</v>
      </c>
      <c r="L11" s="163">
        <v>0</v>
      </c>
      <c r="M11" s="163">
        <v>0</v>
      </c>
      <c r="N11" s="163">
        <v>0</v>
      </c>
      <c r="O11" s="163">
        <v>0</v>
      </c>
      <c r="P11" s="163">
        <v>0</v>
      </c>
      <c r="Q11" s="163">
        <v>0</v>
      </c>
      <c r="R11" s="163">
        <v>0</v>
      </c>
      <c r="S11" s="163">
        <v>0</v>
      </c>
    </row>
    <row r="12" spans="1:19">
      <c r="A12" s="72">
        <v>5</v>
      </c>
      <c r="B12" s="110" t="s">
        <v>948</v>
      </c>
      <c r="C12" s="163">
        <v>0</v>
      </c>
      <c r="D12" s="163">
        <v>0</v>
      </c>
      <c r="E12" s="163">
        <v>0</v>
      </c>
      <c r="F12" s="163">
        <v>0</v>
      </c>
      <c r="G12" s="163">
        <v>0</v>
      </c>
      <c r="H12" s="163">
        <v>0</v>
      </c>
      <c r="I12" s="163">
        <v>0</v>
      </c>
      <c r="J12" s="163">
        <v>0</v>
      </c>
      <c r="K12" s="163">
        <v>0</v>
      </c>
      <c r="L12" s="163">
        <v>0</v>
      </c>
      <c r="M12" s="163">
        <v>0</v>
      </c>
      <c r="N12" s="163">
        <v>0</v>
      </c>
      <c r="O12" s="163">
        <v>0</v>
      </c>
      <c r="P12" s="163">
        <v>0</v>
      </c>
      <c r="Q12" s="163">
        <v>0</v>
      </c>
      <c r="R12" s="163">
        <v>0</v>
      </c>
      <c r="S12" s="163">
        <v>0</v>
      </c>
    </row>
    <row r="13" spans="1:19">
      <c r="A13" s="72">
        <v>6</v>
      </c>
      <c r="B13" s="110" t="s">
        <v>138</v>
      </c>
      <c r="C13" s="163">
        <v>0</v>
      </c>
      <c r="D13" s="163">
        <v>0</v>
      </c>
      <c r="E13" s="163">
        <v>1632387.9500000002</v>
      </c>
      <c r="F13" s="163">
        <v>0</v>
      </c>
      <c r="G13" s="163">
        <v>0</v>
      </c>
      <c r="H13" s="163">
        <v>0</v>
      </c>
      <c r="I13" s="163">
        <v>9730737.5500000007</v>
      </c>
      <c r="J13" s="163">
        <v>0</v>
      </c>
      <c r="K13" s="163">
        <v>0</v>
      </c>
      <c r="L13" s="163">
        <v>0</v>
      </c>
      <c r="M13" s="163">
        <v>1364321.79</v>
      </c>
      <c r="N13" s="163">
        <v>0</v>
      </c>
      <c r="O13" s="163">
        <v>0</v>
      </c>
      <c r="P13" s="163">
        <v>0</v>
      </c>
      <c r="Q13" s="163">
        <v>0</v>
      </c>
      <c r="R13" s="163">
        <v>0</v>
      </c>
      <c r="S13" s="163">
        <v>6556168.1550000003</v>
      </c>
    </row>
    <row r="14" spans="1:19">
      <c r="A14" s="72">
        <v>7</v>
      </c>
      <c r="B14" s="110" t="s">
        <v>71</v>
      </c>
      <c r="C14" s="163">
        <v>0</v>
      </c>
      <c r="D14" s="163">
        <v>0</v>
      </c>
      <c r="E14" s="163">
        <v>0</v>
      </c>
      <c r="F14" s="163">
        <v>0</v>
      </c>
      <c r="G14" s="163">
        <v>0</v>
      </c>
      <c r="H14" s="163">
        <v>0</v>
      </c>
      <c r="I14" s="163">
        <v>0</v>
      </c>
      <c r="J14" s="163">
        <v>0</v>
      </c>
      <c r="K14" s="163">
        <v>0</v>
      </c>
      <c r="L14" s="163">
        <v>0</v>
      </c>
      <c r="M14" s="163">
        <v>555339212.34415841</v>
      </c>
      <c r="N14" s="163">
        <v>34044688.51049035</v>
      </c>
      <c r="O14" s="163">
        <v>0</v>
      </c>
      <c r="P14" s="163">
        <v>0</v>
      </c>
      <c r="Q14" s="163">
        <v>0</v>
      </c>
      <c r="R14" s="163">
        <v>0</v>
      </c>
      <c r="S14" s="163">
        <v>589383900.85464871</v>
      </c>
    </row>
    <row r="15" spans="1:19">
      <c r="A15" s="72">
        <v>8</v>
      </c>
      <c r="B15" s="110" t="s">
        <v>72</v>
      </c>
      <c r="C15" s="163">
        <v>0</v>
      </c>
      <c r="D15" s="163">
        <v>0</v>
      </c>
      <c r="E15" s="163">
        <v>0</v>
      </c>
      <c r="F15" s="163">
        <v>0</v>
      </c>
      <c r="G15" s="163">
        <v>0</v>
      </c>
      <c r="H15" s="163">
        <v>0</v>
      </c>
      <c r="I15" s="163">
        <v>0</v>
      </c>
      <c r="J15" s="163">
        <v>0</v>
      </c>
      <c r="K15" s="163">
        <v>636033714.28065038</v>
      </c>
      <c r="L15" s="163">
        <v>12578780.43160964</v>
      </c>
      <c r="M15" s="163">
        <v>0</v>
      </c>
      <c r="N15" s="163">
        <v>0</v>
      </c>
      <c r="O15" s="163">
        <v>0</v>
      </c>
      <c r="P15" s="163">
        <v>0</v>
      </c>
      <c r="Q15" s="163">
        <v>0</v>
      </c>
      <c r="R15" s="163">
        <v>0</v>
      </c>
      <c r="S15" s="163">
        <v>486459371.03419501</v>
      </c>
    </row>
    <row r="16" spans="1:19">
      <c r="A16" s="72">
        <v>9</v>
      </c>
      <c r="B16" s="110" t="s">
        <v>949</v>
      </c>
      <c r="C16" s="163">
        <v>0</v>
      </c>
      <c r="D16" s="163">
        <v>0</v>
      </c>
      <c r="E16" s="163">
        <v>0</v>
      </c>
      <c r="F16" s="163">
        <v>0</v>
      </c>
      <c r="G16" s="163">
        <v>114606271.92432113</v>
      </c>
      <c r="H16" s="163">
        <v>648868.82159999968</v>
      </c>
      <c r="I16" s="163">
        <v>0</v>
      </c>
      <c r="J16" s="163">
        <v>0</v>
      </c>
      <c r="K16" s="163">
        <v>0</v>
      </c>
      <c r="L16" s="163">
        <v>0</v>
      </c>
      <c r="M16" s="163">
        <v>0</v>
      </c>
      <c r="N16" s="163">
        <v>0</v>
      </c>
      <c r="O16" s="163">
        <v>0</v>
      </c>
      <c r="P16" s="163">
        <v>0</v>
      </c>
      <c r="Q16" s="163">
        <v>0</v>
      </c>
      <c r="R16" s="163">
        <v>0</v>
      </c>
      <c r="S16" s="163">
        <v>40339299.261072397</v>
      </c>
    </row>
    <row r="17" spans="1:19">
      <c r="A17" s="72">
        <v>10</v>
      </c>
      <c r="B17" s="110" t="s">
        <v>67</v>
      </c>
      <c r="C17" s="163">
        <v>0</v>
      </c>
      <c r="D17" s="163">
        <v>0</v>
      </c>
      <c r="E17" s="163">
        <v>0</v>
      </c>
      <c r="F17" s="163">
        <v>0</v>
      </c>
      <c r="G17" s="163">
        <v>0</v>
      </c>
      <c r="H17" s="163">
        <v>0</v>
      </c>
      <c r="I17" s="163">
        <v>0</v>
      </c>
      <c r="J17" s="163">
        <v>0</v>
      </c>
      <c r="K17" s="163">
        <v>0</v>
      </c>
      <c r="L17" s="163">
        <v>0</v>
      </c>
      <c r="M17" s="163">
        <v>0</v>
      </c>
      <c r="N17" s="163">
        <v>0</v>
      </c>
      <c r="O17" s="163">
        <v>16884138.586594008</v>
      </c>
      <c r="P17" s="163">
        <v>0</v>
      </c>
      <c r="Q17" s="163">
        <v>0</v>
      </c>
      <c r="R17" s="163">
        <v>0</v>
      </c>
      <c r="S17" s="163">
        <v>25326207.879891012</v>
      </c>
    </row>
    <row r="18" spans="1:19">
      <c r="A18" s="72">
        <v>11</v>
      </c>
      <c r="B18" s="110" t="s">
        <v>68</v>
      </c>
      <c r="C18" s="163">
        <v>0</v>
      </c>
      <c r="D18" s="163">
        <v>0</v>
      </c>
      <c r="E18" s="163">
        <v>0</v>
      </c>
      <c r="F18" s="163">
        <v>0</v>
      </c>
      <c r="G18" s="163">
        <v>0</v>
      </c>
      <c r="H18" s="163">
        <v>0</v>
      </c>
      <c r="I18" s="163">
        <v>0</v>
      </c>
      <c r="J18" s="163">
        <v>0</v>
      </c>
      <c r="K18" s="163">
        <v>0</v>
      </c>
      <c r="L18" s="163">
        <v>0</v>
      </c>
      <c r="M18" s="163">
        <v>0</v>
      </c>
      <c r="N18" s="163">
        <v>0</v>
      </c>
      <c r="O18" s="163">
        <v>0</v>
      </c>
      <c r="P18" s="163">
        <v>0</v>
      </c>
      <c r="Q18" s="163">
        <v>0</v>
      </c>
      <c r="R18" s="163">
        <v>0</v>
      </c>
      <c r="S18" s="163">
        <v>0</v>
      </c>
    </row>
    <row r="19" spans="1:19">
      <c r="A19" s="72">
        <v>12</v>
      </c>
      <c r="B19" s="110" t="s">
        <v>69</v>
      </c>
      <c r="C19" s="163">
        <v>0</v>
      </c>
      <c r="D19" s="163">
        <v>0</v>
      </c>
      <c r="E19" s="163">
        <v>0</v>
      </c>
      <c r="F19" s="163">
        <v>0</v>
      </c>
      <c r="G19" s="163">
        <v>0</v>
      </c>
      <c r="H19" s="163">
        <v>0</v>
      </c>
      <c r="I19" s="163">
        <v>0</v>
      </c>
      <c r="J19" s="163">
        <v>0</v>
      </c>
      <c r="K19" s="163">
        <v>0</v>
      </c>
      <c r="L19" s="163">
        <v>0</v>
      </c>
      <c r="M19" s="163">
        <v>0</v>
      </c>
      <c r="N19" s="163">
        <v>0</v>
      </c>
      <c r="O19" s="163">
        <v>0</v>
      </c>
      <c r="P19" s="163">
        <v>0</v>
      </c>
      <c r="Q19" s="163">
        <v>0</v>
      </c>
      <c r="R19" s="163">
        <v>0</v>
      </c>
      <c r="S19" s="163">
        <v>0</v>
      </c>
    </row>
    <row r="20" spans="1:19">
      <c r="A20" s="72">
        <v>13</v>
      </c>
      <c r="B20" s="110" t="s">
        <v>70</v>
      </c>
      <c r="C20" s="163">
        <v>0</v>
      </c>
      <c r="D20" s="163">
        <v>0</v>
      </c>
      <c r="E20" s="163">
        <v>0</v>
      </c>
      <c r="F20" s="163">
        <v>0</v>
      </c>
      <c r="G20" s="163">
        <v>0</v>
      </c>
      <c r="H20" s="163">
        <v>0</v>
      </c>
      <c r="I20" s="163">
        <v>0</v>
      </c>
      <c r="J20" s="163">
        <v>0</v>
      </c>
      <c r="K20" s="163">
        <v>0</v>
      </c>
      <c r="L20" s="163">
        <v>0</v>
      </c>
      <c r="M20" s="163">
        <v>0</v>
      </c>
      <c r="N20" s="163">
        <v>0</v>
      </c>
      <c r="O20" s="163">
        <v>0</v>
      </c>
      <c r="P20" s="163">
        <v>0</v>
      </c>
      <c r="Q20" s="163">
        <v>0</v>
      </c>
      <c r="R20" s="163">
        <v>0</v>
      </c>
      <c r="S20" s="163">
        <v>0</v>
      </c>
    </row>
    <row r="21" spans="1:19">
      <c r="A21" s="72">
        <v>14</v>
      </c>
      <c r="B21" s="110" t="s">
        <v>154</v>
      </c>
      <c r="C21" s="163">
        <v>43816758.430000007</v>
      </c>
      <c r="D21" s="163">
        <v>0</v>
      </c>
      <c r="E21" s="163">
        <v>12212.47</v>
      </c>
      <c r="F21" s="163">
        <v>0</v>
      </c>
      <c r="G21" s="163">
        <v>0</v>
      </c>
      <c r="H21" s="163">
        <v>0</v>
      </c>
      <c r="I21" s="163">
        <v>0</v>
      </c>
      <c r="J21" s="163">
        <v>0</v>
      </c>
      <c r="K21" s="163">
        <v>0</v>
      </c>
      <c r="L21" s="163">
        <v>0</v>
      </c>
      <c r="M21" s="163">
        <v>54888098.376283497</v>
      </c>
      <c r="N21" s="163">
        <v>0</v>
      </c>
      <c r="O21" s="163">
        <v>0</v>
      </c>
      <c r="P21" s="163">
        <v>0</v>
      </c>
      <c r="Q21" s="163">
        <v>0</v>
      </c>
      <c r="R21" s="163">
        <v>0</v>
      </c>
      <c r="S21" s="163">
        <v>54890540.870283499</v>
      </c>
    </row>
    <row r="22" spans="1:19" ht="13.5" thickBot="1">
      <c r="A22" s="55"/>
      <c r="B22" s="96" t="s">
        <v>66</v>
      </c>
      <c r="C22" s="163">
        <v>201105981.41934061</v>
      </c>
      <c r="D22" s="163">
        <v>0</v>
      </c>
      <c r="E22" s="163">
        <v>1644600.4200000002</v>
      </c>
      <c r="F22" s="163">
        <v>0</v>
      </c>
      <c r="G22" s="163">
        <v>114606271.92432113</v>
      </c>
      <c r="H22" s="163">
        <v>648868.82159999968</v>
      </c>
      <c r="I22" s="163">
        <v>9730737.5500000007</v>
      </c>
      <c r="J22" s="163">
        <v>0</v>
      </c>
      <c r="K22" s="163">
        <v>636033714.28065038</v>
      </c>
      <c r="L22" s="163">
        <v>12578780.43160964</v>
      </c>
      <c r="M22" s="163">
        <v>696606459.79044199</v>
      </c>
      <c r="N22" s="163">
        <v>34044688.51049035</v>
      </c>
      <c r="O22" s="163">
        <v>16884138.586594008</v>
      </c>
      <c r="P22" s="163">
        <v>0</v>
      </c>
      <c r="Q22" s="163">
        <v>0</v>
      </c>
      <c r="R22" s="163">
        <v>0</v>
      </c>
      <c r="S22" s="163">
        <v>1287970315.3350906</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2" tint="-9.9978637043366805E-2"/>
  </sheetPr>
  <dimension ref="A1:V28"/>
  <sheetViews>
    <sheetView workbookViewId="0">
      <pane xSplit="2" ySplit="6" topLeftCell="C7" activePane="bottomRight" state="frozen"/>
      <selection activeCell="B36" sqref="B36:C36"/>
      <selection pane="topRight" activeCell="B36" sqref="B36:C36"/>
      <selection pane="bottomLeft" activeCell="B36" sqref="B36:C36"/>
      <selection pane="bottomRight" activeCell="C7" sqref="C7"/>
    </sheetView>
  </sheetViews>
  <sheetFormatPr defaultColWidth="9.140625" defaultRowHeight="12.75"/>
  <cols>
    <col min="1" max="1" width="10.5703125" style="1" bestFit="1" customWidth="1"/>
    <col min="2" max="2" width="97"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8"/>
  </cols>
  <sheetData>
    <row r="1" spans="1:22">
      <c r="A1" s="1" t="s">
        <v>108</v>
      </c>
      <c r="B1" s="1" t="str">
        <f>Info!C2</f>
        <v>სს ტერაბანკი</v>
      </c>
    </row>
    <row r="2" spans="1:22">
      <c r="A2" s="1" t="s">
        <v>109</v>
      </c>
      <c r="B2" s="298">
        <f>'1. key ratios'!B2</f>
        <v>45382</v>
      </c>
    </row>
    <row r="4" spans="1:22" ht="27.75" thickBot="1">
      <c r="A4" s="1" t="s">
        <v>260</v>
      </c>
      <c r="B4" s="173" t="s">
        <v>295</v>
      </c>
      <c r="V4" s="136" t="s">
        <v>87</v>
      </c>
    </row>
    <row r="5" spans="1:22">
      <c r="A5" s="53"/>
      <c r="B5" s="54"/>
      <c r="C5" s="625" t="s">
        <v>116</v>
      </c>
      <c r="D5" s="626"/>
      <c r="E5" s="626"/>
      <c r="F5" s="626"/>
      <c r="G5" s="626"/>
      <c r="H5" s="626"/>
      <c r="I5" s="626"/>
      <c r="J5" s="626"/>
      <c r="K5" s="626"/>
      <c r="L5" s="627"/>
      <c r="M5" s="625" t="s">
        <v>117</v>
      </c>
      <c r="N5" s="626"/>
      <c r="O5" s="626"/>
      <c r="P5" s="626"/>
      <c r="Q5" s="626"/>
      <c r="R5" s="626"/>
      <c r="S5" s="627"/>
      <c r="T5" s="630" t="s">
        <v>293</v>
      </c>
      <c r="U5" s="630" t="s">
        <v>292</v>
      </c>
      <c r="V5" s="628" t="s">
        <v>118</v>
      </c>
    </row>
    <row r="6" spans="1:22" s="30" customFormat="1" ht="127.5">
      <c r="A6" s="70"/>
      <c r="B6" s="112"/>
      <c r="C6" s="51" t="s">
        <v>119</v>
      </c>
      <c r="D6" s="50" t="s">
        <v>120</v>
      </c>
      <c r="E6" s="48" t="s">
        <v>121</v>
      </c>
      <c r="F6" s="48" t="s">
        <v>287</v>
      </c>
      <c r="G6" s="50" t="s">
        <v>122</v>
      </c>
      <c r="H6" s="50" t="s">
        <v>123</v>
      </c>
      <c r="I6" s="50" t="s">
        <v>124</v>
      </c>
      <c r="J6" s="50" t="s">
        <v>153</v>
      </c>
      <c r="K6" s="50" t="s">
        <v>125</v>
      </c>
      <c r="L6" s="52" t="s">
        <v>126</v>
      </c>
      <c r="M6" s="51" t="s">
        <v>127</v>
      </c>
      <c r="N6" s="50" t="s">
        <v>128</v>
      </c>
      <c r="O6" s="50" t="s">
        <v>129</v>
      </c>
      <c r="P6" s="50" t="s">
        <v>130</v>
      </c>
      <c r="Q6" s="50" t="s">
        <v>131</v>
      </c>
      <c r="R6" s="50" t="s">
        <v>132</v>
      </c>
      <c r="S6" s="52" t="s">
        <v>133</v>
      </c>
      <c r="T6" s="631"/>
      <c r="U6" s="631"/>
      <c r="V6" s="629"/>
    </row>
    <row r="7" spans="1:22">
      <c r="A7" s="95">
        <v>1</v>
      </c>
      <c r="B7" s="110" t="s">
        <v>134</v>
      </c>
      <c r="C7" s="164">
        <v>0</v>
      </c>
      <c r="D7" s="164">
        <v>0</v>
      </c>
      <c r="E7" s="164">
        <v>0</v>
      </c>
      <c r="F7" s="164">
        <v>0</v>
      </c>
      <c r="G7" s="164">
        <v>0</v>
      </c>
      <c r="H7" s="164">
        <v>0</v>
      </c>
      <c r="I7" s="164">
        <v>0</v>
      </c>
      <c r="J7" s="164">
        <v>0</v>
      </c>
      <c r="K7" s="164">
        <v>0</v>
      </c>
      <c r="L7" s="164">
        <v>0</v>
      </c>
      <c r="M7" s="164">
        <v>0</v>
      </c>
      <c r="N7" s="164">
        <v>0</v>
      </c>
      <c r="O7" s="164">
        <v>0</v>
      </c>
      <c r="P7" s="164">
        <v>0</v>
      </c>
      <c r="Q7" s="164">
        <v>0</v>
      </c>
      <c r="R7" s="164">
        <v>0</v>
      </c>
      <c r="S7" s="164">
        <v>0</v>
      </c>
      <c r="T7" s="164">
        <v>0</v>
      </c>
      <c r="U7" s="164">
        <v>0</v>
      </c>
      <c r="V7" s="164">
        <v>0</v>
      </c>
    </row>
    <row r="8" spans="1:22">
      <c r="A8" s="95">
        <v>2</v>
      </c>
      <c r="B8" s="110" t="s">
        <v>135</v>
      </c>
      <c r="C8" s="164">
        <v>0</v>
      </c>
      <c r="D8" s="164">
        <v>0</v>
      </c>
      <c r="E8" s="164">
        <v>0</v>
      </c>
      <c r="F8" s="164">
        <v>0</v>
      </c>
      <c r="G8" s="164">
        <v>0</v>
      </c>
      <c r="H8" s="164">
        <v>0</v>
      </c>
      <c r="I8" s="164">
        <v>0</v>
      </c>
      <c r="J8" s="164">
        <v>0</v>
      </c>
      <c r="K8" s="164">
        <v>0</v>
      </c>
      <c r="L8" s="164">
        <v>0</v>
      </c>
      <c r="M8" s="164">
        <v>0</v>
      </c>
      <c r="N8" s="164">
        <v>0</v>
      </c>
      <c r="O8" s="164">
        <v>0</v>
      </c>
      <c r="P8" s="164">
        <v>0</v>
      </c>
      <c r="Q8" s="164">
        <v>0</v>
      </c>
      <c r="R8" s="164">
        <v>0</v>
      </c>
      <c r="S8" s="164">
        <v>0</v>
      </c>
      <c r="T8" s="164">
        <v>0</v>
      </c>
      <c r="U8" s="164">
        <v>0</v>
      </c>
      <c r="V8" s="164">
        <v>0</v>
      </c>
    </row>
    <row r="9" spans="1:22">
      <c r="A9" s="95">
        <v>3</v>
      </c>
      <c r="B9" s="110" t="s">
        <v>136</v>
      </c>
      <c r="C9" s="164">
        <v>0</v>
      </c>
      <c r="D9" s="164">
        <v>0</v>
      </c>
      <c r="E9" s="164">
        <v>0</v>
      </c>
      <c r="F9" s="164">
        <v>0</v>
      </c>
      <c r="G9" s="164">
        <v>0</v>
      </c>
      <c r="H9" s="164">
        <v>0</v>
      </c>
      <c r="I9" s="164">
        <v>0</v>
      </c>
      <c r="J9" s="164">
        <v>0</v>
      </c>
      <c r="K9" s="164">
        <v>0</v>
      </c>
      <c r="L9" s="164">
        <v>0</v>
      </c>
      <c r="M9" s="164">
        <v>0</v>
      </c>
      <c r="N9" s="164">
        <v>0</v>
      </c>
      <c r="O9" s="164">
        <v>0</v>
      </c>
      <c r="P9" s="164">
        <v>0</v>
      </c>
      <c r="Q9" s="164">
        <v>0</v>
      </c>
      <c r="R9" s="164">
        <v>0</v>
      </c>
      <c r="S9" s="164">
        <v>0</v>
      </c>
      <c r="T9" s="164">
        <v>0</v>
      </c>
      <c r="U9" s="164">
        <v>0</v>
      </c>
      <c r="V9" s="164">
        <v>0</v>
      </c>
    </row>
    <row r="10" spans="1:22">
      <c r="A10" s="95">
        <v>4</v>
      </c>
      <c r="B10" s="110" t="s">
        <v>137</v>
      </c>
      <c r="C10" s="164">
        <v>0</v>
      </c>
      <c r="D10" s="164">
        <v>0</v>
      </c>
      <c r="E10" s="164">
        <v>0</v>
      </c>
      <c r="F10" s="164">
        <v>0</v>
      </c>
      <c r="G10" s="164">
        <v>0</v>
      </c>
      <c r="H10" s="164">
        <v>0</v>
      </c>
      <c r="I10" s="164">
        <v>0</v>
      </c>
      <c r="J10" s="164">
        <v>0</v>
      </c>
      <c r="K10" s="164">
        <v>0</v>
      </c>
      <c r="L10" s="164">
        <v>0</v>
      </c>
      <c r="M10" s="164">
        <v>0</v>
      </c>
      <c r="N10" s="164">
        <v>0</v>
      </c>
      <c r="O10" s="164">
        <v>0</v>
      </c>
      <c r="P10" s="164">
        <v>0</v>
      </c>
      <c r="Q10" s="164">
        <v>0</v>
      </c>
      <c r="R10" s="164">
        <v>0</v>
      </c>
      <c r="S10" s="164">
        <v>0</v>
      </c>
      <c r="T10" s="164">
        <v>0</v>
      </c>
      <c r="U10" s="164">
        <v>0</v>
      </c>
      <c r="V10" s="164">
        <v>0</v>
      </c>
    </row>
    <row r="11" spans="1:22">
      <c r="A11" s="95">
        <v>5</v>
      </c>
      <c r="B11" s="110" t="s">
        <v>948</v>
      </c>
      <c r="C11" s="164">
        <v>0</v>
      </c>
      <c r="D11" s="164">
        <v>0</v>
      </c>
      <c r="E11" s="164">
        <v>0</v>
      </c>
      <c r="F11" s="164">
        <v>0</v>
      </c>
      <c r="G11" s="164">
        <v>0</v>
      </c>
      <c r="H11" s="164">
        <v>0</v>
      </c>
      <c r="I11" s="164">
        <v>0</v>
      </c>
      <c r="J11" s="164">
        <v>0</v>
      </c>
      <c r="K11" s="164">
        <v>0</v>
      </c>
      <c r="L11" s="164">
        <v>0</v>
      </c>
      <c r="M11" s="164">
        <v>0</v>
      </c>
      <c r="N11" s="164">
        <v>0</v>
      </c>
      <c r="O11" s="164">
        <v>0</v>
      </c>
      <c r="P11" s="164">
        <v>0</v>
      </c>
      <c r="Q11" s="164">
        <v>0</v>
      </c>
      <c r="R11" s="164">
        <v>0</v>
      </c>
      <c r="S11" s="164">
        <v>0</v>
      </c>
      <c r="T11" s="164">
        <v>0</v>
      </c>
      <c r="U11" s="164">
        <v>0</v>
      </c>
      <c r="V11" s="164">
        <v>0</v>
      </c>
    </row>
    <row r="12" spans="1:22">
      <c r="A12" s="95">
        <v>6</v>
      </c>
      <c r="B12" s="110" t="s">
        <v>138</v>
      </c>
      <c r="C12" s="164">
        <v>0</v>
      </c>
      <c r="D12" s="164">
        <v>0</v>
      </c>
      <c r="E12" s="164">
        <v>0</v>
      </c>
      <c r="F12" s="164">
        <v>0</v>
      </c>
      <c r="G12" s="164">
        <v>0</v>
      </c>
      <c r="H12" s="164">
        <v>0</v>
      </c>
      <c r="I12" s="164">
        <v>0</v>
      </c>
      <c r="J12" s="164">
        <v>0</v>
      </c>
      <c r="K12" s="164">
        <v>0</v>
      </c>
      <c r="L12" s="164">
        <v>0</v>
      </c>
      <c r="M12" s="164">
        <v>0</v>
      </c>
      <c r="N12" s="164">
        <v>0</v>
      </c>
      <c r="O12" s="164">
        <v>0</v>
      </c>
      <c r="P12" s="164">
        <v>0</v>
      </c>
      <c r="Q12" s="164">
        <v>0</v>
      </c>
      <c r="R12" s="164">
        <v>0</v>
      </c>
      <c r="S12" s="164">
        <v>0</v>
      </c>
      <c r="T12" s="164">
        <v>0</v>
      </c>
      <c r="U12" s="164">
        <v>0</v>
      </c>
      <c r="V12" s="164">
        <v>0</v>
      </c>
    </row>
    <row r="13" spans="1:22">
      <c r="A13" s="95">
        <v>7</v>
      </c>
      <c r="B13" s="110" t="s">
        <v>71</v>
      </c>
      <c r="C13" s="164">
        <v>0</v>
      </c>
      <c r="D13" s="164">
        <v>16874292.814949997</v>
      </c>
      <c r="E13" s="164">
        <v>0</v>
      </c>
      <c r="F13" s="164">
        <v>0</v>
      </c>
      <c r="G13" s="164">
        <v>0</v>
      </c>
      <c r="H13" s="164">
        <v>0</v>
      </c>
      <c r="I13" s="164">
        <v>0</v>
      </c>
      <c r="J13" s="164">
        <v>0</v>
      </c>
      <c r="K13" s="164">
        <v>0</v>
      </c>
      <c r="L13" s="164">
        <v>0</v>
      </c>
      <c r="M13" s="164">
        <v>0</v>
      </c>
      <c r="N13" s="164">
        <v>0</v>
      </c>
      <c r="O13" s="164">
        <v>0</v>
      </c>
      <c r="P13" s="164">
        <v>0</v>
      </c>
      <c r="Q13" s="164">
        <v>0</v>
      </c>
      <c r="R13" s="164">
        <v>0</v>
      </c>
      <c r="S13" s="164">
        <v>0</v>
      </c>
      <c r="T13" s="164">
        <v>14751007.533699999</v>
      </c>
      <c r="U13" s="164">
        <v>2123285.28125</v>
      </c>
      <c r="V13" s="164">
        <v>16874292.814949997</v>
      </c>
    </row>
    <row r="14" spans="1:22">
      <c r="A14" s="95">
        <v>8</v>
      </c>
      <c r="B14" s="110" t="s">
        <v>72</v>
      </c>
      <c r="C14" s="164">
        <v>0</v>
      </c>
      <c r="D14" s="164">
        <v>4024438.2761999993</v>
      </c>
      <c r="E14" s="164">
        <v>0</v>
      </c>
      <c r="F14" s="164">
        <v>0</v>
      </c>
      <c r="G14" s="164">
        <v>0</v>
      </c>
      <c r="H14" s="164">
        <v>0</v>
      </c>
      <c r="I14" s="164">
        <v>0</v>
      </c>
      <c r="J14" s="164">
        <v>0</v>
      </c>
      <c r="K14" s="164">
        <v>0</v>
      </c>
      <c r="L14" s="164">
        <v>0</v>
      </c>
      <c r="M14" s="164">
        <v>0</v>
      </c>
      <c r="N14" s="164">
        <v>0</v>
      </c>
      <c r="O14" s="164">
        <v>0</v>
      </c>
      <c r="P14" s="164">
        <v>0</v>
      </c>
      <c r="Q14" s="164">
        <v>0</v>
      </c>
      <c r="R14" s="164">
        <v>0</v>
      </c>
      <c r="S14" s="164">
        <v>0</v>
      </c>
      <c r="T14" s="164">
        <v>3408573.0655999994</v>
      </c>
      <c r="U14" s="164">
        <v>615865.21059999999</v>
      </c>
      <c r="V14" s="164">
        <v>4024438.2761999993</v>
      </c>
    </row>
    <row r="15" spans="1:22">
      <c r="A15" s="95">
        <v>9</v>
      </c>
      <c r="B15" s="110" t="s">
        <v>949</v>
      </c>
      <c r="C15" s="164">
        <v>0</v>
      </c>
      <c r="D15" s="164">
        <v>0</v>
      </c>
      <c r="E15" s="164">
        <v>0</v>
      </c>
      <c r="F15" s="164">
        <v>0</v>
      </c>
      <c r="G15" s="164">
        <v>0</v>
      </c>
      <c r="H15" s="164">
        <v>0</v>
      </c>
      <c r="I15" s="164">
        <v>0</v>
      </c>
      <c r="J15" s="164">
        <v>0</v>
      </c>
      <c r="K15" s="164">
        <v>0</v>
      </c>
      <c r="L15" s="164">
        <v>0</v>
      </c>
      <c r="M15" s="164">
        <v>0</v>
      </c>
      <c r="N15" s="164">
        <v>0</v>
      </c>
      <c r="O15" s="164">
        <v>0</v>
      </c>
      <c r="P15" s="164">
        <v>0</v>
      </c>
      <c r="Q15" s="164">
        <v>0</v>
      </c>
      <c r="R15" s="164">
        <v>0</v>
      </c>
      <c r="S15" s="164">
        <v>0</v>
      </c>
      <c r="T15" s="164">
        <v>0</v>
      </c>
      <c r="U15" s="164">
        <v>0</v>
      </c>
      <c r="V15" s="164">
        <v>0</v>
      </c>
    </row>
    <row r="16" spans="1:22">
      <c r="A16" s="95">
        <v>10</v>
      </c>
      <c r="B16" s="110" t="s">
        <v>67</v>
      </c>
      <c r="C16" s="164">
        <v>0</v>
      </c>
      <c r="D16" s="164">
        <v>0</v>
      </c>
      <c r="E16" s="164">
        <v>0</v>
      </c>
      <c r="F16" s="164">
        <v>0</v>
      </c>
      <c r="G16" s="164">
        <v>0</v>
      </c>
      <c r="H16" s="164">
        <v>0</v>
      </c>
      <c r="I16" s="164">
        <v>0</v>
      </c>
      <c r="J16" s="164">
        <v>0</v>
      </c>
      <c r="K16" s="164">
        <v>0</v>
      </c>
      <c r="L16" s="164">
        <v>0</v>
      </c>
      <c r="M16" s="164">
        <v>0</v>
      </c>
      <c r="N16" s="164">
        <v>0</v>
      </c>
      <c r="O16" s="164">
        <v>0</v>
      </c>
      <c r="P16" s="164">
        <v>0</v>
      </c>
      <c r="Q16" s="164">
        <v>0</v>
      </c>
      <c r="R16" s="164">
        <v>0</v>
      </c>
      <c r="S16" s="164">
        <v>0</v>
      </c>
      <c r="T16" s="164">
        <v>0</v>
      </c>
      <c r="U16" s="164">
        <v>0</v>
      </c>
      <c r="V16" s="164">
        <v>0</v>
      </c>
    </row>
    <row r="17" spans="1:22">
      <c r="A17" s="95">
        <v>11</v>
      </c>
      <c r="B17" s="110" t="s">
        <v>68</v>
      </c>
      <c r="C17" s="164">
        <v>0</v>
      </c>
      <c r="D17" s="164">
        <v>0</v>
      </c>
      <c r="E17" s="164">
        <v>0</v>
      </c>
      <c r="F17" s="164">
        <v>0</v>
      </c>
      <c r="G17" s="164">
        <v>0</v>
      </c>
      <c r="H17" s="164">
        <v>0</v>
      </c>
      <c r="I17" s="164">
        <v>0</v>
      </c>
      <c r="J17" s="164">
        <v>0</v>
      </c>
      <c r="K17" s="164">
        <v>0</v>
      </c>
      <c r="L17" s="164">
        <v>0</v>
      </c>
      <c r="M17" s="164">
        <v>0</v>
      </c>
      <c r="N17" s="164">
        <v>0</v>
      </c>
      <c r="O17" s="164">
        <v>0</v>
      </c>
      <c r="P17" s="164">
        <v>0</v>
      </c>
      <c r="Q17" s="164">
        <v>0</v>
      </c>
      <c r="R17" s="164">
        <v>0</v>
      </c>
      <c r="S17" s="164">
        <v>0</v>
      </c>
      <c r="T17" s="164">
        <v>0</v>
      </c>
      <c r="U17" s="164">
        <v>0</v>
      </c>
      <c r="V17" s="164">
        <v>0</v>
      </c>
    </row>
    <row r="18" spans="1:22">
      <c r="A18" s="95">
        <v>12</v>
      </c>
      <c r="B18" s="110" t="s">
        <v>69</v>
      </c>
      <c r="C18" s="164">
        <v>0</v>
      </c>
      <c r="D18" s="164">
        <v>0</v>
      </c>
      <c r="E18" s="164">
        <v>0</v>
      </c>
      <c r="F18" s="164">
        <v>0</v>
      </c>
      <c r="G18" s="164">
        <v>0</v>
      </c>
      <c r="H18" s="164">
        <v>0</v>
      </c>
      <c r="I18" s="164">
        <v>0</v>
      </c>
      <c r="J18" s="164">
        <v>0</v>
      </c>
      <c r="K18" s="164">
        <v>0</v>
      </c>
      <c r="L18" s="164">
        <v>0</v>
      </c>
      <c r="M18" s="164">
        <v>0</v>
      </c>
      <c r="N18" s="164">
        <v>0</v>
      </c>
      <c r="O18" s="164">
        <v>0</v>
      </c>
      <c r="P18" s="164">
        <v>0</v>
      </c>
      <c r="Q18" s="164">
        <v>0</v>
      </c>
      <c r="R18" s="164">
        <v>0</v>
      </c>
      <c r="S18" s="164">
        <v>0</v>
      </c>
      <c r="T18" s="164">
        <v>0</v>
      </c>
      <c r="U18" s="164">
        <v>0</v>
      </c>
      <c r="V18" s="164">
        <v>0</v>
      </c>
    </row>
    <row r="19" spans="1:22">
      <c r="A19" s="95">
        <v>13</v>
      </c>
      <c r="B19" s="110" t="s">
        <v>70</v>
      </c>
      <c r="C19" s="164">
        <v>0</v>
      </c>
      <c r="D19" s="164">
        <v>0</v>
      </c>
      <c r="E19" s="164">
        <v>0</v>
      </c>
      <c r="F19" s="164">
        <v>0</v>
      </c>
      <c r="G19" s="164">
        <v>0</v>
      </c>
      <c r="H19" s="164">
        <v>0</v>
      </c>
      <c r="I19" s="164">
        <v>0</v>
      </c>
      <c r="J19" s="164">
        <v>0</v>
      </c>
      <c r="K19" s="164">
        <v>0</v>
      </c>
      <c r="L19" s="164">
        <v>0</v>
      </c>
      <c r="M19" s="164">
        <v>0</v>
      </c>
      <c r="N19" s="164">
        <v>0</v>
      </c>
      <c r="O19" s="164">
        <v>0</v>
      </c>
      <c r="P19" s="164">
        <v>0</v>
      </c>
      <c r="Q19" s="164">
        <v>0</v>
      </c>
      <c r="R19" s="164">
        <v>0</v>
      </c>
      <c r="S19" s="164">
        <v>0</v>
      </c>
      <c r="T19" s="164">
        <v>0</v>
      </c>
      <c r="U19" s="164">
        <v>0</v>
      </c>
      <c r="V19" s="164">
        <v>0</v>
      </c>
    </row>
    <row r="20" spans="1:22">
      <c r="A20" s="95">
        <v>14</v>
      </c>
      <c r="B20" s="110" t="s">
        <v>154</v>
      </c>
      <c r="C20" s="164">
        <v>0</v>
      </c>
      <c r="D20" s="164">
        <v>0</v>
      </c>
      <c r="E20" s="164">
        <v>0</v>
      </c>
      <c r="F20" s="164">
        <v>0</v>
      </c>
      <c r="G20" s="164">
        <v>0</v>
      </c>
      <c r="H20" s="164">
        <v>0</v>
      </c>
      <c r="I20" s="164">
        <v>0</v>
      </c>
      <c r="J20" s="164">
        <v>0</v>
      </c>
      <c r="K20" s="164">
        <v>0</v>
      </c>
      <c r="L20" s="164">
        <v>0</v>
      </c>
      <c r="M20" s="164">
        <v>0</v>
      </c>
      <c r="N20" s="164">
        <v>0</v>
      </c>
      <c r="O20" s="164">
        <v>0</v>
      </c>
      <c r="P20" s="164">
        <v>0</v>
      </c>
      <c r="Q20" s="164">
        <v>0</v>
      </c>
      <c r="R20" s="164">
        <v>0</v>
      </c>
      <c r="S20" s="164">
        <v>0</v>
      </c>
      <c r="T20" s="164">
        <v>0</v>
      </c>
      <c r="U20" s="164">
        <v>0</v>
      </c>
      <c r="V20" s="164">
        <v>0</v>
      </c>
    </row>
    <row r="21" spans="1:22" ht="13.5" thickBot="1">
      <c r="A21" s="55"/>
      <c r="B21" s="56" t="s">
        <v>66</v>
      </c>
      <c r="C21" s="164">
        <v>0</v>
      </c>
      <c r="D21" s="164">
        <v>20898731.091149997</v>
      </c>
      <c r="E21" s="164">
        <v>0</v>
      </c>
      <c r="F21" s="164">
        <v>0</v>
      </c>
      <c r="G21" s="164">
        <v>0</v>
      </c>
      <c r="H21" s="164">
        <v>0</v>
      </c>
      <c r="I21" s="164">
        <v>0</v>
      </c>
      <c r="J21" s="164">
        <v>0</v>
      </c>
      <c r="K21" s="164">
        <v>0</v>
      </c>
      <c r="L21" s="164">
        <v>0</v>
      </c>
      <c r="M21" s="164">
        <v>0</v>
      </c>
      <c r="N21" s="164">
        <v>0</v>
      </c>
      <c r="O21" s="164">
        <v>0</v>
      </c>
      <c r="P21" s="164">
        <v>0</v>
      </c>
      <c r="Q21" s="164">
        <v>0</v>
      </c>
      <c r="R21" s="164">
        <v>0</v>
      </c>
      <c r="S21" s="164">
        <v>0</v>
      </c>
      <c r="T21" s="164">
        <v>18159580.599299997</v>
      </c>
      <c r="U21" s="164">
        <v>2739150.4918499999</v>
      </c>
      <c r="V21" s="164">
        <v>20898731.091149997</v>
      </c>
    </row>
    <row r="24" spans="1:22">
      <c r="C24" s="33"/>
      <c r="D24" s="33"/>
      <c r="E24" s="33"/>
    </row>
    <row r="25" spans="1:22">
      <c r="A25" s="29"/>
      <c r="B25" s="29"/>
      <c r="D25" s="33"/>
      <c r="E25" s="33"/>
    </row>
    <row r="26" spans="1:22">
      <c r="A26" s="29"/>
      <c r="B26" s="49"/>
      <c r="D26" s="33"/>
      <c r="E26" s="33"/>
    </row>
    <row r="27" spans="1:22">
      <c r="A27" s="29"/>
      <c r="B27" s="29"/>
      <c r="D27" s="33"/>
      <c r="E27" s="33"/>
    </row>
    <row r="28" spans="1:22">
      <c r="A28" s="29"/>
      <c r="B28" s="49"/>
      <c r="D28" s="33"/>
      <c r="E28" s="3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2" tint="-9.9978637043366805E-2"/>
  </sheetPr>
  <dimension ref="A1:I28"/>
  <sheetViews>
    <sheetView zoomScaleNormal="100" workbookViewId="0">
      <pane xSplit="1" ySplit="7" topLeftCell="B8" activePane="bottomRight" state="frozen"/>
      <selection activeCell="B36" sqref="B36:C36"/>
      <selection pane="topRight" activeCell="B36" sqref="B36:C36"/>
      <selection pane="bottomLeft" activeCell="B36" sqref="B36:C36"/>
      <selection pane="bottomRight" activeCell="B8" sqref="B8"/>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15.85546875" style="1" customWidth="1"/>
    <col min="7" max="7" width="17.42578125" style="1" customWidth="1"/>
    <col min="8" max="8" width="15.28515625" style="1" customWidth="1"/>
    <col min="9" max="16384" width="9.140625" style="8"/>
  </cols>
  <sheetData>
    <row r="1" spans="1:9">
      <c r="A1" s="1" t="s">
        <v>108</v>
      </c>
      <c r="B1" s="1" t="str">
        <f>Info!C2</f>
        <v>სს ტერაბანკი</v>
      </c>
    </row>
    <row r="2" spans="1:9">
      <c r="A2" s="1" t="s">
        <v>109</v>
      </c>
      <c r="B2" s="298">
        <f>'1. key ratios'!B2</f>
        <v>45382</v>
      </c>
    </row>
    <row r="4" spans="1:9" ht="13.5" thickBot="1">
      <c r="A4" s="1" t="s">
        <v>261</v>
      </c>
      <c r="B4" s="23" t="s">
        <v>296</v>
      </c>
    </row>
    <row r="5" spans="1:9">
      <c r="A5" s="53"/>
      <c r="B5" s="93"/>
      <c r="C5" s="97" t="s">
        <v>0</v>
      </c>
      <c r="D5" s="97" t="s">
        <v>1</v>
      </c>
      <c r="E5" s="97" t="s">
        <v>2</v>
      </c>
      <c r="F5" s="97" t="s">
        <v>3</v>
      </c>
      <c r="G5" s="170" t="s">
        <v>4</v>
      </c>
      <c r="H5" s="98" t="s">
        <v>5</v>
      </c>
      <c r="I5" s="18"/>
    </row>
    <row r="6" spans="1:9" ht="15" customHeight="1">
      <c r="A6" s="92"/>
      <c r="B6" s="16"/>
      <c r="C6" s="623" t="s">
        <v>288</v>
      </c>
      <c r="D6" s="634" t="s">
        <v>309</v>
      </c>
      <c r="E6" s="635"/>
      <c r="F6" s="623" t="s">
        <v>315</v>
      </c>
      <c r="G6" s="623" t="s">
        <v>316</v>
      </c>
      <c r="H6" s="632" t="s">
        <v>290</v>
      </c>
      <c r="I6" s="18"/>
    </row>
    <row r="7" spans="1:9" ht="63.75">
      <c r="A7" s="92"/>
      <c r="B7" s="16"/>
      <c r="C7" s="624"/>
      <c r="D7" s="171" t="s">
        <v>291</v>
      </c>
      <c r="E7" s="171" t="s">
        <v>289</v>
      </c>
      <c r="F7" s="624"/>
      <c r="G7" s="624"/>
      <c r="H7" s="633"/>
      <c r="I7" s="18"/>
    </row>
    <row r="8" spans="1:9">
      <c r="A8" s="45">
        <v>1</v>
      </c>
      <c r="B8" s="110" t="s">
        <v>134</v>
      </c>
      <c r="C8" s="163">
        <v>242304050.2693406</v>
      </c>
      <c r="D8" s="163">
        <v>0</v>
      </c>
      <c r="E8" s="163">
        <v>0</v>
      </c>
      <c r="F8" s="163">
        <v>85014827.280000001</v>
      </c>
      <c r="G8" s="163">
        <v>85014827.280000001</v>
      </c>
      <c r="H8" s="567">
        <v>0.35086011639301584</v>
      </c>
    </row>
    <row r="9" spans="1:9" ht="15" customHeight="1">
      <c r="A9" s="45">
        <v>2</v>
      </c>
      <c r="B9" s="110" t="s">
        <v>135</v>
      </c>
      <c r="C9" s="163">
        <v>0</v>
      </c>
      <c r="D9" s="163">
        <v>0</v>
      </c>
      <c r="E9" s="163">
        <v>0</v>
      </c>
      <c r="F9" s="163">
        <v>0</v>
      </c>
      <c r="G9" s="163">
        <v>0</v>
      </c>
      <c r="H9" s="567" t="s">
        <v>989</v>
      </c>
    </row>
    <row r="10" spans="1:9">
      <c r="A10" s="45">
        <v>3</v>
      </c>
      <c r="B10" s="110" t="s">
        <v>136</v>
      </c>
      <c r="C10" s="163">
        <v>0</v>
      </c>
      <c r="D10" s="163">
        <v>0</v>
      </c>
      <c r="E10" s="163">
        <v>0</v>
      </c>
      <c r="F10" s="163">
        <v>0</v>
      </c>
      <c r="G10" s="163">
        <v>0</v>
      </c>
      <c r="H10" s="567" t="s">
        <v>989</v>
      </c>
    </row>
    <row r="11" spans="1:9">
      <c r="A11" s="45">
        <v>4</v>
      </c>
      <c r="B11" s="110" t="s">
        <v>137</v>
      </c>
      <c r="C11" s="163">
        <v>0</v>
      </c>
      <c r="D11" s="163">
        <v>0</v>
      </c>
      <c r="E11" s="163">
        <v>0</v>
      </c>
      <c r="F11" s="163">
        <v>0</v>
      </c>
      <c r="G11" s="163">
        <v>0</v>
      </c>
      <c r="H11" s="567" t="s">
        <v>989</v>
      </c>
    </row>
    <row r="12" spans="1:9">
      <c r="A12" s="45">
        <v>5</v>
      </c>
      <c r="B12" s="110" t="s">
        <v>948</v>
      </c>
      <c r="C12" s="163">
        <v>0</v>
      </c>
      <c r="D12" s="163">
        <v>0</v>
      </c>
      <c r="E12" s="163">
        <v>0</v>
      </c>
      <c r="F12" s="163">
        <v>0</v>
      </c>
      <c r="G12" s="163">
        <v>0</v>
      </c>
      <c r="H12" s="567" t="s">
        <v>989</v>
      </c>
    </row>
    <row r="13" spans="1:9">
      <c r="A13" s="45">
        <v>6</v>
      </c>
      <c r="B13" s="110" t="s">
        <v>138</v>
      </c>
      <c r="C13" s="163">
        <v>12727447.289999999</v>
      </c>
      <c r="D13" s="163">
        <v>0</v>
      </c>
      <c r="E13" s="163">
        <v>0</v>
      </c>
      <c r="F13" s="163">
        <v>6556168.1550000003</v>
      </c>
      <c r="G13" s="163">
        <v>6556168.1550000003</v>
      </c>
      <c r="H13" s="567">
        <v>0.51512043268497409</v>
      </c>
    </row>
    <row r="14" spans="1:9">
      <c r="A14" s="45">
        <v>7</v>
      </c>
      <c r="B14" s="110" t="s">
        <v>71</v>
      </c>
      <c r="C14" s="163">
        <v>555339212.34415841</v>
      </c>
      <c r="D14" s="163">
        <v>66839131.218966462</v>
      </c>
      <c r="E14" s="163">
        <v>34044688.51049035</v>
      </c>
      <c r="F14" s="163">
        <v>589383900.85464871</v>
      </c>
      <c r="G14" s="163">
        <v>572509608.03969872</v>
      </c>
      <c r="H14" s="567">
        <v>0.97136960682081563</v>
      </c>
    </row>
    <row r="15" spans="1:9">
      <c r="A15" s="45">
        <v>8</v>
      </c>
      <c r="B15" s="110" t="s">
        <v>72</v>
      </c>
      <c r="C15" s="163">
        <v>636033714.28065038</v>
      </c>
      <c r="D15" s="163">
        <v>26475820.819919288</v>
      </c>
      <c r="E15" s="163">
        <v>12578780.43160964</v>
      </c>
      <c r="F15" s="163">
        <v>486459371.03419501</v>
      </c>
      <c r="G15" s="163">
        <v>482434932.75799501</v>
      </c>
      <c r="H15" s="567">
        <v>0.74379531182484337</v>
      </c>
    </row>
    <row r="16" spans="1:9">
      <c r="A16" s="45">
        <v>9</v>
      </c>
      <c r="B16" s="110" t="s">
        <v>949</v>
      </c>
      <c r="C16" s="163">
        <v>114606271.92432113</v>
      </c>
      <c r="D16" s="163">
        <v>1294234.7728999997</v>
      </c>
      <c r="E16" s="163">
        <v>648868.82159999968</v>
      </c>
      <c r="F16" s="163">
        <v>40339299.26107239</v>
      </c>
      <c r="G16" s="163">
        <v>40339299.26107239</v>
      </c>
      <c r="H16" s="567">
        <v>0.34999999999999992</v>
      </c>
    </row>
    <row r="17" spans="1:8">
      <c r="A17" s="45">
        <v>10</v>
      </c>
      <c r="B17" s="110" t="s">
        <v>67</v>
      </c>
      <c r="C17" s="163">
        <v>16884138.586594008</v>
      </c>
      <c r="D17" s="163">
        <v>0</v>
      </c>
      <c r="E17" s="163">
        <v>0</v>
      </c>
      <c r="F17" s="163">
        <v>25326207.879891012</v>
      </c>
      <c r="G17" s="163">
        <v>25326207.879891012</v>
      </c>
      <c r="H17" s="567">
        <v>1.5</v>
      </c>
    </row>
    <row r="18" spans="1:8">
      <c r="A18" s="45">
        <v>11</v>
      </c>
      <c r="B18" s="110" t="s">
        <v>68</v>
      </c>
      <c r="C18" s="163">
        <v>0</v>
      </c>
      <c r="D18" s="163">
        <v>0</v>
      </c>
      <c r="E18" s="163">
        <v>0</v>
      </c>
      <c r="F18" s="163">
        <v>0</v>
      </c>
      <c r="G18" s="163">
        <v>0</v>
      </c>
      <c r="H18" s="567" t="s">
        <v>989</v>
      </c>
    </row>
    <row r="19" spans="1:8">
      <c r="A19" s="45">
        <v>12</v>
      </c>
      <c r="B19" s="110" t="s">
        <v>69</v>
      </c>
      <c r="C19" s="163">
        <v>0</v>
      </c>
      <c r="D19" s="163">
        <v>0</v>
      </c>
      <c r="E19" s="163">
        <v>0</v>
      </c>
      <c r="F19" s="163">
        <v>0</v>
      </c>
      <c r="G19" s="163">
        <v>0</v>
      </c>
      <c r="H19" s="567" t="s">
        <v>989</v>
      </c>
    </row>
    <row r="20" spans="1:8">
      <c r="A20" s="45">
        <v>13</v>
      </c>
      <c r="B20" s="110" t="s">
        <v>70</v>
      </c>
      <c r="C20" s="163">
        <v>0</v>
      </c>
      <c r="D20" s="163">
        <v>0</v>
      </c>
      <c r="E20" s="163">
        <v>0</v>
      </c>
      <c r="F20" s="163">
        <v>0</v>
      </c>
      <c r="G20" s="163">
        <v>0</v>
      </c>
      <c r="H20" s="567" t="s">
        <v>989</v>
      </c>
    </row>
    <row r="21" spans="1:8">
      <c r="A21" s="45">
        <v>14</v>
      </c>
      <c r="B21" s="110" t="s">
        <v>154</v>
      </c>
      <c r="C21" s="163">
        <v>98717069.276283488</v>
      </c>
      <c r="D21" s="163">
        <v>0</v>
      </c>
      <c r="E21" s="163">
        <v>0</v>
      </c>
      <c r="F21" s="163">
        <v>54890540.870283492</v>
      </c>
      <c r="G21" s="163">
        <v>54890540.870283492</v>
      </c>
      <c r="H21" s="567">
        <v>0.55603900391997152</v>
      </c>
    </row>
    <row r="22" spans="1:8" ht="13.5" thickBot="1">
      <c r="A22" s="94"/>
      <c r="B22" s="99" t="s">
        <v>66</v>
      </c>
      <c r="C22" s="163">
        <v>1676611903.971348</v>
      </c>
      <c r="D22" s="163">
        <v>94609186.811785743</v>
      </c>
      <c r="E22" s="163">
        <v>47272337.763699986</v>
      </c>
      <c r="F22" s="163">
        <v>1287970315.3350906</v>
      </c>
      <c r="G22" s="163">
        <v>1267071584.2439406</v>
      </c>
      <c r="H22" s="567">
        <v>0.73500966803238688</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2" tint="-9.9978637043366805E-2"/>
  </sheetPr>
  <dimension ref="A1:K28"/>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C7" sqref="C7"/>
    </sheetView>
  </sheetViews>
  <sheetFormatPr defaultColWidth="9.140625" defaultRowHeight="12.75"/>
  <cols>
    <col min="1" max="1" width="10.5703125" style="1" bestFit="1" customWidth="1"/>
    <col min="2" max="2" width="104.140625" style="1" customWidth="1"/>
    <col min="3" max="3" width="12.7109375" style="1" customWidth="1"/>
    <col min="4" max="4" width="14.5703125" style="1" bestFit="1" customWidth="1"/>
    <col min="5" max="11" width="12.7109375" style="1" customWidth="1"/>
    <col min="12" max="16384" width="9.140625" style="1"/>
  </cols>
  <sheetData>
    <row r="1" spans="1:11">
      <c r="A1" s="1" t="s">
        <v>108</v>
      </c>
      <c r="B1" s="1" t="str">
        <f>Info!C2</f>
        <v>სს ტერაბანკი</v>
      </c>
    </row>
    <row r="2" spans="1:11">
      <c r="A2" s="1" t="s">
        <v>109</v>
      </c>
      <c r="B2" s="298">
        <f>'1. key ratios'!B2</f>
        <v>45382</v>
      </c>
    </row>
    <row r="4" spans="1:11" ht="13.5" thickBot="1">
      <c r="A4" s="1" t="s">
        <v>352</v>
      </c>
      <c r="B4" s="23" t="s">
        <v>351</v>
      </c>
    </row>
    <row r="5" spans="1:11" ht="30" customHeight="1">
      <c r="A5" s="639"/>
      <c r="B5" s="640"/>
      <c r="C5" s="637" t="s">
        <v>384</v>
      </c>
      <c r="D5" s="637"/>
      <c r="E5" s="637"/>
      <c r="F5" s="637" t="s">
        <v>385</v>
      </c>
      <c r="G5" s="637"/>
      <c r="H5" s="637"/>
      <c r="I5" s="637" t="s">
        <v>386</v>
      </c>
      <c r="J5" s="637"/>
      <c r="K5" s="638"/>
    </row>
    <row r="6" spans="1:11">
      <c r="A6" s="197"/>
      <c r="B6" s="198"/>
      <c r="C6" s="199" t="s">
        <v>26</v>
      </c>
      <c r="D6" s="199" t="s">
        <v>90</v>
      </c>
      <c r="E6" s="199" t="s">
        <v>66</v>
      </c>
      <c r="F6" s="199" t="s">
        <v>26</v>
      </c>
      <c r="G6" s="199" t="s">
        <v>90</v>
      </c>
      <c r="H6" s="199" t="s">
        <v>66</v>
      </c>
      <c r="I6" s="199" t="s">
        <v>26</v>
      </c>
      <c r="J6" s="199" t="s">
        <v>90</v>
      </c>
      <c r="K6" s="201" t="s">
        <v>66</v>
      </c>
    </row>
    <row r="7" spans="1:11">
      <c r="A7" s="202" t="s">
        <v>322</v>
      </c>
      <c r="B7" s="196"/>
      <c r="C7" s="196"/>
      <c r="D7" s="196"/>
      <c r="E7" s="196"/>
      <c r="F7" s="196"/>
      <c r="G7" s="196"/>
      <c r="H7" s="196"/>
      <c r="I7" s="196"/>
      <c r="J7" s="196"/>
      <c r="K7" s="203"/>
    </row>
    <row r="8" spans="1:11">
      <c r="A8" s="195">
        <v>1</v>
      </c>
      <c r="B8" s="178" t="s">
        <v>322</v>
      </c>
      <c r="C8" s="176"/>
      <c r="D8" s="176"/>
      <c r="E8" s="176"/>
      <c r="F8" s="179">
        <v>207496755.3019233</v>
      </c>
      <c r="G8" s="179">
        <v>127697125.87742709</v>
      </c>
      <c r="H8" s="179">
        <v>335193881.17935038</v>
      </c>
      <c r="I8" s="179">
        <v>196493258.18452913</v>
      </c>
      <c r="J8" s="179">
        <v>113973275.17127249</v>
      </c>
      <c r="K8" s="179">
        <v>310466533.35580164</v>
      </c>
    </row>
    <row r="9" spans="1:11">
      <c r="A9" s="202" t="s">
        <v>323</v>
      </c>
      <c r="B9" s="196"/>
      <c r="C9" s="196"/>
      <c r="D9" s="196"/>
      <c r="E9" s="196"/>
      <c r="F9" s="196"/>
      <c r="G9" s="196"/>
      <c r="H9" s="196"/>
      <c r="I9" s="196"/>
      <c r="J9" s="196"/>
      <c r="K9" s="203"/>
    </row>
    <row r="10" spans="1:11">
      <c r="A10" s="204">
        <v>2</v>
      </c>
      <c r="B10" s="180" t="s">
        <v>324</v>
      </c>
      <c r="C10" s="180">
        <v>142927957.39663485</v>
      </c>
      <c r="D10" s="180">
        <v>298448973.87131059</v>
      </c>
      <c r="E10" s="180">
        <v>441376931.26794541</v>
      </c>
      <c r="F10" s="180">
        <v>21876241.505065709</v>
      </c>
      <c r="G10" s="180">
        <v>52426291.322102055</v>
      </c>
      <c r="H10" s="180">
        <v>74302532.827167764</v>
      </c>
      <c r="I10" s="180">
        <v>5303903.5318964515</v>
      </c>
      <c r="J10" s="180">
        <v>11387773.45495024</v>
      </c>
      <c r="K10" s="180">
        <v>16691676.986846691</v>
      </c>
    </row>
    <row r="11" spans="1:11">
      <c r="A11" s="204">
        <v>3</v>
      </c>
      <c r="B11" s="180" t="s">
        <v>325</v>
      </c>
      <c r="C11" s="180">
        <v>534679537.03062332</v>
      </c>
      <c r="D11" s="578">
        <v>352036367.81759512</v>
      </c>
      <c r="E11" s="180">
        <v>886715904.84821844</v>
      </c>
      <c r="F11" s="180">
        <v>149805195.04897147</v>
      </c>
      <c r="G11" s="180">
        <v>50269398.598399878</v>
      </c>
      <c r="H11" s="180">
        <v>200074593.64737135</v>
      </c>
      <c r="I11" s="180">
        <v>119493467.95343769</v>
      </c>
      <c r="J11" s="180">
        <v>44667706.330651075</v>
      </c>
      <c r="K11" s="180">
        <v>164161174.28408876</v>
      </c>
    </row>
    <row r="12" spans="1:11">
      <c r="A12" s="204">
        <v>4</v>
      </c>
      <c r="B12" s="180" t="s">
        <v>326</v>
      </c>
      <c r="C12" s="180">
        <v>4383597.8835978843</v>
      </c>
      <c r="D12" s="180">
        <v>0</v>
      </c>
      <c r="E12" s="180">
        <v>4383597.8835978843</v>
      </c>
      <c r="F12" s="180">
        <v>0</v>
      </c>
      <c r="G12" s="180">
        <v>0</v>
      </c>
      <c r="H12" s="180">
        <v>0</v>
      </c>
      <c r="I12" s="180">
        <v>0</v>
      </c>
      <c r="J12" s="180">
        <v>0</v>
      </c>
      <c r="K12" s="180">
        <v>0</v>
      </c>
    </row>
    <row r="13" spans="1:11">
      <c r="A13" s="204">
        <v>5</v>
      </c>
      <c r="B13" s="180" t="s">
        <v>327</v>
      </c>
      <c r="C13" s="180">
        <v>62657207.701790988</v>
      </c>
      <c r="D13" s="180">
        <v>139278061.99060965</v>
      </c>
      <c r="E13" s="180">
        <v>201935269.69240063</v>
      </c>
      <c r="F13" s="180">
        <v>14060115.685103891</v>
      </c>
      <c r="G13" s="180">
        <v>54260855.440906681</v>
      </c>
      <c r="H13" s="180">
        <v>68320971.126010567</v>
      </c>
      <c r="I13" s="180">
        <v>7124944.942164815</v>
      </c>
      <c r="J13" s="180">
        <v>47986163.155672438</v>
      </c>
      <c r="K13" s="180">
        <v>55111108.097837254</v>
      </c>
    </row>
    <row r="14" spans="1:11">
      <c r="A14" s="204">
        <v>6</v>
      </c>
      <c r="B14" s="180" t="s">
        <v>342</v>
      </c>
      <c r="C14" s="180">
        <v>18819364.568407409</v>
      </c>
      <c r="D14" s="180">
        <v>10711203.861420635</v>
      </c>
      <c r="E14" s="180">
        <v>29530568.429828044</v>
      </c>
      <c r="F14" s="180">
        <v>0</v>
      </c>
      <c r="G14" s="180">
        <v>0</v>
      </c>
      <c r="H14" s="180">
        <v>0</v>
      </c>
      <c r="I14" s="180">
        <v>0</v>
      </c>
      <c r="J14" s="180">
        <v>0</v>
      </c>
      <c r="K14" s="180">
        <v>0</v>
      </c>
    </row>
    <row r="15" spans="1:11">
      <c r="A15" s="204">
        <v>7</v>
      </c>
      <c r="B15" s="180" t="s">
        <v>329</v>
      </c>
      <c r="C15" s="180">
        <v>8875715.9523991477</v>
      </c>
      <c r="D15" s="180">
        <v>3616338.5683324593</v>
      </c>
      <c r="E15" s="180">
        <v>12492054.520731607</v>
      </c>
      <c r="F15" s="180">
        <v>6412888.6833650814</v>
      </c>
      <c r="G15" s="180">
        <v>1991533.5110229366</v>
      </c>
      <c r="H15" s="180">
        <v>8404422.1943880171</v>
      </c>
      <c r="I15" s="180">
        <v>6412888.6833650814</v>
      </c>
      <c r="J15" s="180">
        <v>1991533.5110229366</v>
      </c>
      <c r="K15" s="180">
        <v>8404422.1943880171</v>
      </c>
    </row>
    <row r="16" spans="1:11">
      <c r="A16" s="204">
        <v>8</v>
      </c>
      <c r="B16" s="181" t="s">
        <v>330</v>
      </c>
      <c r="C16" s="180">
        <v>772343380.53345346</v>
      </c>
      <c r="D16" s="180">
        <v>804090946.10926843</v>
      </c>
      <c r="E16" s="180">
        <v>1576434326.6427219</v>
      </c>
      <c r="F16" s="180">
        <v>192154440.92250615</v>
      </c>
      <c r="G16" s="180">
        <v>158948078.87243155</v>
      </c>
      <c r="H16" s="180">
        <v>351102519.79493773</v>
      </c>
      <c r="I16" s="180">
        <v>138335205.11086404</v>
      </c>
      <c r="J16" s="180">
        <v>106033176.45229669</v>
      </c>
      <c r="K16" s="180">
        <v>244368381.56316072</v>
      </c>
    </row>
    <row r="17" spans="1:11">
      <c r="A17" s="202" t="s">
        <v>331</v>
      </c>
      <c r="B17" s="196"/>
      <c r="C17" s="180">
        <v>0</v>
      </c>
      <c r="D17" s="180">
        <v>0</v>
      </c>
      <c r="E17" s="180">
        <v>0</v>
      </c>
      <c r="F17" s="180">
        <v>0</v>
      </c>
      <c r="G17" s="180">
        <v>0</v>
      </c>
      <c r="H17" s="180">
        <v>0</v>
      </c>
      <c r="I17" s="180">
        <v>0</v>
      </c>
      <c r="J17" s="180">
        <v>0</v>
      </c>
      <c r="K17" s="180">
        <v>0</v>
      </c>
    </row>
    <row r="18" spans="1:11">
      <c r="A18" s="204">
        <v>9</v>
      </c>
      <c r="B18" s="180" t="s">
        <v>332</v>
      </c>
      <c r="C18" s="180">
        <v>0</v>
      </c>
      <c r="D18" s="180">
        <v>0</v>
      </c>
      <c r="E18" s="180">
        <v>0</v>
      </c>
      <c r="F18" s="180">
        <v>0</v>
      </c>
      <c r="G18" s="180">
        <v>0</v>
      </c>
      <c r="H18" s="180">
        <v>0</v>
      </c>
      <c r="I18" s="180">
        <v>0</v>
      </c>
      <c r="J18" s="180">
        <v>0</v>
      </c>
      <c r="K18" s="180">
        <v>0</v>
      </c>
    </row>
    <row r="19" spans="1:11">
      <c r="A19" s="204">
        <v>10</v>
      </c>
      <c r="B19" s="180" t="s">
        <v>333</v>
      </c>
      <c r="C19" s="180">
        <v>594230976.41079926</v>
      </c>
      <c r="D19" s="180">
        <v>574008744.97034025</v>
      </c>
      <c r="E19" s="180">
        <v>1168239721.3811395</v>
      </c>
      <c r="F19" s="180">
        <v>20380288.111046296</v>
      </c>
      <c r="G19" s="180">
        <v>8699004.3356521167</v>
      </c>
      <c r="H19" s="180">
        <v>29079292.446698412</v>
      </c>
      <c r="I19" s="180">
        <v>31383785.228440471</v>
      </c>
      <c r="J19" s="180">
        <v>22537745.326537274</v>
      </c>
      <c r="K19" s="180">
        <v>53921530.554977745</v>
      </c>
    </row>
    <row r="20" spans="1:11">
      <c r="A20" s="204">
        <v>11</v>
      </c>
      <c r="B20" s="180" t="s">
        <v>334</v>
      </c>
      <c r="C20" s="180">
        <v>82871437.905243382</v>
      </c>
      <c r="D20" s="180">
        <v>45862765.384290449</v>
      </c>
      <c r="E20" s="180">
        <v>128734203.28953382</v>
      </c>
      <c r="F20" s="180">
        <v>5507574.2205132274</v>
      </c>
      <c r="G20" s="180">
        <v>43740760.655710131</v>
      </c>
      <c r="H20" s="180">
        <v>49248334.876223356</v>
      </c>
      <c r="I20" s="180">
        <v>5507574.2205132274</v>
      </c>
      <c r="J20" s="180">
        <v>43740760.655710131</v>
      </c>
      <c r="K20" s="180">
        <v>49248334.876223356</v>
      </c>
    </row>
    <row r="21" spans="1:11" ht="13.5" thickBot="1">
      <c r="A21" s="144">
        <v>12</v>
      </c>
      <c r="B21" s="205" t="s">
        <v>335</v>
      </c>
      <c r="C21" s="180">
        <v>677102414.31604266</v>
      </c>
      <c r="D21" s="180">
        <v>619871510.35463071</v>
      </c>
      <c r="E21" s="180">
        <v>1296973924.6706734</v>
      </c>
      <c r="F21" s="180">
        <v>25887862.331559524</v>
      </c>
      <c r="G21" s="180">
        <v>52439764.991362244</v>
      </c>
      <c r="H21" s="180">
        <v>78327627.322921768</v>
      </c>
      <c r="I21" s="180">
        <v>36891359.448953696</v>
      </c>
      <c r="J21" s="180">
        <v>66278505.982247405</v>
      </c>
      <c r="K21" s="180">
        <v>103169865.4312011</v>
      </c>
    </row>
    <row r="22" spans="1:11" ht="38.25" customHeight="1" thickBot="1">
      <c r="A22" s="193"/>
      <c r="B22" s="194"/>
      <c r="C22" s="194"/>
      <c r="D22" s="194"/>
      <c r="E22" s="194"/>
      <c r="F22" s="636" t="s">
        <v>336</v>
      </c>
      <c r="G22" s="637"/>
      <c r="H22" s="637"/>
      <c r="I22" s="636" t="s">
        <v>337</v>
      </c>
      <c r="J22" s="637"/>
      <c r="K22" s="638"/>
    </row>
    <row r="23" spans="1:11" ht="13.5" thickBot="1">
      <c r="A23" s="186">
        <v>13</v>
      </c>
      <c r="B23" s="182" t="s">
        <v>322</v>
      </c>
      <c r="C23" s="192"/>
      <c r="D23" s="192"/>
      <c r="E23" s="192"/>
      <c r="F23" s="183">
        <v>207496755.3019233</v>
      </c>
      <c r="G23" s="183">
        <v>127697125.87742709</v>
      </c>
      <c r="H23" s="183">
        <v>335193881.17935038</v>
      </c>
      <c r="I23" s="183">
        <v>196493258.18452913</v>
      </c>
      <c r="J23" s="183">
        <v>113973275.17127249</v>
      </c>
      <c r="K23" s="183">
        <v>310466533.35580164</v>
      </c>
    </row>
    <row r="24" spans="1:11" ht="13.5" thickBot="1">
      <c r="A24" s="187">
        <v>14</v>
      </c>
      <c r="B24" s="184" t="s">
        <v>338</v>
      </c>
      <c r="C24" s="206"/>
      <c r="D24" s="190"/>
      <c r="E24" s="191"/>
      <c r="F24" s="183">
        <v>166266578.59094661</v>
      </c>
      <c r="G24" s="183">
        <v>106508313.8810693</v>
      </c>
      <c r="H24" s="183">
        <v>272774892.47201598</v>
      </c>
      <c r="I24" s="183">
        <v>101443845.66191036</v>
      </c>
      <c r="J24" s="183">
        <v>39754670.470049284</v>
      </c>
      <c r="K24" s="183">
        <v>141198516.13195962</v>
      </c>
    </row>
    <row r="25" spans="1:11" ht="13.5" thickBot="1">
      <c r="A25" s="188">
        <v>15</v>
      </c>
      <c r="B25" s="185" t="s">
        <v>339</v>
      </c>
      <c r="C25" s="189"/>
      <c r="D25" s="189"/>
      <c r="E25" s="189"/>
      <c r="F25" s="568">
        <v>1.2479763345128563</v>
      </c>
      <c r="G25" s="568">
        <v>1.1989404509775445</v>
      </c>
      <c r="H25" s="568">
        <v>1.2288296702884338</v>
      </c>
      <c r="I25" s="568">
        <v>1.9369657853803888</v>
      </c>
      <c r="J25" s="568">
        <v>2.8669153541880985</v>
      </c>
      <c r="K25" s="568">
        <v>2.1987945897791841</v>
      </c>
    </row>
    <row r="28" spans="1:11" ht="38.25">
      <c r="B28" s="17" t="s">
        <v>383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2" tint="-9.9978637043366805E-2"/>
  </sheetPr>
  <dimension ref="A1:N22"/>
  <sheetViews>
    <sheetView workbookViewId="0">
      <pane xSplit="1" ySplit="5" topLeftCell="B6" activePane="bottomRight" state="frozen"/>
      <selection activeCell="B36" sqref="B36:C36"/>
      <selection pane="topRight" activeCell="B36" sqref="B36:C36"/>
      <selection pane="bottomLeft" activeCell="B36" sqref="B36:C36"/>
      <selection pane="bottomRight" activeCell="B6" sqref="B6"/>
    </sheetView>
  </sheetViews>
  <sheetFormatPr defaultColWidth="9.140625" defaultRowHeight="15"/>
  <cols>
    <col min="1" max="1" width="10.5703125" style="31" bestFit="1" customWidth="1"/>
    <col min="2" max="2" width="95" style="31" customWidth="1"/>
    <col min="3" max="3" width="12.5703125" style="31" bestFit="1" customWidth="1"/>
    <col min="4" max="4" width="10" style="31" bestFit="1" customWidth="1"/>
    <col min="5" max="5" width="18.28515625" style="31" bestFit="1" customWidth="1"/>
    <col min="6" max="13" width="10.7109375" style="31" customWidth="1"/>
    <col min="14" max="14" width="31" style="31" bestFit="1" customWidth="1"/>
    <col min="15" max="16384" width="9.140625" style="8"/>
  </cols>
  <sheetData>
    <row r="1" spans="1:14">
      <c r="A1" s="1" t="s">
        <v>108</v>
      </c>
      <c r="B1" s="31" t="str">
        <f>Info!C2</f>
        <v>სს ტერაბანკი</v>
      </c>
    </row>
    <row r="2" spans="1:14" ht="14.25" customHeight="1">
      <c r="A2" s="31" t="s">
        <v>109</v>
      </c>
      <c r="B2" s="298">
        <f>'1. key ratios'!B2</f>
        <v>45382</v>
      </c>
    </row>
    <row r="3" spans="1:14" ht="14.25" customHeight="1"/>
    <row r="4" spans="1:14" ht="15.75" thickBot="1">
      <c r="A4" s="1" t="s">
        <v>262</v>
      </c>
      <c r="B4" s="47" t="s">
        <v>74</v>
      </c>
    </row>
    <row r="5" spans="1:14" s="19" customFormat="1" ht="12.75">
      <c r="A5" s="106"/>
      <c r="B5" s="107"/>
      <c r="C5" s="108" t="s">
        <v>0</v>
      </c>
      <c r="D5" s="108" t="s">
        <v>1</v>
      </c>
      <c r="E5" s="108" t="s">
        <v>2</v>
      </c>
      <c r="F5" s="108" t="s">
        <v>3</v>
      </c>
      <c r="G5" s="108" t="s">
        <v>4</v>
      </c>
      <c r="H5" s="108" t="s">
        <v>5</v>
      </c>
      <c r="I5" s="108" t="s">
        <v>145</v>
      </c>
      <c r="J5" s="108" t="s">
        <v>146</v>
      </c>
      <c r="K5" s="108" t="s">
        <v>147</v>
      </c>
      <c r="L5" s="108" t="s">
        <v>148</v>
      </c>
      <c r="M5" s="108" t="s">
        <v>149</v>
      </c>
      <c r="N5" s="109" t="s">
        <v>150</v>
      </c>
    </row>
    <row r="6" spans="1:14" ht="45">
      <c r="A6" s="100"/>
      <c r="B6" s="57"/>
      <c r="C6" s="58" t="s">
        <v>84</v>
      </c>
      <c r="D6" s="59" t="s">
        <v>73</v>
      </c>
      <c r="E6" s="60" t="s">
        <v>83</v>
      </c>
      <c r="F6" s="61">
        <v>0</v>
      </c>
      <c r="G6" s="61">
        <v>0.2</v>
      </c>
      <c r="H6" s="61">
        <v>0.35</v>
      </c>
      <c r="I6" s="61">
        <v>0.5</v>
      </c>
      <c r="J6" s="61">
        <v>0.75</v>
      </c>
      <c r="K6" s="61">
        <v>1</v>
      </c>
      <c r="L6" s="61">
        <v>1.5</v>
      </c>
      <c r="M6" s="61">
        <v>2.5</v>
      </c>
      <c r="N6" s="101" t="s">
        <v>74</v>
      </c>
    </row>
    <row r="7" spans="1:14">
      <c r="A7" s="102">
        <v>1</v>
      </c>
      <c r="B7" s="62" t="s">
        <v>75</v>
      </c>
      <c r="C7" s="165">
        <v>149992193</v>
      </c>
      <c r="D7" s="57"/>
      <c r="E7" s="166">
        <v>2999843.86</v>
      </c>
      <c r="F7" s="166">
        <v>0</v>
      </c>
      <c r="G7" s="166">
        <v>0</v>
      </c>
      <c r="H7" s="166">
        <v>0</v>
      </c>
      <c r="I7" s="166">
        <v>0</v>
      </c>
      <c r="J7" s="166">
        <v>0</v>
      </c>
      <c r="K7" s="166">
        <v>2999843.86</v>
      </c>
      <c r="L7" s="166">
        <v>0</v>
      </c>
      <c r="M7" s="166">
        <v>0</v>
      </c>
      <c r="N7" s="166">
        <v>2999843.86</v>
      </c>
    </row>
    <row r="8" spans="1:14">
      <c r="A8" s="102">
        <v>1.1000000000000001</v>
      </c>
      <c r="B8" s="63" t="s">
        <v>76</v>
      </c>
      <c r="C8" s="165">
        <v>149992193</v>
      </c>
      <c r="D8" s="64">
        <v>0.02</v>
      </c>
      <c r="E8" s="166">
        <v>2999843.86</v>
      </c>
      <c r="F8" s="167">
        <v>0</v>
      </c>
      <c r="G8" s="167">
        <v>0</v>
      </c>
      <c r="H8" s="167">
        <v>0</v>
      </c>
      <c r="I8" s="167">
        <v>0</v>
      </c>
      <c r="J8" s="167">
        <v>0</v>
      </c>
      <c r="K8" s="167">
        <v>2999843.86</v>
      </c>
      <c r="L8" s="167">
        <v>0</v>
      </c>
      <c r="M8" s="167">
        <v>0</v>
      </c>
      <c r="N8" s="166">
        <v>2999843.86</v>
      </c>
    </row>
    <row r="9" spans="1:14">
      <c r="A9" s="102">
        <v>1.2</v>
      </c>
      <c r="B9" s="63" t="s">
        <v>77</v>
      </c>
      <c r="C9" s="165">
        <v>0</v>
      </c>
      <c r="D9" s="64">
        <v>0.05</v>
      </c>
      <c r="E9" s="166">
        <v>0</v>
      </c>
      <c r="F9" s="167">
        <v>0</v>
      </c>
      <c r="G9" s="167">
        <v>0</v>
      </c>
      <c r="H9" s="167">
        <v>0</v>
      </c>
      <c r="I9" s="167">
        <v>0</v>
      </c>
      <c r="J9" s="167">
        <v>0</v>
      </c>
      <c r="K9" s="167">
        <v>0</v>
      </c>
      <c r="L9" s="167">
        <v>0</v>
      </c>
      <c r="M9" s="167">
        <v>0</v>
      </c>
      <c r="N9" s="166">
        <v>0</v>
      </c>
    </row>
    <row r="10" spans="1:14">
      <c r="A10" s="102">
        <v>1.3</v>
      </c>
      <c r="B10" s="63" t="s">
        <v>78</v>
      </c>
      <c r="C10" s="165">
        <v>0</v>
      </c>
      <c r="D10" s="64">
        <v>0.08</v>
      </c>
      <c r="E10" s="166">
        <v>0</v>
      </c>
      <c r="F10" s="167">
        <v>0</v>
      </c>
      <c r="G10" s="167">
        <v>0</v>
      </c>
      <c r="H10" s="167">
        <v>0</v>
      </c>
      <c r="I10" s="167">
        <v>0</v>
      </c>
      <c r="J10" s="167">
        <v>0</v>
      </c>
      <c r="K10" s="167">
        <v>0</v>
      </c>
      <c r="L10" s="167">
        <v>0</v>
      </c>
      <c r="M10" s="167">
        <v>0</v>
      </c>
      <c r="N10" s="166">
        <v>0</v>
      </c>
    </row>
    <row r="11" spans="1:14">
      <c r="A11" s="102">
        <v>1.4</v>
      </c>
      <c r="B11" s="63" t="s">
        <v>79</v>
      </c>
      <c r="C11" s="165">
        <v>0</v>
      </c>
      <c r="D11" s="64">
        <v>0.11</v>
      </c>
      <c r="E11" s="166">
        <v>0</v>
      </c>
      <c r="F11" s="167">
        <v>0</v>
      </c>
      <c r="G11" s="167">
        <v>0</v>
      </c>
      <c r="H11" s="167">
        <v>0</v>
      </c>
      <c r="I11" s="167">
        <v>0</v>
      </c>
      <c r="J11" s="167">
        <v>0</v>
      </c>
      <c r="K11" s="167">
        <v>0</v>
      </c>
      <c r="L11" s="167">
        <v>0</v>
      </c>
      <c r="M11" s="167">
        <v>0</v>
      </c>
      <c r="N11" s="166">
        <v>0</v>
      </c>
    </row>
    <row r="12" spans="1:14">
      <c r="A12" s="102">
        <v>1.5</v>
      </c>
      <c r="B12" s="63" t="s">
        <v>80</v>
      </c>
      <c r="C12" s="165">
        <v>0</v>
      </c>
      <c r="D12" s="64">
        <v>0.14000000000000001</v>
      </c>
      <c r="E12" s="166">
        <v>0</v>
      </c>
      <c r="F12" s="167">
        <v>0</v>
      </c>
      <c r="G12" s="167">
        <v>0</v>
      </c>
      <c r="H12" s="167">
        <v>0</v>
      </c>
      <c r="I12" s="167">
        <v>0</v>
      </c>
      <c r="J12" s="167">
        <v>0</v>
      </c>
      <c r="K12" s="167">
        <v>0</v>
      </c>
      <c r="L12" s="167">
        <v>0</v>
      </c>
      <c r="M12" s="167">
        <v>0</v>
      </c>
      <c r="N12" s="166">
        <v>0</v>
      </c>
    </row>
    <row r="13" spans="1:14">
      <c r="A13" s="102">
        <v>1.6</v>
      </c>
      <c r="B13" s="65" t="s">
        <v>81</v>
      </c>
      <c r="C13" s="165">
        <v>0</v>
      </c>
      <c r="D13" s="66"/>
      <c r="E13" s="166">
        <v>0</v>
      </c>
      <c r="F13" s="167">
        <v>0</v>
      </c>
      <c r="G13" s="167">
        <v>0</v>
      </c>
      <c r="H13" s="167">
        <v>0</v>
      </c>
      <c r="I13" s="167">
        <v>0</v>
      </c>
      <c r="J13" s="167">
        <v>0</v>
      </c>
      <c r="K13" s="167">
        <v>0</v>
      </c>
      <c r="L13" s="167">
        <v>0</v>
      </c>
      <c r="M13" s="167">
        <v>0</v>
      </c>
      <c r="N13" s="166">
        <v>0</v>
      </c>
    </row>
    <row r="14" spans="1:14">
      <c r="A14" s="102">
        <v>2</v>
      </c>
      <c r="B14" s="67" t="s">
        <v>82</v>
      </c>
      <c r="C14" s="165">
        <v>0</v>
      </c>
      <c r="D14" s="57"/>
      <c r="E14" s="166">
        <v>0</v>
      </c>
      <c r="F14" s="167">
        <v>0</v>
      </c>
      <c r="G14" s="167">
        <v>0</v>
      </c>
      <c r="H14" s="167">
        <v>0</v>
      </c>
      <c r="I14" s="167">
        <v>0</v>
      </c>
      <c r="J14" s="167">
        <v>0</v>
      </c>
      <c r="K14" s="167">
        <v>0</v>
      </c>
      <c r="L14" s="167">
        <v>0</v>
      </c>
      <c r="M14" s="167">
        <v>0</v>
      </c>
      <c r="N14" s="166">
        <v>0</v>
      </c>
    </row>
    <row r="15" spans="1:14">
      <c r="A15" s="102">
        <v>2.1</v>
      </c>
      <c r="B15" s="65" t="s">
        <v>76</v>
      </c>
      <c r="C15" s="165">
        <v>0</v>
      </c>
      <c r="D15" s="64">
        <v>5.0000000000000001E-3</v>
      </c>
      <c r="E15" s="166">
        <v>0</v>
      </c>
      <c r="F15" s="167">
        <v>0</v>
      </c>
      <c r="G15" s="167">
        <v>0</v>
      </c>
      <c r="H15" s="167">
        <v>0</v>
      </c>
      <c r="I15" s="167">
        <v>0</v>
      </c>
      <c r="J15" s="167">
        <v>0</v>
      </c>
      <c r="K15" s="167">
        <v>0</v>
      </c>
      <c r="L15" s="167">
        <v>0</v>
      </c>
      <c r="M15" s="167">
        <v>0</v>
      </c>
      <c r="N15" s="166">
        <v>0</v>
      </c>
    </row>
    <row r="16" spans="1:14">
      <c r="A16" s="102">
        <v>2.2000000000000002</v>
      </c>
      <c r="B16" s="65" t="s">
        <v>77</v>
      </c>
      <c r="C16" s="165">
        <v>0</v>
      </c>
      <c r="D16" s="64">
        <v>0.01</v>
      </c>
      <c r="E16" s="166">
        <v>0</v>
      </c>
      <c r="F16" s="167">
        <v>0</v>
      </c>
      <c r="G16" s="167">
        <v>0</v>
      </c>
      <c r="H16" s="167">
        <v>0</v>
      </c>
      <c r="I16" s="167">
        <v>0</v>
      </c>
      <c r="J16" s="167">
        <v>0</v>
      </c>
      <c r="K16" s="167">
        <v>0</v>
      </c>
      <c r="L16" s="167">
        <v>0</v>
      </c>
      <c r="M16" s="167">
        <v>0</v>
      </c>
      <c r="N16" s="166">
        <v>0</v>
      </c>
    </row>
    <row r="17" spans="1:14">
      <c r="A17" s="102">
        <v>2.2999999999999998</v>
      </c>
      <c r="B17" s="65" t="s">
        <v>78</v>
      </c>
      <c r="C17" s="165">
        <v>0</v>
      </c>
      <c r="D17" s="64">
        <v>0.02</v>
      </c>
      <c r="E17" s="166">
        <v>0</v>
      </c>
      <c r="F17" s="167">
        <v>0</v>
      </c>
      <c r="G17" s="167">
        <v>0</v>
      </c>
      <c r="H17" s="167">
        <v>0</v>
      </c>
      <c r="I17" s="167">
        <v>0</v>
      </c>
      <c r="J17" s="167">
        <v>0</v>
      </c>
      <c r="K17" s="167">
        <v>0</v>
      </c>
      <c r="L17" s="167">
        <v>0</v>
      </c>
      <c r="M17" s="167">
        <v>0</v>
      </c>
      <c r="N17" s="166">
        <v>0</v>
      </c>
    </row>
    <row r="18" spans="1:14">
      <c r="A18" s="102">
        <v>2.4</v>
      </c>
      <c r="B18" s="65" t="s">
        <v>79</v>
      </c>
      <c r="C18" s="165">
        <v>0</v>
      </c>
      <c r="D18" s="64">
        <v>0.03</v>
      </c>
      <c r="E18" s="166">
        <v>0</v>
      </c>
      <c r="F18" s="167">
        <v>0</v>
      </c>
      <c r="G18" s="167">
        <v>0</v>
      </c>
      <c r="H18" s="167">
        <v>0</v>
      </c>
      <c r="I18" s="167">
        <v>0</v>
      </c>
      <c r="J18" s="167">
        <v>0</v>
      </c>
      <c r="K18" s="167">
        <v>0</v>
      </c>
      <c r="L18" s="167">
        <v>0</v>
      </c>
      <c r="M18" s="167">
        <v>0</v>
      </c>
      <c r="N18" s="166">
        <v>0</v>
      </c>
    </row>
    <row r="19" spans="1:14">
      <c r="A19" s="102">
        <v>2.5</v>
      </c>
      <c r="B19" s="65" t="s">
        <v>80</v>
      </c>
      <c r="C19" s="165">
        <v>0</v>
      </c>
      <c r="D19" s="64">
        <v>0.04</v>
      </c>
      <c r="E19" s="166">
        <v>0</v>
      </c>
      <c r="F19" s="167">
        <v>0</v>
      </c>
      <c r="G19" s="167">
        <v>0</v>
      </c>
      <c r="H19" s="167">
        <v>0</v>
      </c>
      <c r="I19" s="167">
        <v>0</v>
      </c>
      <c r="J19" s="167">
        <v>0</v>
      </c>
      <c r="K19" s="167">
        <v>0</v>
      </c>
      <c r="L19" s="167">
        <v>0</v>
      </c>
      <c r="M19" s="167">
        <v>0</v>
      </c>
      <c r="N19" s="166">
        <v>0</v>
      </c>
    </row>
    <row r="20" spans="1:14">
      <c r="A20" s="102">
        <v>2.6</v>
      </c>
      <c r="B20" s="65" t="s">
        <v>81</v>
      </c>
      <c r="C20" s="165">
        <v>0</v>
      </c>
      <c r="D20" s="66"/>
      <c r="E20" s="166">
        <v>0</v>
      </c>
      <c r="F20" s="167">
        <v>0</v>
      </c>
      <c r="G20" s="167">
        <v>0</v>
      </c>
      <c r="H20" s="167">
        <v>0</v>
      </c>
      <c r="I20" s="167">
        <v>0</v>
      </c>
      <c r="J20" s="167">
        <v>0</v>
      </c>
      <c r="K20" s="167">
        <v>0</v>
      </c>
      <c r="L20" s="167">
        <v>0</v>
      </c>
      <c r="M20" s="167">
        <v>0</v>
      </c>
      <c r="N20" s="166">
        <v>0</v>
      </c>
    </row>
    <row r="21" spans="1:14" ht="15.75" thickBot="1">
      <c r="A21" s="103">
        <v>3</v>
      </c>
      <c r="B21" s="104" t="s">
        <v>66</v>
      </c>
      <c r="C21" s="165">
        <v>149992193</v>
      </c>
      <c r="D21" s="105"/>
      <c r="E21" s="166">
        <v>2999843.86</v>
      </c>
      <c r="F21" s="167">
        <v>0</v>
      </c>
      <c r="G21" s="167">
        <v>0</v>
      </c>
      <c r="H21" s="167">
        <v>0</v>
      </c>
      <c r="I21" s="167">
        <v>0</v>
      </c>
      <c r="J21" s="167">
        <v>0</v>
      </c>
      <c r="K21" s="167">
        <v>2999843.86</v>
      </c>
      <c r="L21" s="167">
        <v>0</v>
      </c>
      <c r="M21" s="167">
        <v>0</v>
      </c>
      <c r="N21" s="166">
        <v>2999843.86</v>
      </c>
    </row>
    <row r="22" spans="1:14">
      <c r="E22" s="168"/>
      <c r="F22" s="168"/>
      <c r="G22" s="168"/>
      <c r="H22" s="168"/>
      <c r="I22" s="168"/>
      <c r="J22" s="168"/>
      <c r="K22" s="168"/>
      <c r="L22" s="168"/>
      <c r="M22" s="168"/>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2" tint="-9.9978637043366805E-2"/>
  </sheetPr>
  <dimension ref="A1:C43"/>
  <sheetViews>
    <sheetView workbookViewId="0"/>
  </sheetViews>
  <sheetFormatPr defaultRowHeight="15"/>
  <cols>
    <col min="1" max="1" width="11.42578125" customWidth="1"/>
    <col min="2" max="2" width="76.85546875" style="2" customWidth="1"/>
    <col min="3" max="3" width="22.85546875" customWidth="1"/>
  </cols>
  <sheetData>
    <row r="1" spans="1:3">
      <c r="A1" s="1" t="s">
        <v>108</v>
      </c>
      <c r="B1" t="str">
        <f>Info!C2</f>
        <v>სს ტერაბანკი</v>
      </c>
    </row>
    <row r="2" spans="1:3">
      <c r="A2" s="1" t="s">
        <v>109</v>
      </c>
      <c r="B2" s="298">
        <f>'1. key ratios'!B2</f>
        <v>45382</v>
      </c>
    </row>
    <row r="3" spans="1:3">
      <c r="A3" s="1"/>
      <c r="B3"/>
    </row>
    <row r="4" spans="1:3">
      <c r="A4" s="1" t="s">
        <v>428</v>
      </c>
      <c r="B4" t="s">
        <v>387</v>
      </c>
    </row>
    <row r="5" spans="1:3">
      <c r="A5" s="244"/>
      <c r="B5" s="244" t="s">
        <v>388</v>
      </c>
      <c r="C5" s="256"/>
    </row>
    <row r="6" spans="1:3">
      <c r="A6" s="245">
        <v>1</v>
      </c>
      <c r="B6" s="257" t="s">
        <v>440</v>
      </c>
      <c r="C6" s="258">
        <v>1702817886.001348</v>
      </c>
    </row>
    <row r="7" spans="1:3">
      <c r="A7" s="245">
        <v>2</v>
      </c>
      <c r="B7" s="257" t="s">
        <v>389</v>
      </c>
      <c r="C7" s="258">
        <v>-26205982</v>
      </c>
    </row>
    <row r="8" spans="1:3">
      <c r="A8" s="246">
        <v>3</v>
      </c>
      <c r="B8" s="259" t="s">
        <v>390</v>
      </c>
      <c r="C8" s="260">
        <f>C6+C7</f>
        <v>1676611904.001348</v>
      </c>
    </row>
    <row r="9" spans="1:3">
      <c r="A9" s="247"/>
      <c r="B9" s="247" t="s">
        <v>391</v>
      </c>
      <c r="C9" s="261"/>
    </row>
    <row r="10" spans="1:3">
      <c r="A10" s="248">
        <v>4</v>
      </c>
      <c r="B10" s="262" t="s">
        <v>392</v>
      </c>
      <c r="C10" s="258">
        <v>0</v>
      </c>
    </row>
    <row r="11" spans="1:3">
      <c r="A11" s="248">
        <v>5</v>
      </c>
      <c r="B11" s="263" t="s">
        <v>393</v>
      </c>
      <c r="C11" s="258">
        <v>0</v>
      </c>
    </row>
    <row r="12" spans="1:3">
      <c r="A12" s="248" t="s">
        <v>394</v>
      </c>
      <c r="B12" s="257" t="s">
        <v>395</v>
      </c>
      <c r="C12" s="260">
        <f>'15. CCR'!E21</f>
        <v>2999843.86</v>
      </c>
    </row>
    <row r="13" spans="1:3">
      <c r="A13" s="249">
        <v>6</v>
      </c>
      <c r="B13" s="264" t="s">
        <v>396</v>
      </c>
      <c r="C13" s="258">
        <v>0</v>
      </c>
    </row>
    <row r="14" spans="1:3">
      <c r="A14" s="249">
        <v>7</v>
      </c>
      <c r="B14" s="265" t="s">
        <v>397</v>
      </c>
      <c r="C14" s="258">
        <v>0</v>
      </c>
    </row>
    <row r="15" spans="1:3">
      <c r="A15" s="250">
        <v>8</v>
      </c>
      <c r="B15" s="257" t="s">
        <v>398</v>
      </c>
      <c r="C15" s="258">
        <v>0</v>
      </c>
    </row>
    <row r="16" spans="1:3" ht="24">
      <c r="A16" s="249">
        <v>9</v>
      </c>
      <c r="B16" s="265" t="s">
        <v>399</v>
      </c>
      <c r="C16" s="258">
        <v>0</v>
      </c>
    </row>
    <row r="17" spans="1:3">
      <c r="A17" s="249">
        <v>10</v>
      </c>
      <c r="B17" s="265" t="s">
        <v>400</v>
      </c>
      <c r="C17" s="258">
        <v>0</v>
      </c>
    </row>
    <row r="18" spans="1:3">
      <c r="A18" s="251">
        <v>11</v>
      </c>
      <c r="B18" s="266" t="s">
        <v>401</v>
      </c>
      <c r="C18" s="260">
        <f>SUM(C10:C17)</f>
        <v>2999843.86</v>
      </c>
    </row>
    <row r="19" spans="1:3">
      <c r="A19" s="247"/>
      <c r="B19" s="247" t="s">
        <v>402</v>
      </c>
      <c r="C19" s="267"/>
    </row>
    <row r="20" spans="1:3">
      <c r="A20" s="249">
        <v>12</v>
      </c>
      <c r="B20" s="262" t="s">
        <v>403</v>
      </c>
      <c r="C20" s="258">
        <v>0</v>
      </c>
    </row>
    <row r="21" spans="1:3">
      <c r="A21" s="249">
        <v>13</v>
      </c>
      <c r="B21" s="262" t="s">
        <v>404</v>
      </c>
      <c r="C21" s="258">
        <v>0</v>
      </c>
    </row>
    <row r="22" spans="1:3">
      <c r="A22" s="249">
        <v>14</v>
      </c>
      <c r="B22" s="262" t="s">
        <v>405</v>
      </c>
      <c r="C22" s="258">
        <v>0</v>
      </c>
    </row>
    <row r="23" spans="1:3" ht="24">
      <c r="A23" s="249" t="s">
        <v>406</v>
      </c>
      <c r="B23" s="262" t="s">
        <v>407</v>
      </c>
      <c r="C23" s="258">
        <v>0</v>
      </c>
    </row>
    <row r="24" spans="1:3">
      <c r="A24" s="249">
        <v>15</v>
      </c>
      <c r="B24" s="262" t="s">
        <v>408</v>
      </c>
      <c r="C24" s="258">
        <v>0</v>
      </c>
    </row>
    <row r="25" spans="1:3">
      <c r="A25" s="249" t="s">
        <v>409</v>
      </c>
      <c r="B25" s="257" t="s">
        <v>410</v>
      </c>
      <c r="C25" s="258">
        <v>0</v>
      </c>
    </row>
    <row r="26" spans="1:3">
      <c r="A26" s="251">
        <v>16</v>
      </c>
      <c r="B26" s="266" t="s">
        <v>411</v>
      </c>
      <c r="C26" s="260">
        <f>SUM(C20:C25)</f>
        <v>0</v>
      </c>
    </row>
    <row r="27" spans="1:3">
      <c r="A27" s="247"/>
      <c r="B27" s="247" t="s">
        <v>412</v>
      </c>
      <c r="C27" s="261"/>
    </row>
    <row r="28" spans="1:3">
      <c r="A28" s="248">
        <v>17</v>
      </c>
      <c r="B28" s="257" t="s">
        <v>413</v>
      </c>
      <c r="C28" s="258">
        <v>0</v>
      </c>
    </row>
    <row r="29" spans="1:3">
      <c r="A29" s="248">
        <v>18</v>
      </c>
      <c r="B29" s="257" t="s">
        <v>414</v>
      </c>
      <c r="C29" s="258">
        <v>0</v>
      </c>
    </row>
    <row r="30" spans="1:3">
      <c r="A30" s="251">
        <v>19</v>
      </c>
      <c r="B30" s="266" t="s">
        <v>415</v>
      </c>
      <c r="C30" s="260">
        <f>C28+C29</f>
        <v>0</v>
      </c>
    </row>
    <row r="31" spans="1:3">
      <c r="A31" s="252"/>
      <c r="B31" s="247" t="s">
        <v>416</v>
      </c>
      <c r="C31" s="261"/>
    </row>
    <row r="32" spans="1:3">
      <c r="A32" s="248" t="s">
        <v>417</v>
      </c>
      <c r="B32" s="262" t="s">
        <v>418</v>
      </c>
      <c r="C32" s="268">
        <v>0</v>
      </c>
    </row>
    <row r="33" spans="1:3">
      <c r="A33" s="248" t="s">
        <v>419</v>
      </c>
      <c r="B33" s="263" t="s">
        <v>420</v>
      </c>
      <c r="C33" s="268">
        <v>0</v>
      </c>
    </row>
    <row r="34" spans="1:3">
      <c r="A34" s="247"/>
      <c r="B34" s="247" t="s">
        <v>421</v>
      </c>
      <c r="C34" s="261"/>
    </row>
    <row r="35" spans="1:3">
      <c r="A35" s="251">
        <v>20</v>
      </c>
      <c r="B35" s="266" t="s">
        <v>86</v>
      </c>
      <c r="C35" s="260">
        <f>'1. key ratios'!C9</f>
        <v>268527565</v>
      </c>
    </row>
    <row r="36" spans="1:3">
      <c r="A36" s="251">
        <v>21</v>
      </c>
      <c r="B36" s="266" t="s">
        <v>422</v>
      </c>
      <c r="C36" s="260">
        <f>C8+C18+C26+C30</f>
        <v>1679611747.8613479</v>
      </c>
    </row>
    <row r="37" spans="1:3">
      <c r="A37" s="253"/>
      <c r="B37" s="253" t="s">
        <v>387</v>
      </c>
      <c r="C37" s="261"/>
    </row>
    <row r="38" spans="1:3">
      <c r="A38" s="251">
        <v>22</v>
      </c>
      <c r="B38" s="266" t="s">
        <v>387</v>
      </c>
      <c r="C38" s="569">
        <f>IFERROR(C35/C36,0)</f>
        <v>0.15987478376590097</v>
      </c>
    </row>
    <row r="39" spans="1:3">
      <c r="A39" s="253"/>
      <c r="B39" s="253" t="s">
        <v>423</v>
      </c>
      <c r="C39" s="261"/>
    </row>
    <row r="40" spans="1:3">
      <c r="A40" s="254" t="s">
        <v>424</v>
      </c>
      <c r="B40" s="262" t="s">
        <v>425</v>
      </c>
      <c r="C40" s="268">
        <v>0</v>
      </c>
    </row>
    <row r="41" spans="1:3">
      <c r="A41" s="255" t="s">
        <v>426</v>
      </c>
      <c r="B41" s="263" t="s">
        <v>427</v>
      </c>
      <c r="C41" s="268">
        <v>0</v>
      </c>
    </row>
    <row r="43" spans="1:3">
      <c r="B43" s="275" t="s">
        <v>441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2" tint="-9.9978637043366805E-2"/>
  </sheetPr>
  <dimension ref="A1:G42"/>
  <sheetViews>
    <sheetView zoomScale="90" zoomScaleNormal="90" workbookViewId="0">
      <pane xSplit="2" ySplit="6" topLeftCell="C7" activePane="bottomRight" state="frozen"/>
      <selection activeCell="B36" sqref="B36:C36"/>
      <selection pane="topRight" activeCell="B36" sqref="B36:C36"/>
      <selection pane="bottomLeft" activeCell="B36" sqref="B36:C36"/>
      <selection pane="bottomRight" activeCell="C7" sqref="C7"/>
    </sheetView>
  </sheetViews>
  <sheetFormatPr defaultRowHeight="15"/>
  <cols>
    <col min="1" max="1" width="9.85546875" style="1" bestFit="1" customWidth="1"/>
    <col min="2" max="2" width="82.5703125" style="17" customWidth="1"/>
    <col min="3" max="7" width="17.5703125" style="1" customWidth="1"/>
  </cols>
  <sheetData>
    <row r="1" spans="1:7">
      <c r="A1" s="1" t="s">
        <v>108</v>
      </c>
      <c r="B1" s="1" t="str">
        <f>Info!C2</f>
        <v>სს ტერაბანკი</v>
      </c>
    </row>
    <row r="2" spans="1:7">
      <c r="A2" s="1" t="s">
        <v>109</v>
      </c>
      <c r="B2" s="298">
        <f>'1. key ratios'!B2</f>
        <v>45382</v>
      </c>
    </row>
    <row r="3" spans="1:7">
      <c r="B3" s="298"/>
    </row>
    <row r="4" spans="1:7" ht="15.75" thickBot="1">
      <c r="A4" s="1" t="s">
        <v>488</v>
      </c>
      <c r="B4" s="173" t="s">
        <v>453</v>
      </c>
    </row>
    <row r="5" spans="1:7">
      <c r="A5" s="300"/>
      <c r="B5" s="301"/>
      <c r="C5" s="641" t="s">
        <v>454</v>
      </c>
      <c r="D5" s="641"/>
      <c r="E5" s="641"/>
      <c r="F5" s="641"/>
      <c r="G5" s="642" t="s">
        <v>455</v>
      </c>
    </row>
    <row r="6" spans="1:7">
      <c r="A6" s="302"/>
      <c r="B6" s="303"/>
      <c r="C6" s="304" t="s">
        <v>456</v>
      </c>
      <c r="D6" s="304" t="s">
        <v>457</v>
      </c>
      <c r="E6" s="304" t="s">
        <v>458</v>
      </c>
      <c r="F6" s="304" t="s">
        <v>459</v>
      </c>
      <c r="G6" s="643"/>
    </row>
    <row r="7" spans="1:7">
      <c r="A7" s="305"/>
      <c r="B7" s="306" t="s">
        <v>460</v>
      </c>
      <c r="C7" s="307"/>
      <c r="D7" s="307"/>
      <c r="E7" s="307"/>
      <c r="F7" s="307"/>
      <c r="G7" s="308"/>
    </row>
    <row r="8" spans="1:7">
      <c r="A8" s="309">
        <v>1</v>
      </c>
      <c r="B8" s="310" t="s">
        <v>461</v>
      </c>
      <c r="C8" s="311">
        <v>268527565</v>
      </c>
      <c r="D8" s="311">
        <v>0</v>
      </c>
      <c r="E8" s="311">
        <v>0</v>
      </c>
      <c r="F8" s="311">
        <v>276847334.07800007</v>
      </c>
      <c r="G8" s="311">
        <v>545374899.07800007</v>
      </c>
    </row>
    <row r="9" spans="1:7">
      <c r="A9" s="309">
        <v>2</v>
      </c>
      <c r="B9" s="312" t="s">
        <v>85</v>
      </c>
      <c r="C9" s="311">
        <v>268527565</v>
      </c>
      <c r="D9" s="311">
        <v>0</v>
      </c>
      <c r="E9" s="311">
        <v>0</v>
      </c>
      <c r="F9" s="311">
        <v>46553073.439999998</v>
      </c>
      <c r="G9" s="311">
        <v>315080638.44</v>
      </c>
    </row>
    <row r="10" spans="1:7">
      <c r="A10" s="309">
        <v>3</v>
      </c>
      <c r="B10" s="312" t="s">
        <v>462</v>
      </c>
      <c r="C10" s="313"/>
      <c r="D10" s="313"/>
      <c r="E10" s="313"/>
      <c r="F10" s="311">
        <v>230294260.63800007</v>
      </c>
      <c r="G10" s="311">
        <v>230294260.63800007</v>
      </c>
    </row>
    <row r="11" spans="1:7" ht="26.25">
      <c r="A11" s="309">
        <v>4</v>
      </c>
      <c r="B11" s="310" t="s">
        <v>463</v>
      </c>
      <c r="C11" s="311">
        <v>160213430.2600022</v>
      </c>
      <c r="D11" s="311">
        <v>154624017.34999999</v>
      </c>
      <c r="E11" s="311">
        <v>120194196.77000001</v>
      </c>
      <c r="F11" s="311">
        <v>10466423.099999998</v>
      </c>
      <c r="G11" s="311">
        <v>404634860.81800216</v>
      </c>
    </row>
    <row r="12" spans="1:7">
      <c r="A12" s="309">
        <v>5</v>
      </c>
      <c r="B12" s="312" t="s">
        <v>464</v>
      </c>
      <c r="C12" s="311">
        <v>136168339.68000224</v>
      </c>
      <c r="D12" s="311">
        <v>148201864.43000001</v>
      </c>
      <c r="E12" s="311">
        <v>110050245.92</v>
      </c>
      <c r="F12" s="311">
        <v>9770276.8099999968</v>
      </c>
      <c r="G12" s="311">
        <v>383981190.49800217</v>
      </c>
    </row>
    <row r="13" spans="1:7">
      <c r="A13" s="309">
        <v>6</v>
      </c>
      <c r="B13" s="312" t="s">
        <v>465</v>
      </c>
      <c r="C13" s="311">
        <v>24045090.579999961</v>
      </c>
      <c r="D13" s="311">
        <v>6422152.9199999999</v>
      </c>
      <c r="E13" s="311">
        <v>10143950.850000001</v>
      </c>
      <c r="F13" s="311">
        <v>696146.29</v>
      </c>
      <c r="G13" s="311">
        <v>20653670.319999982</v>
      </c>
    </row>
    <row r="14" spans="1:7">
      <c r="A14" s="309">
        <v>7</v>
      </c>
      <c r="B14" s="310" t="s">
        <v>466</v>
      </c>
      <c r="C14" s="311">
        <v>286661904.46600008</v>
      </c>
      <c r="D14" s="311">
        <v>212972788.78000003</v>
      </c>
      <c r="E14" s="311">
        <v>115970206.16</v>
      </c>
      <c r="F14" s="311">
        <v>37108403.039999999</v>
      </c>
      <c r="G14" s="311">
        <v>267768476.94500008</v>
      </c>
    </row>
    <row r="15" spans="1:7" ht="51.75">
      <c r="A15" s="309">
        <v>8</v>
      </c>
      <c r="B15" s="312" t="s">
        <v>467</v>
      </c>
      <c r="C15" s="311">
        <v>275595185.3900001</v>
      </c>
      <c r="D15" s="311">
        <v>106908659.3</v>
      </c>
      <c r="E15" s="311">
        <v>57424837.730000004</v>
      </c>
      <c r="F15" s="311">
        <v>37062903.039999999</v>
      </c>
      <c r="G15" s="311">
        <v>238495792.73000008</v>
      </c>
    </row>
    <row r="16" spans="1:7" ht="26.25">
      <c r="A16" s="309">
        <v>9</v>
      </c>
      <c r="B16" s="312" t="s">
        <v>468</v>
      </c>
      <c r="C16" s="311">
        <v>11066719.076000001</v>
      </c>
      <c r="D16" s="311">
        <v>106064129.48000002</v>
      </c>
      <c r="E16" s="311">
        <v>58545368.43</v>
      </c>
      <c r="F16" s="311">
        <v>45500</v>
      </c>
      <c r="G16" s="311">
        <v>29272684.215</v>
      </c>
    </row>
    <row r="17" spans="1:7">
      <c r="A17" s="309">
        <v>10</v>
      </c>
      <c r="B17" s="310" t="s">
        <v>469</v>
      </c>
      <c r="C17" s="311">
        <v>0</v>
      </c>
      <c r="D17" s="311">
        <v>0</v>
      </c>
      <c r="E17" s="311">
        <v>0</v>
      </c>
      <c r="F17" s="311">
        <v>0</v>
      </c>
      <c r="G17" s="311">
        <v>0</v>
      </c>
    </row>
    <row r="18" spans="1:7">
      <c r="A18" s="309">
        <v>11</v>
      </c>
      <c r="B18" s="310" t="s">
        <v>89</v>
      </c>
      <c r="C18" s="311">
        <v>0</v>
      </c>
      <c r="D18" s="311">
        <v>19637907.17710584</v>
      </c>
      <c r="E18" s="311">
        <v>4413081.2708476903</v>
      </c>
      <c r="F18" s="311">
        <v>9916668.7673661411</v>
      </c>
      <c r="G18" s="311">
        <v>0</v>
      </c>
    </row>
    <row r="19" spans="1:7">
      <c r="A19" s="309">
        <v>12</v>
      </c>
      <c r="B19" s="312" t="s">
        <v>470</v>
      </c>
      <c r="C19" s="311">
        <v>0</v>
      </c>
      <c r="D19" s="311">
        <v>950153</v>
      </c>
      <c r="E19" s="311">
        <v>0</v>
      </c>
      <c r="F19" s="311">
        <v>0</v>
      </c>
      <c r="G19" s="311">
        <v>0</v>
      </c>
    </row>
    <row r="20" spans="1:7" ht="26.25">
      <c r="A20" s="309">
        <v>13</v>
      </c>
      <c r="B20" s="312" t="s">
        <v>471</v>
      </c>
      <c r="C20" s="311">
        <v>0</v>
      </c>
      <c r="D20" s="311">
        <v>18687754.17710584</v>
      </c>
      <c r="E20" s="311">
        <v>4413081.2708476903</v>
      </c>
      <c r="F20" s="311">
        <v>9916668.7673661411</v>
      </c>
      <c r="G20" s="311">
        <v>0</v>
      </c>
    </row>
    <row r="21" spans="1:7">
      <c r="A21" s="314">
        <v>14</v>
      </c>
      <c r="B21" s="315" t="s">
        <v>472</v>
      </c>
      <c r="C21" s="313"/>
      <c r="D21" s="313"/>
      <c r="E21" s="313"/>
      <c r="F21" s="313"/>
      <c r="G21" s="316">
        <f>SUM(G8,G11,G14,G17,G18)</f>
        <v>1217778236.8410025</v>
      </c>
    </row>
    <row r="22" spans="1:7">
      <c r="A22" s="317"/>
      <c r="B22" s="334" t="s">
        <v>473</v>
      </c>
      <c r="C22" s="318"/>
      <c r="D22" s="319"/>
      <c r="E22" s="318"/>
      <c r="F22" s="318"/>
      <c r="G22" s="320"/>
    </row>
    <row r="23" spans="1:7">
      <c r="A23" s="309">
        <v>15</v>
      </c>
      <c r="B23" s="310" t="s">
        <v>322</v>
      </c>
      <c r="C23" s="321">
        <v>338301589.63910002</v>
      </c>
      <c r="D23" s="321">
        <v>0</v>
      </c>
      <c r="E23" s="321">
        <v>0</v>
      </c>
      <c r="F23" s="321">
        <v>167022.66999999998</v>
      </c>
      <c r="G23" s="321">
        <v>9316922.9624550007</v>
      </c>
    </row>
    <row r="24" spans="1:7">
      <c r="A24" s="309">
        <v>16</v>
      </c>
      <c r="B24" s="310" t="s">
        <v>474</v>
      </c>
      <c r="C24" s="321">
        <v>173166.59720000002</v>
      </c>
      <c r="D24" s="321">
        <v>200363338.00533456</v>
      </c>
      <c r="E24" s="321">
        <v>131319575.18187582</v>
      </c>
      <c r="F24" s="321">
        <v>862715613.08906436</v>
      </c>
      <c r="G24" s="321">
        <v>876104269.4657644</v>
      </c>
    </row>
    <row r="25" spans="1:7" ht="26.25">
      <c r="A25" s="309">
        <v>17</v>
      </c>
      <c r="B25" s="312" t="s">
        <v>475</v>
      </c>
      <c r="C25" s="321" t="s">
        <v>990</v>
      </c>
      <c r="D25" s="321">
        <v>0</v>
      </c>
      <c r="E25" s="321">
        <v>0</v>
      </c>
      <c r="F25" s="321">
        <v>0</v>
      </c>
      <c r="G25" s="321">
        <v>0</v>
      </c>
    </row>
    <row r="26" spans="1:7" ht="26.25">
      <c r="A26" s="309">
        <v>18</v>
      </c>
      <c r="B26" s="312" t="s">
        <v>476</v>
      </c>
      <c r="C26" s="321">
        <v>173166.59720000002</v>
      </c>
      <c r="D26" s="321">
        <v>20973143.551000003</v>
      </c>
      <c r="E26" s="321">
        <v>3131862.0342999995</v>
      </c>
      <c r="F26" s="321">
        <v>145545.80040000001</v>
      </c>
      <c r="G26" s="321">
        <v>4883423.33978</v>
      </c>
    </row>
    <row r="27" spans="1:7">
      <c r="A27" s="309">
        <v>19</v>
      </c>
      <c r="B27" s="312" t="s">
        <v>477</v>
      </c>
      <c r="C27" s="321" t="s">
        <v>990</v>
      </c>
      <c r="D27" s="321">
        <v>143536965.09043211</v>
      </c>
      <c r="E27" s="321">
        <v>106066878.22217582</v>
      </c>
      <c r="F27" s="321">
        <v>672447573.06466424</v>
      </c>
      <c r="G27" s="321">
        <v>696382358.76126862</v>
      </c>
    </row>
    <row r="28" spans="1:7">
      <c r="A28" s="309">
        <v>20</v>
      </c>
      <c r="B28" s="322" t="s">
        <v>478</v>
      </c>
      <c r="C28" s="321">
        <v>0</v>
      </c>
      <c r="D28" s="321">
        <v>0</v>
      </c>
      <c r="E28" s="321">
        <v>0</v>
      </c>
      <c r="F28" s="321">
        <v>0</v>
      </c>
      <c r="G28" s="321">
        <v>0</v>
      </c>
    </row>
    <row r="29" spans="1:7">
      <c r="A29" s="309">
        <v>21</v>
      </c>
      <c r="B29" s="312" t="s">
        <v>479</v>
      </c>
      <c r="C29" s="321" t="s">
        <v>990</v>
      </c>
      <c r="D29" s="321">
        <v>33382667.406600036</v>
      </c>
      <c r="E29" s="321">
        <v>22120834.925400011</v>
      </c>
      <c r="F29" s="321">
        <v>177928479.85400006</v>
      </c>
      <c r="G29" s="321">
        <v>163238294.17156461</v>
      </c>
    </row>
    <row r="30" spans="1:7">
      <c r="A30" s="309">
        <v>22</v>
      </c>
      <c r="B30" s="322" t="s">
        <v>478</v>
      </c>
      <c r="C30" s="321">
        <v>0</v>
      </c>
      <c r="D30" s="321">
        <v>10770059.511679778</v>
      </c>
      <c r="E30" s="321">
        <v>8968609.7502892781</v>
      </c>
      <c r="F30" s="321">
        <v>78763324.351677418</v>
      </c>
      <c r="G30" s="321">
        <v>61065495.459574856</v>
      </c>
    </row>
    <row r="31" spans="1:7" ht="26.25">
      <c r="A31" s="309">
        <v>23</v>
      </c>
      <c r="B31" s="312" t="s">
        <v>480</v>
      </c>
      <c r="C31" s="321" t="s">
        <v>990</v>
      </c>
      <c r="D31" s="321">
        <v>2470561.9573024269</v>
      </c>
      <c r="E31" s="321">
        <v>0</v>
      </c>
      <c r="F31" s="321">
        <v>12194014.370000001</v>
      </c>
      <c r="G31" s="321">
        <v>11600193.193151213</v>
      </c>
    </row>
    <row r="32" spans="1:7">
      <c r="A32" s="309">
        <v>24</v>
      </c>
      <c r="B32" s="310" t="s">
        <v>481</v>
      </c>
      <c r="C32" s="321">
        <v>0</v>
      </c>
      <c r="D32" s="321">
        <v>0</v>
      </c>
      <c r="E32" s="321">
        <v>0</v>
      </c>
      <c r="F32" s="321">
        <v>0</v>
      </c>
      <c r="G32" s="321">
        <v>0</v>
      </c>
    </row>
    <row r="33" spans="1:7">
      <c r="A33" s="309">
        <v>25</v>
      </c>
      <c r="B33" s="310" t="s">
        <v>99</v>
      </c>
      <c r="C33" s="321">
        <v>47034016.51922904</v>
      </c>
      <c r="D33" s="321">
        <v>11311051.139217686</v>
      </c>
      <c r="E33" s="321">
        <v>7521847.2078583641</v>
      </c>
      <c r="F33" s="321">
        <v>78272130.6806245</v>
      </c>
      <c r="G33" s="321">
        <v>135006595.25339156</v>
      </c>
    </row>
    <row r="34" spans="1:7">
      <c r="A34" s="309">
        <v>26</v>
      </c>
      <c r="B34" s="312" t="s">
        <v>482</v>
      </c>
      <c r="C34" s="321">
        <v>0</v>
      </c>
      <c r="D34" s="321">
        <v>567997.76000000164</v>
      </c>
      <c r="E34" s="321">
        <v>0</v>
      </c>
      <c r="F34" s="321">
        <v>0</v>
      </c>
      <c r="G34" s="321">
        <v>567997.76000000164</v>
      </c>
    </row>
    <row r="35" spans="1:7">
      <c r="A35" s="309">
        <v>27</v>
      </c>
      <c r="B35" s="312" t="s">
        <v>483</v>
      </c>
      <c r="C35" s="321">
        <v>47034016.51922904</v>
      </c>
      <c r="D35" s="321">
        <v>10743053.379217684</v>
      </c>
      <c r="E35" s="321">
        <v>7521847.2078583641</v>
      </c>
      <c r="F35" s="321">
        <v>78272130.6806245</v>
      </c>
      <c r="G35" s="321">
        <v>134438597.49339157</v>
      </c>
    </row>
    <row r="36" spans="1:7">
      <c r="A36" s="309">
        <v>28</v>
      </c>
      <c r="B36" s="310" t="s">
        <v>484</v>
      </c>
      <c r="C36" s="321">
        <v>0</v>
      </c>
      <c r="D36" s="321">
        <v>15813627.022894172</v>
      </c>
      <c r="E36" s="321">
        <v>41941417.61755231</v>
      </c>
      <c r="F36" s="321">
        <v>36973833.605633847</v>
      </c>
      <c r="G36" s="321">
        <v>7626495.5246347254</v>
      </c>
    </row>
    <row r="37" spans="1:7">
      <c r="A37" s="314">
        <v>29</v>
      </c>
      <c r="B37" s="315" t="s">
        <v>485</v>
      </c>
      <c r="C37" s="313"/>
      <c r="D37" s="313"/>
      <c r="E37" s="313"/>
      <c r="F37" s="313"/>
      <c r="G37" s="316">
        <f>SUM(G23:G24,G32:G33,G36)</f>
        <v>1028054283.2062458</v>
      </c>
    </row>
    <row r="38" spans="1:7">
      <c r="A38" s="305"/>
      <c r="B38" s="323"/>
      <c r="C38" s="324"/>
      <c r="D38" s="324"/>
      <c r="E38" s="324"/>
      <c r="F38" s="324"/>
      <c r="G38" s="325"/>
    </row>
    <row r="39" spans="1:7" ht="15.75" thickBot="1">
      <c r="A39" s="326">
        <v>30</v>
      </c>
      <c r="B39" s="327" t="s">
        <v>453</v>
      </c>
      <c r="C39" s="206"/>
      <c r="D39" s="190"/>
      <c r="E39" s="190"/>
      <c r="F39" s="328"/>
      <c r="G39" s="329">
        <f>IFERROR(G21/G37,0)</f>
        <v>1.1845466302061938</v>
      </c>
    </row>
    <row r="42" spans="1:7" ht="39">
      <c r="B42" s="17" t="s">
        <v>486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2" tint="-9.9978637043366805E-2"/>
  </sheetPr>
  <dimension ref="A1:G51"/>
  <sheetViews>
    <sheetView tabSelected="1" zoomScale="85" zoomScaleNormal="85" workbookViewId="0">
      <pane xSplit="1" ySplit="5" topLeftCell="B6" activePane="bottomRight" state="frozen"/>
      <selection activeCell="B36" sqref="B36:C36"/>
      <selection pane="topRight" activeCell="B36" sqref="B36:C36"/>
      <selection pane="bottomLeft" activeCell="B36" sqref="B36:C36"/>
      <selection pane="bottomRight" activeCell="D21" sqref="D21:D23"/>
    </sheetView>
  </sheetViews>
  <sheetFormatPr defaultRowHeight="15.75"/>
  <cols>
    <col min="1" max="1" width="9.5703125" style="14" bestFit="1" customWidth="1"/>
    <col min="2" max="2" width="88.42578125" style="12" customWidth="1"/>
    <col min="3" max="3" width="14" style="12" bestFit="1" customWidth="1"/>
    <col min="4" max="4" width="13.7109375" style="1" bestFit="1" customWidth="1"/>
    <col min="5" max="6" width="13.5703125" style="1" bestFit="1" customWidth="1"/>
    <col min="7" max="7" width="13.85546875" style="1" customWidth="1"/>
    <col min="8" max="8" width="6.7109375" customWidth="1"/>
    <col min="9" max="9" width="14" bestFit="1" customWidth="1"/>
    <col min="10" max="12" width="13" bestFit="1" customWidth="1"/>
    <col min="13" max="13" width="6.7109375" customWidth="1"/>
  </cols>
  <sheetData>
    <row r="1" spans="1:7">
      <c r="A1" s="13" t="s">
        <v>108</v>
      </c>
      <c r="B1" s="274" t="str">
        <f>Info!C2</f>
        <v>სს ტერაბანკი</v>
      </c>
    </row>
    <row r="2" spans="1:7">
      <c r="A2" s="13" t="s">
        <v>109</v>
      </c>
      <c r="B2" s="298">
        <v>45382</v>
      </c>
    </row>
    <row r="3" spans="1:7" ht="16.5" thickBot="1">
      <c r="A3" s="13"/>
    </row>
    <row r="4" spans="1:7" ht="15" customHeight="1" thickBot="1">
      <c r="A4" s="32" t="s">
        <v>252</v>
      </c>
      <c r="B4" s="137" t="s">
        <v>139</v>
      </c>
      <c r="C4" s="138"/>
      <c r="D4" s="586" t="s">
        <v>936</v>
      </c>
      <c r="E4" s="587"/>
      <c r="F4" s="587"/>
      <c r="G4" s="588"/>
    </row>
    <row r="5" spans="1:7" ht="15">
      <c r="A5" s="174" t="s">
        <v>25</v>
      </c>
      <c r="B5" s="175"/>
      <c r="C5" s="287" t="str">
        <f>INT((MONTH($B$2))/3)&amp;"Q"&amp;"-"&amp;YEAR($B$2)</f>
        <v>1Q-2024</v>
      </c>
      <c r="D5" s="287" t="str">
        <f>IF(INT(MONTH($B$2))=3, "4"&amp;"Q"&amp;"-"&amp;YEAR($B$2)-1, IF(INT(MONTH($B$2))=6, "1"&amp;"Q"&amp;"-"&amp;YEAR($B$2), IF(INT(MONTH($B$2))=9, "2"&amp;"Q"&amp;"-"&amp;YEAR($B$2),IF(INT(MONTH($B$2))=12, "3"&amp;"Q"&amp;"-"&amp;YEAR($B$2), 0))))</f>
        <v>4Q-2023</v>
      </c>
      <c r="E5" s="287" t="str">
        <f>IF(INT(MONTH($B$2))=3, "3"&amp;"Q"&amp;"-"&amp;YEAR($B$2)-1, IF(INT(MONTH($B$2))=6, "4"&amp;"Q"&amp;"-"&amp;YEAR($B$2)-1, IF(INT(MONTH($B$2))=9, "1"&amp;"Q"&amp;"-"&amp;YEAR($B$2),IF(INT(MONTH($B$2))=12, "2"&amp;"Q"&amp;"-"&amp;YEAR($B$2), 0))))</f>
        <v>3Q-2023</v>
      </c>
      <c r="F5" s="287" t="str">
        <f>IF(INT(MONTH($B$2))=3, "2"&amp;"Q"&amp;"-"&amp;YEAR($B$2)-1, IF(INT(MONTH($B$2))=6, "3"&amp;"Q"&amp;"-"&amp;YEAR($B$2)-1, IF(INT(MONTH($B$2))=9, "4"&amp;"Q"&amp;"-"&amp;YEAR($B$2)-1,IF(INT(MONTH($B$2))=12, "1"&amp;"Q"&amp;"-"&amp;YEAR($B$2), 0))))</f>
        <v>2Q-2023</v>
      </c>
      <c r="G5" s="288" t="str">
        <f>IF(INT(MONTH($B$2))=3, "1"&amp;"Q"&amp;"-"&amp;YEAR($B$2)-1, IF(INT(MONTH($B$2))=6, "2"&amp;"Q"&amp;"-"&amp;YEAR($B$2)-1, IF(INT(MONTH($B$2))=9, "3"&amp;"Q"&amp;"-"&amp;YEAR($B$2)-1,IF(INT(MONTH($B$2))=12, "4"&amp;"Q"&amp;"-"&amp;YEAR($B$2)-1, 0))))</f>
        <v>1Q-2023</v>
      </c>
    </row>
    <row r="6" spans="1:7" ht="15">
      <c r="A6" s="289"/>
      <c r="B6" s="290" t="s">
        <v>106</v>
      </c>
      <c r="C6" s="176"/>
      <c r="D6" s="176"/>
      <c r="E6" s="176"/>
      <c r="F6" s="176"/>
      <c r="G6" s="177"/>
    </row>
    <row r="7" spans="1:7" ht="15">
      <c r="A7" s="289"/>
      <c r="B7" s="291" t="s">
        <v>110</v>
      </c>
      <c r="C7" s="176"/>
      <c r="D7" s="176"/>
      <c r="E7" s="176"/>
      <c r="F7" s="176"/>
      <c r="G7" s="177"/>
    </row>
    <row r="8" spans="1:7" ht="15">
      <c r="A8" s="278">
        <v>1</v>
      </c>
      <c r="B8" s="279" t="s">
        <v>22</v>
      </c>
      <c r="C8" s="292">
        <v>233488665</v>
      </c>
      <c r="D8" s="292">
        <v>226492307</v>
      </c>
      <c r="E8" s="292">
        <v>222630595</v>
      </c>
      <c r="F8" s="292">
        <v>212850826</v>
      </c>
      <c r="G8" s="292">
        <v>203320753</v>
      </c>
    </row>
    <row r="9" spans="1:7" ht="15">
      <c r="A9" s="278">
        <v>2</v>
      </c>
      <c r="B9" s="279" t="s">
        <v>86</v>
      </c>
      <c r="C9" s="292">
        <v>268527565</v>
      </c>
      <c r="D9" s="292">
        <v>261454507</v>
      </c>
      <c r="E9" s="292">
        <v>257448495</v>
      </c>
      <c r="F9" s="292">
        <v>229865876</v>
      </c>
      <c r="G9" s="292">
        <v>219963353</v>
      </c>
    </row>
    <row r="10" spans="1:7" ht="15">
      <c r="A10" s="278">
        <v>3</v>
      </c>
      <c r="B10" s="279" t="s">
        <v>85</v>
      </c>
      <c r="C10" s="292">
        <v>315080638.44</v>
      </c>
      <c r="D10" s="292">
        <v>308802489.49000001</v>
      </c>
      <c r="E10" s="292">
        <v>305429971.47000003</v>
      </c>
      <c r="F10" s="292">
        <v>278176180.65999997</v>
      </c>
      <c r="G10" s="292">
        <v>251722453.05000001</v>
      </c>
    </row>
    <row r="11" spans="1:7" ht="15">
      <c r="A11" s="278">
        <v>4</v>
      </c>
      <c r="B11" s="279" t="s">
        <v>445</v>
      </c>
      <c r="C11" s="292">
        <v>175754488.40822878</v>
      </c>
      <c r="D11" s="292">
        <v>168584186.82463354</v>
      </c>
      <c r="E11" s="292">
        <v>160915316.9627873</v>
      </c>
      <c r="F11" s="292">
        <v>163319746.53903344</v>
      </c>
      <c r="G11" s="292">
        <v>153177601.77370158</v>
      </c>
    </row>
    <row r="12" spans="1:7" ht="15">
      <c r="A12" s="278">
        <v>5</v>
      </c>
      <c r="B12" s="279" t="s">
        <v>446</v>
      </c>
      <c r="C12" s="292">
        <v>211409202.56380835</v>
      </c>
      <c r="D12" s="292">
        <v>204056455.13139966</v>
      </c>
      <c r="E12" s="292">
        <v>194772412.17153448</v>
      </c>
      <c r="F12" s="292">
        <v>196222748.2535924</v>
      </c>
      <c r="G12" s="292">
        <v>183784102.29672137</v>
      </c>
    </row>
    <row r="13" spans="1:7" ht="15">
      <c r="A13" s="278">
        <v>6</v>
      </c>
      <c r="B13" s="279" t="s">
        <v>447</v>
      </c>
      <c r="C13" s="292">
        <v>258694014.25634274</v>
      </c>
      <c r="D13" s="292">
        <v>251099640.03070351</v>
      </c>
      <c r="E13" s="292">
        <v>239670787.48946786</v>
      </c>
      <c r="F13" s="292">
        <v>239857756.53111845</v>
      </c>
      <c r="G13" s="292">
        <v>224372331.63801169</v>
      </c>
    </row>
    <row r="14" spans="1:7" ht="15">
      <c r="A14" s="289"/>
      <c r="B14" s="290" t="s">
        <v>449</v>
      </c>
      <c r="C14" s="176"/>
      <c r="D14" s="176"/>
      <c r="E14" s="176"/>
      <c r="F14" s="176"/>
      <c r="G14" s="177"/>
    </row>
    <row r="15" spans="1:7" ht="21.95" customHeight="1">
      <c r="A15" s="278">
        <v>7</v>
      </c>
      <c r="B15" s="279" t="s">
        <v>448</v>
      </c>
      <c r="C15" s="293">
        <v>1408713653.7328014</v>
      </c>
      <c r="D15" s="293">
        <v>1402761083.5237529</v>
      </c>
      <c r="E15" s="293">
        <v>1328350164.4109159</v>
      </c>
      <c r="F15" s="293">
        <v>1298022881.8039694</v>
      </c>
      <c r="G15" s="293">
        <v>1202768881.8040941</v>
      </c>
    </row>
    <row r="16" spans="1:7" ht="15">
      <c r="A16" s="289"/>
      <c r="B16" s="290" t="s">
        <v>452</v>
      </c>
      <c r="C16" s="176"/>
      <c r="D16" s="176"/>
      <c r="E16" s="176"/>
      <c r="F16" s="176"/>
      <c r="G16" s="177"/>
    </row>
    <row r="17" spans="1:7" ht="15">
      <c r="A17" s="278"/>
      <c r="B17" s="291" t="s">
        <v>435</v>
      </c>
      <c r="C17" s="176"/>
      <c r="D17" s="176"/>
      <c r="E17" s="176"/>
      <c r="F17" s="176"/>
      <c r="G17" s="177"/>
    </row>
    <row r="18" spans="1:7" ht="15">
      <c r="A18" s="278">
        <v>8</v>
      </c>
      <c r="B18" s="279" t="s">
        <v>443</v>
      </c>
      <c r="C18" s="299">
        <v>0.16574600833980921</v>
      </c>
      <c r="D18" s="299">
        <v>0.16146178394901614</v>
      </c>
      <c r="E18" s="299">
        <v>0.16759932807230096</v>
      </c>
      <c r="F18" s="299">
        <v>0.16398079647423755</v>
      </c>
      <c r="G18" s="299">
        <v>0.16904390866433863</v>
      </c>
    </row>
    <row r="19" spans="1:7" ht="15" customHeight="1">
      <c r="A19" s="278">
        <v>9</v>
      </c>
      <c r="B19" s="279" t="s">
        <v>442</v>
      </c>
      <c r="C19" s="299">
        <v>0.19061898370080901</v>
      </c>
      <c r="D19" s="299">
        <v>0.18638562907891848</v>
      </c>
      <c r="E19" s="299">
        <v>0.19381071489848523</v>
      </c>
      <c r="F19" s="299">
        <v>0.17708923257233836</v>
      </c>
      <c r="G19" s="299">
        <v>0.18288081469988299</v>
      </c>
    </row>
    <row r="20" spans="1:7" ht="15">
      <c r="A20" s="278">
        <v>10</v>
      </c>
      <c r="B20" s="279" t="s">
        <v>444</v>
      </c>
      <c r="C20" s="299">
        <v>0.22366549625262813</v>
      </c>
      <c r="D20" s="299">
        <v>0.22013904799403503</v>
      </c>
      <c r="E20" s="299">
        <v>0.22993182042887705</v>
      </c>
      <c r="F20" s="299">
        <v>0.21430760933381668</v>
      </c>
      <c r="G20" s="299">
        <v>0.20928580449506537</v>
      </c>
    </row>
    <row r="21" spans="1:7" ht="15">
      <c r="A21" s="278">
        <v>11</v>
      </c>
      <c r="B21" s="279" t="s">
        <v>445</v>
      </c>
      <c r="C21" s="299">
        <v>0.12476239436063925</v>
      </c>
      <c r="D21" s="299">
        <v>0.12018025649895277</v>
      </c>
      <c r="E21" s="299">
        <v>0.12113923065922041</v>
      </c>
      <c r="F21" s="299">
        <v>0.12582193182300033</v>
      </c>
      <c r="G21" s="299">
        <v>0.12735414433398271</v>
      </c>
    </row>
    <row r="22" spans="1:7" ht="15">
      <c r="A22" s="278">
        <v>12</v>
      </c>
      <c r="B22" s="279" t="s">
        <v>446</v>
      </c>
      <c r="C22" s="299">
        <v>0.1500725161594178</v>
      </c>
      <c r="D22" s="299">
        <v>0.14546771900658048</v>
      </c>
      <c r="E22" s="299">
        <v>0.14662731062175183</v>
      </c>
      <c r="F22" s="299">
        <v>0.15117048474591255</v>
      </c>
      <c r="G22" s="299">
        <v>0.15280084567955754</v>
      </c>
    </row>
    <row r="23" spans="1:7" ht="15">
      <c r="A23" s="278">
        <v>13</v>
      </c>
      <c r="B23" s="279" t="s">
        <v>447</v>
      </c>
      <c r="C23" s="299">
        <v>0.18363846589465277</v>
      </c>
      <c r="D23" s="299">
        <v>0.17900385388503803</v>
      </c>
      <c r="E23" s="299">
        <v>0.18042741583560898</v>
      </c>
      <c r="F23" s="299">
        <v>0.18478700174974447</v>
      </c>
      <c r="G23" s="299">
        <v>0.18654650534478764</v>
      </c>
    </row>
    <row r="24" spans="1:7" ht="15">
      <c r="A24" s="289"/>
      <c r="B24" s="290" t="s">
        <v>6</v>
      </c>
      <c r="C24" s="176"/>
      <c r="D24" s="176"/>
      <c r="E24" s="176"/>
      <c r="F24" s="176"/>
      <c r="G24" s="177"/>
    </row>
    <row r="25" spans="1:7" ht="15" customHeight="1">
      <c r="A25" s="294">
        <v>14</v>
      </c>
      <c r="B25" s="295" t="s">
        <v>7</v>
      </c>
      <c r="C25" s="299">
        <v>0.1069547288119108</v>
      </c>
      <c r="D25" s="299">
        <v>0.10250228654374807</v>
      </c>
      <c r="E25" s="299">
        <v>0.10052750334230989</v>
      </c>
      <c r="F25" s="299">
        <v>9.9963525157391611E-2</v>
      </c>
      <c r="G25" s="299">
        <v>0.10008739898038196</v>
      </c>
    </row>
    <row r="26" spans="1:7" ht="15">
      <c r="A26" s="294">
        <v>15</v>
      </c>
      <c r="B26" s="295" t="s">
        <v>8</v>
      </c>
      <c r="C26" s="299">
        <v>6.3668633053875767E-2</v>
      </c>
      <c r="D26" s="299">
        <v>5.9289221087246213E-2</v>
      </c>
      <c r="E26" s="299">
        <v>5.7950259659093131E-2</v>
      </c>
      <c r="F26" s="299">
        <v>5.6125255334319571E-2</v>
      </c>
      <c r="G26" s="299">
        <v>5.4492376809453111E-2</v>
      </c>
    </row>
    <row r="27" spans="1:7" ht="15">
      <c r="A27" s="294">
        <v>16</v>
      </c>
      <c r="B27" s="295" t="s">
        <v>9</v>
      </c>
      <c r="C27" s="299">
        <v>2.8408980470364883E-2</v>
      </c>
      <c r="D27" s="299">
        <v>1.8863628252604292E-2</v>
      </c>
      <c r="E27" s="299">
        <v>2.073129605486557E-2</v>
      </c>
      <c r="F27" s="299">
        <v>1.9688300127130989E-2</v>
      </c>
      <c r="G27" s="299">
        <v>2.2606916291113506E-2</v>
      </c>
    </row>
    <row r="28" spans="1:7" ht="15">
      <c r="A28" s="294">
        <v>17</v>
      </c>
      <c r="B28" s="295" t="s">
        <v>140</v>
      </c>
      <c r="C28" s="299">
        <v>4.3286095758035034E-2</v>
      </c>
      <c r="D28" s="299">
        <v>4.3213065456501859E-2</v>
      </c>
      <c r="E28" s="299">
        <v>4.2577243683216762E-2</v>
      </c>
      <c r="F28" s="299">
        <v>4.383826982307204E-2</v>
      </c>
      <c r="G28" s="299">
        <v>4.5595022170928853E-2</v>
      </c>
    </row>
    <row r="29" spans="1:7" ht="15">
      <c r="A29" s="294">
        <v>18</v>
      </c>
      <c r="B29" s="295" t="s">
        <v>10</v>
      </c>
      <c r="C29" s="299">
        <v>1.8219005059229968E-2</v>
      </c>
      <c r="D29" s="299">
        <v>1.8896880902543042E-2</v>
      </c>
      <c r="E29" s="299">
        <v>2.1939519008991944E-2</v>
      </c>
      <c r="F29" s="299">
        <v>2.0390977706213419E-2</v>
      </c>
      <c r="G29" s="299">
        <v>2.2536996261782731E-2</v>
      </c>
    </row>
    <row r="30" spans="1:7" ht="15">
      <c r="A30" s="294">
        <v>19</v>
      </c>
      <c r="B30" s="295" t="s">
        <v>11</v>
      </c>
      <c r="C30" s="299">
        <v>0.12050007422664825</v>
      </c>
      <c r="D30" s="299">
        <v>0.12783351921272562</v>
      </c>
      <c r="E30" s="299">
        <v>0.14806575038623998</v>
      </c>
      <c r="F30" s="299">
        <v>0.13674333227580249</v>
      </c>
      <c r="G30" s="299">
        <v>0.15112207695044377</v>
      </c>
    </row>
    <row r="31" spans="1:7" ht="15">
      <c r="A31" s="289"/>
      <c r="B31" s="290" t="s">
        <v>12</v>
      </c>
      <c r="C31" s="176"/>
      <c r="D31" s="176"/>
      <c r="E31" s="176"/>
      <c r="F31" s="176"/>
      <c r="G31" s="177"/>
    </row>
    <row r="32" spans="1:7" ht="15">
      <c r="A32" s="294">
        <v>20</v>
      </c>
      <c r="B32" s="295" t="s">
        <v>13</v>
      </c>
      <c r="C32" s="299">
        <v>3.6545278636656797E-2</v>
      </c>
      <c r="D32" s="299">
        <v>3.3015853641488645E-2</v>
      </c>
      <c r="E32" s="299">
        <v>3.0925130830909302E-2</v>
      </c>
      <c r="F32" s="299">
        <v>3.444935136936194E-2</v>
      </c>
      <c r="G32" s="299">
        <v>3.941219061812655E-2</v>
      </c>
    </row>
    <row r="33" spans="1:7" ht="15" customHeight="1">
      <c r="A33" s="294">
        <v>21</v>
      </c>
      <c r="B33" s="295" t="s">
        <v>957</v>
      </c>
      <c r="C33" s="299">
        <v>2.3427272281370218E-2</v>
      </c>
      <c r="D33" s="299">
        <v>2.3113573109880051E-2</v>
      </c>
      <c r="E33" s="299">
        <v>2.2542001530052893E-2</v>
      </c>
      <c r="F33" s="299">
        <v>2.3634662914735365E-2</v>
      </c>
      <c r="G33" s="299">
        <v>2.5583292100362608E-2</v>
      </c>
    </row>
    <row r="34" spans="1:7" ht="15">
      <c r="A34" s="294">
        <v>22</v>
      </c>
      <c r="B34" s="295" t="s">
        <v>14</v>
      </c>
      <c r="C34" s="299">
        <v>0.49009595810552148</v>
      </c>
      <c r="D34" s="299">
        <v>0.50063713423360257</v>
      </c>
      <c r="E34" s="299">
        <v>0.49024826710168362</v>
      </c>
      <c r="F34" s="299">
        <v>0.492629532344323</v>
      </c>
      <c r="G34" s="299">
        <v>0.47925740122645438</v>
      </c>
    </row>
    <row r="35" spans="1:7" ht="15" customHeight="1">
      <c r="A35" s="294">
        <v>23</v>
      </c>
      <c r="B35" s="295" t="s">
        <v>15</v>
      </c>
      <c r="C35" s="299">
        <v>0.44682041492399222</v>
      </c>
      <c r="D35" s="299">
        <v>0.46606005668186301</v>
      </c>
      <c r="E35" s="299">
        <v>0.44960624496147322</v>
      </c>
      <c r="F35" s="299">
        <v>0.44473952742358391</v>
      </c>
      <c r="G35" s="299">
        <v>0.44269927634910872</v>
      </c>
    </row>
    <row r="36" spans="1:7" ht="15">
      <c r="A36" s="294">
        <v>24</v>
      </c>
      <c r="B36" s="295" t="s">
        <v>16</v>
      </c>
      <c r="C36" s="299">
        <v>1.0886586698648948E-2</v>
      </c>
      <c r="D36" s="299">
        <v>0.20649824350459678</v>
      </c>
      <c r="E36" s="299">
        <v>0.15705670289972606</v>
      </c>
      <c r="F36" s="299">
        <v>0.10440862014080521</v>
      </c>
      <c r="G36" s="299">
        <v>5.3883708471691438E-3</v>
      </c>
    </row>
    <row r="37" spans="1:7" ht="15" customHeight="1">
      <c r="A37" s="289"/>
      <c r="B37" s="290" t="s">
        <v>17</v>
      </c>
      <c r="C37" s="176"/>
      <c r="D37" s="176"/>
      <c r="E37" s="176"/>
      <c r="F37" s="176"/>
      <c r="G37" s="177"/>
    </row>
    <row r="38" spans="1:7" ht="15" customHeight="1">
      <c r="A38" s="294">
        <v>25</v>
      </c>
      <c r="B38" s="295" t="s">
        <v>18</v>
      </c>
      <c r="C38" s="299">
        <v>0.18218174860864011</v>
      </c>
      <c r="D38" s="299">
        <v>0.19132347814583878</v>
      </c>
      <c r="E38" s="299">
        <v>0.18997808064543781</v>
      </c>
      <c r="F38" s="299">
        <v>0.17555151950762055</v>
      </c>
      <c r="G38" s="299">
        <v>0.16846531216670771</v>
      </c>
    </row>
    <row r="39" spans="1:7" ht="15" customHeight="1">
      <c r="A39" s="294">
        <v>26</v>
      </c>
      <c r="B39" s="295" t="s">
        <v>19</v>
      </c>
      <c r="C39" s="299">
        <v>0.47307577860307803</v>
      </c>
      <c r="D39" s="299">
        <v>0.50150665892934121</v>
      </c>
      <c r="E39" s="299">
        <v>0.49995594556617268</v>
      </c>
      <c r="F39" s="299">
        <v>0.47441820441378724</v>
      </c>
      <c r="G39" s="299">
        <v>0.51742456878162613</v>
      </c>
    </row>
    <row r="40" spans="1:7" ht="15" customHeight="1">
      <c r="A40" s="294">
        <v>27</v>
      </c>
      <c r="B40" s="296" t="s">
        <v>20</v>
      </c>
      <c r="C40" s="299">
        <v>0.26347403819284748</v>
      </c>
      <c r="D40" s="299">
        <v>0.27626026321932751</v>
      </c>
      <c r="E40" s="299">
        <v>0.29682274689107518</v>
      </c>
      <c r="F40" s="299">
        <v>0.29657866167819508</v>
      </c>
      <c r="G40" s="299">
        <v>0.31741838962368235</v>
      </c>
    </row>
    <row r="41" spans="1:7" ht="15" customHeight="1">
      <c r="A41" s="297"/>
      <c r="B41" s="290" t="s">
        <v>356</v>
      </c>
      <c r="C41" s="176"/>
      <c r="D41" s="176"/>
      <c r="E41" s="176"/>
      <c r="F41" s="176"/>
      <c r="G41" s="177"/>
    </row>
    <row r="42" spans="1:7" ht="15" customHeight="1">
      <c r="A42" s="294">
        <v>28</v>
      </c>
      <c r="B42" s="333" t="s">
        <v>340</v>
      </c>
      <c r="C42" s="296">
        <v>335193881.17935038</v>
      </c>
      <c r="D42" s="296">
        <v>339294257.78031147</v>
      </c>
      <c r="E42" s="296">
        <v>305314595.43639147</v>
      </c>
      <c r="F42" s="296">
        <v>287026684.96774364</v>
      </c>
      <c r="G42" s="296">
        <v>285087260.81276661</v>
      </c>
    </row>
    <row r="43" spans="1:7" ht="15">
      <c r="A43" s="294">
        <v>29</v>
      </c>
      <c r="B43" s="295" t="s">
        <v>341</v>
      </c>
      <c r="C43" s="296">
        <v>272774892.47201598</v>
      </c>
      <c r="D43" s="296">
        <v>292574266.43845695</v>
      </c>
      <c r="E43" s="296">
        <v>275336913.59790885</v>
      </c>
      <c r="F43" s="296">
        <v>241344401.93533337</v>
      </c>
      <c r="G43" s="296">
        <v>221114816.75528488</v>
      </c>
    </row>
    <row r="44" spans="1:7" ht="15">
      <c r="A44" s="330">
        <v>30</v>
      </c>
      <c r="B44" s="331" t="s">
        <v>339</v>
      </c>
      <c r="C44" s="299">
        <v>1.2288296702884338</v>
      </c>
      <c r="D44" s="299">
        <v>1.1596859214946782</v>
      </c>
      <c r="E44" s="299">
        <v>1.1088763633134235</v>
      </c>
      <c r="F44" s="299">
        <v>1.189282546709538</v>
      </c>
      <c r="G44" s="299">
        <v>1.2893177625825145</v>
      </c>
    </row>
    <row r="45" spans="1:7" ht="15">
      <c r="A45" s="330"/>
      <c r="B45" s="290" t="s">
        <v>453</v>
      </c>
      <c r="C45" s="176"/>
      <c r="D45" s="176"/>
      <c r="E45" s="176"/>
      <c r="F45" s="176"/>
      <c r="G45" s="177"/>
    </row>
    <row r="46" spans="1:7" ht="15">
      <c r="A46" s="330">
        <v>31</v>
      </c>
      <c r="B46" s="331" t="s">
        <v>460</v>
      </c>
      <c r="C46" s="332">
        <v>1217778236.8410025</v>
      </c>
      <c r="D46" s="332">
        <v>1221998282.2920008</v>
      </c>
      <c r="E46" s="332">
        <v>1167628876.1845007</v>
      </c>
      <c r="F46" s="332">
        <v>1100299421.9140053</v>
      </c>
      <c r="G46" s="332">
        <v>998611616.30349815</v>
      </c>
    </row>
    <row r="47" spans="1:7" ht="15">
      <c r="A47" s="330">
        <v>32</v>
      </c>
      <c r="B47" s="331" t="s">
        <v>473</v>
      </c>
      <c r="C47" s="332">
        <v>1028054283.2062458</v>
      </c>
      <c r="D47" s="332">
        <v>1006001382.554958</v>
      </c>
      <c r="E47" s="332">
        <v>973389900.90518427</v>
      </c>
      <c r="F47" s="332">
        <v>940380768.86007524</v>
      </c>
      <c r="G47" s="332">
        <v>848279215.83280253</v>
      </c>
    </row>
    <row r="48" spans="1:7" thickBot="1">
      <c r="A48" s="73">
        <v>33</v>
      </c>
      <c r="B48" s="160" t="s">
        <v>487</v>
      </c>
      <c r="C48" s="299">
        <v>1.1845466302061938</v>
      </c>
      <c r="D48" s="299">
        <v>1.2147083527742994</v>
      </c>
      <c r="E48" s="299">
        <v>1.1995489937780204</v>
      </c>
      <c r="F48" s="299">
        <v>1.1700573409724049</v>
      </c>
      <c r="G48" s="299">
        <v>1.1772204218431852</v>
      </c>
    </row>
    <row r="49" spans="1:2">
      <c r="A49" s="15"/>
    </row>
    <row r="50" spans="1:2" ht="39.75">
      <c r="B50" s="17" t="s">
        <v>944</v>
      </c>
    </row>
    <row r="51" spans="1:2" ht="65.25">
      <c r="B51" s="215" t="s">
        <v>355</v>
      </c>
    </row>
  </sheetData>
  <mergeCells count="1">
    <mergeCell ref="D4:G4"/>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2" tint="-9.9978637043366805E-2"/>
  </sheetPr>
  <dimension ref="A1:H26"/>
  <sheetViews>
    <sheetView showGridLines="0" zoomScale="80" zoomScaleNormal="80" workbookViewId="0"/>
  </sheetViews>
  <sheetFormatPr defaultColWidth="9.140625" defaultRowHeight="12.75"/>
  <cols>
    <col min="1" max="1" width="11.85546875" style="339" bestFit="1" customWidth="1"/>
    <col min="2" max="2" width="105.140625" style="339" bestFit="1" customWidth="1"/>
    <col min="3" max="3" width="13.85546875" style="339" bestFit="1" customWidth="1"/>
    <col min="4" max="4" width="13" style="339" bestFit="1" customWidth="1"/>
    <col min="5" max="5" width="17.42578125" style="339" bestFit="1" customWidth="1"/>
    <col min="6" max="6" width="14.42578125" style="339" bestFit="1" customWidth="1"/>
    <col min="7" max="7" width="30.42578125" style="339" customWidth="1"/>
    <col min="8" max="8" width="16" style="339" bestFit="1" customWidth="1"/>
    <col min="9" max="16384" width="9.140625" style="339"/>
  </cols>
  <sheetData>
    <row r="1" spans="1:8" ht="13.5">
      <c r="A1" s="338" t="s">
        <v>108</v>
      </c>
      <c r="B1" s="274" t="str">
        <f>Info!C2</f>
        <v>სს ტერაბანკი</v>
      </c>
    </row>
    <row r="2" spans="1:8">
      <c r="A2" s="338" t="s">
        <v>109</v>
      </c>
      <c r="B2" s="341">
        <f>'1. key ratios'!B2</f>
        <v>45382</v>
      </c>
    </row>
    <row r="3" spans="1:8">
      <c r="A3" s="340" t="s">
        <v>493</v>
      </c>
    </row>
    <row r="5" spans="1:8">
      <c r="A5" s="644" t="s">
        <v>494</v>
      </c>
      <c r="B5" s="645"/>
      <c r="C5" s="650" t="s">
        <v>495</v>
      </c>
      <c r="D5" s="651"/>
      <c r="E5" s="651"/>
      <c r="F5" s="651"/>
      <c r="G5" s="651"/>
      <c r="H5" s="652"/>
    </row>
    <row r="6" spans="1:8">
      <c r="A6" s="646"/>
      <c r="B6" s="647"/>
      <c r="C6" s="653"/>
      <c r="D6" s="654"/>
      <c r="E6" s="654"/>
      <c r="F6" s="654"/>
      <c r="G6" s="654"/>
      <c r="H6" s="655"/>
    </row>
    <row r="7" spans="1:8" ht="25.5">
      <c r="A7" s="648"/>
      <c r="B7" s="649"/>
      <c r="C7" s="431" t="s">
        <v>496</v>
      </c>
      <c r="D7" s="431" t="s">
        <v>497</v>
      </c>
      <c r="E7" s="431" t="s">
        <v>498</v>
      </c>
      <c r="F7" s="431" t="s">
        <v>499</v>
      </c>
      <c r="G7" s="431" t="s">
        <v>679</v>
      </c>
      <c r="H7" s="431" t="s">
        <v>66</v>
      </c>
    </row>
    <row r="8" spans="1:8">
      <c r="A8" s="427">
        <v>1</v>
      </c>
      <c r="B8" s="426" t="s">
        <v>134</v>
      </c>
      <c r="C8" s="570">
        <v>111474612.89</v>
      </c>
      <c r="D8" s="570">
        <v>114563174.79000001</v>
      </c>
      <c r="E8" s="570">
        <v>16266262.590000002</v>
      </c>
      <c r="F8" s="570">
        <v>0</v>
      </c>
      <c r="G8" s="570">
        <v>0</v>
      </c>
      <c r="H8" s="570">
        <v>242304050.27000001</v>
      </c>
    </row>
    <row r="9" spans="1:8">
      <c r="A9" s="427">
        <v>2</v>
      </c>
      <c r="B9" s="426" t="s">
        <v>135</v>
      </c>
      <c r="C9" s="570">
        <v>0</v>
      </c>
      <c r="D9" s="570">
        <v>0</v>
      </c>
      <c r="E9" s="570">
        <v>0</v>
      </c>
      <c r="F9" s="570">
        <v>0</v>
      </c>
      <c r="G9" s="570">
        <v>0</v>
      </c>
      <c r="H9" s="570">
        <v>0</v>
      </c>
    </row>
    <row r="10" spans="1:8">
      <c r="A10" s="427">
        <v>3</v>
      </c>
      <c r="B10" s="426" t="s">
        <v>136</v>
      </c>
      <c r="C10" s="570">
        <v>0</v>
      </c>
      <c r="D10" s="570">
        <v>0</v>
      </c>
      <c r="E10" s="570">
        <v>0</v>
      </c>
      <c r="F10" s="570">
        <v>0</v>
      </c>
      <c r="G10" s="570">
        <v>0</v>
      </c>
      <c r="H10" s="570">
        <v>0</v>
      </c>
    </row>
    <row r="11" spans="1:8">
      <c r="A11" s="427">
        <v>4</v>
      </c>
      <c r="B11" s="426" t="s">
        <v>137</v>
      </c>
      <c r="C11" s="570">
        <v>0</v>
      </c>
      <c r="D11" s="570">
        <v>0</v>
      </c>
      <c r="E11" s="570">
        <v>0</v>
      </c>
      <c r="F11" s="570">
        <v>0</v>
      </c>
      <c r="G11" s="570">
        <v>0</v>
      </c>
      <c r="H11" s="570">
        <v>0</v>
      </c>
    </row>
    <row r="12" spans="1:8">
      <c r="A12" s="427">
        <v>5</v>
      </c>
      <c r="B12" s="426" t="s">
        <v>948</v>
      </c>
      <c r="C12" s="570">
        <v>0</v>
      </c>
      <c r="D12" s="570">
        <v>0</v>
      </c>
      <c r="E12" s="570">
        <v>0</v>
      </c>
      <c r="F12" s="570">
        <v>0</v>
      </c>
      <c r="G12" s="570">
        <v>0</v>
      </c>
      <c r="H12" s="570">
        <v>0</v>
      </c>
    </row>
    <row r="13" spans="1:8">
      <c r="A13" s="427">
        <v>6</v>
      </c>
      <c r="B13" s="426" t="s">
        <v>138</v>
      </c>
      <c r="C13" s="570">
        <v>0</v>
      </c>
      <c r="D13" s="570">
        <v>12560424.620000001</v>
      </c>
      <c r="E13" s="570">
        <v>0</v>
      </c>
      <c r="F13" s="570">
        <v>167022.66999999998</v>
      </c>
      <c r="G13" s="570">
        <v>0</v>
      </c>
      <c r="H13" s="570">
        <v>12727447.290000001</v>
      </c>
    </row>
    <row r="14" spans="1:8">
      <c r="A14" s="427">
        <v>7</v>
      </c>
      <c r="B14" s="426" t="s">
        <v>71</v>
      </c>
      <c r="C14" s="570">
        <v>0</v>
      </c>
      <c r="D14" s="570">
        <v>34543094.275482997</v>
      </c>
      <c r="E14" s="570">
        <v>188897302.90588945</v>
      </c>
      <c r="F14" s="570">
        <v>331968624.74390203</v>
      </c>
      <c r="G14" s="570">
        <v>0</v>
      </c>
      <c r="H14" s="570">
        <v>555409021.92527449</v>
      </c>
    </row>
    <row r="15" spans="1:8">
      <c r="A15" s="427">
        <v>8</v>
      </c>
      <c r="B15" s="428" t="s">
        <v>72</v>
      </c>
      <c r="C15" s="570">
        <v>0</v>
      </c>
      <c r="D15" s="570">
        <v>25275019.869003017</v>
      </c>
      <c r="E15" s="570">
        <v>200977562.2780582</v>
      </c>
      <c r="F15" s="570">
        <v>425438159.12189889</v>
      </c>
      <c r="G15" s="570" t="s">
        <v>991</v>
      </c>
      <c r="H15" s="570">
        <v>651690741.26896012</v>
      </c>
    </row>
    <row r="16" spans="1:8">
      <c r="A16" s="427">
        <v>9</v>
      </c>
      <c r="B16" s="426" t="s">
        <v>949</v>
      </c>
      <c r="C16" s="570">
        <v>0</v>
      </c>
      <c r="D16" s="570">
        <v>2087575.972324</v>
      </c>
      <c r="E16" s="570">
        <v>13168349.73633001</v>
      </c>
      <c r="F16" s="570">
        <v>100507648.23283605</v>
      </c>
      <c r="G16" s="570">
        <v>0</v>
      </c>
      <c r="H16" s="570">
        <v>115763573.94149007</v>
      </c>
    </row>
    <row r="17" spans="1:8">
      <c r="A17" s="427">
        <v>10</v>
      </c>
      <c r="B17" s="430" t="s">
        <v>514</v>
      </c>
      <c r="C17" s="570">
        <v>0</v>
      </c>
      <c r="D17" s="570">
        <v>1092585.2554200003</v>
      </c>
      <c r="E17" s="570">
        <v>6000833.5483669965</v>
      </c>
      <c r="F17" s="570">
        <v>9790719.782807</v>
      </c>
      <c r="G17" s="570">
        <v>0</v>
      </c>
      <c r="H17" s="570">
        <v>16884138.586593997</v>
      </c>
    </row>
    <row r="18" spans="1:8">
      <c r="A18" s="427">
        <v>11</v>
      </c>
      <c r="B18" s="426" t="s">
        <v>68</v>
      </c>
      <c r="C18" s="570">
        <v>0</v>
      </c>
      <c r="D18" s="570">
        <v>0</v>
      </c>
      <c r="E18" s="570">
        <v>0</v>
      </c>
      <c r="F18" s="570">
        <v>0</v>
      </c>
      <c r="G18" s="570">
        <v>0</v>
      </c>
      <c r="H18" s="570">
        <v>0</v>
      </c>
    </row>
    <row r="19" spans="1:8">
      <c r="A19" s="427">
        <v>12</v>
      </c>
      <c r="B19" s="426" t="s">
        <v>69</v>
      </c>
      <c r="C19" s="570">
        <v>0</v>
      </c>
      <c r="D19" s="570">
        <v>0</v>
      </c>
      <c r="E19" s="570">
        <v>0</v>
      </c>
      <c r="F19" s="570">
        <v>0</v>
      </c>
      <c r="G19" s="570">
        <v>0</v>
      </c>
      <c r="H19" s="570">
        <v>0</v>
      </c>
    </row>
    <row r="20" spans="1:8">
      <c r="A20" s="429">
        <v>13</v>
      </c>
      <c r="B20" s="428" t="s">
        <v>70</v>
      </c>
      <c r="C20" s="570">
        <v>0</v>
      </c>
      <c r="D20" s="570">
        <v>0</v>
      </c>
      <c r="E20" s="570">
        <v>0</v>
      </c>
      <c r="F20" s="570">
        <v>0</v>
      </c>
      <c r="G20" s="570">
        <v>0</v>
      </c>
      <c r="H20" s="570">
        <v>0</v>
      </c>
    </row>
    <row r="21" spans="1:8">
      <c r="A21" s="427">
        <v>14</v>
      </c>
      <c r="B21" s="426" t="s">
        <v>500</v>
      </c>
      <c r="C21" s="570">
        <v>45477008.938448533</v>
      </c>
      <c r="D21" s="570">
        <v>0</v>
      </c>
      <c r="E21" s="570">
        <v>0</v>
      </c>
      <c r="F21" s="570">
        <v>79446050.027502939</v>
      </c>
      <c r="G21" s="570">
        <v>0</v>
      </c>
      <c r="H21" s="570">
        <v>124923058.96595147</v>
      </c>
    </row>
    <row r="22" spans="1:8">
      <c r="A22" s="425">
        <v>15</v>
      </c>
      <c r="B22" s="424" t="s">
        <v>66</v>
      </c>
      <c r="C22" s="570">
        <v>156951621.82844853</v>
      </c>
      <c r="D22" s="570">
        <v>189029289.52681005</v>
      </c>
      <c r="E22" s="570">
        <v>419309477.51027769</v>
      </c>
      <c r="F22" s="570">
        <v>937527504.79613984</v>
      </c>
      <c r="G22" s="570">
        <v>0</v>
      </c>
      <c r="H22" s="570">
        <v>1702817893.6616764</v>
      </c>
    </row>
    <row r="26" spans="1:8" ht="38.25">
      <c r="B26" s="356" t="s">
        <v>678</v>
      </c>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92D050"/>
  </sheetPr>
  <dimension ref="A1:H26"/>
  <sheetViews>
    <sheetView showGridLines="0" zoomScaleNormal="100" workbookViewId="0"/>
  </sheetViews>
  <sheetFormatPr defaultColWidth="9.140625" defaultRowHeight="12.75"/>
  <cols>
    <col min="1" max="1" width="11.85546875" style="342" bestFit="1" customWidth="1"/>
    <col min="2" max="2" width="86.85546875" style="339" customWidth="1"/>
    <col min="3" max="4" width="31.5703125" style="339" customWidth="1"/>
    <col min="5" max="5" width="16.42578125" style="339" bestFit="1" customWidth="1"/>
    <col min="6" max="6" width="14.28515625" style="339" bestFit="1" customWidth="1"/>
    <col min="7" max="7" width="20" style="339" bestFit="1" customWidth="1"/>
    <col min="8" max="8" width="25.140625" style="339" bestFit="1" customWidth="1"/>
    <col min="9" max="16384" width="9.140625" style="339"/>
  </cols>
  <sheetData>
    <row r="1" spans="1:8" ht="13.5">
      <c r="A1" s="338" t="s">
        <v>108</v>
      </c>
      <c r="B1" s="274" t="str">
        <f>Info!C2</f>
        <v>სს ტერაბანკი</v>
      </c>
      <c r="C1" s="443"/>
      <c r="D1" s="443"/>
      <c r="E1" s="443"/>
      <c r="F1" s="443"/>
      <c r="G1" s="443"/>
      <c r="H1" s="443"/>
    </row>
    <row r="2" spans="1:8">
      <c r="A2" s="338" t="s">
        <v>109</v>
      </c>
      <c r="B2" s="341">
        <f>'1. key ratios'!B2</f>
        <v>45382</v>
      </c>
      <c r="C2" s="443"/>
      <c r="D2" s="443"/>
      <c r="E2" s="443"/>
      <c r="F2" s="443"/>
      <c r="G2" s="443"/>
      <c r="H2" s="443"/>
    </row>
    <row r="3" spans="1:8">
      <c r="A3" s="340" t="s">
        <v>501</v>
      </c>
      <c r="B3" s="443"/>
      <c r="C3" s="443"/>
      <c r="D3" s="443"/>
      <c r="E3" s="443"/>
      <c r="F3" s="443"/>
      <c r="G3" s="443"/>
      <c r="H3" s="443"/>
    </row>
    <row r="4" spans="1:8">
      <c r="A4" s="444"/>
      <c r="B4" s="443"/>
      <c r="C4" s="442" t="s">
        <v>502</v>
      </c>
      <c r="D4" s="442" t="s">
        <v>503</v>
      </c>
      <c r="E4" s="442" t="s">
        <v>504</v>
      </c>
      <c r="F4" s="442" t="s">
        <v>505</v>
      </c>
      <c r="G4" s="442" t="s">
        <v>506</v>
      </c>
      <c r="H4" s="442" t="s">
        <v>507</v>
      </c>
    </row>
    <row r="5" spans="1:8" ht="33.950000000000003" customHeight="1">
      <c r="A5" s="644" t="s">
        <v>867</v>
      </c>
      <c r="B5" s="645"/>
      <c r="C5" s="658" t="s">
        <v>596</v>
      </c>
      <c r="D5" s="658"/>
      <c r="E5" s="658" t="s">
        <v>866</v>
      </c>
      <c r="F5" s="656" t="s">
        <v>865</v>
      </c>
      <c r="G5" s="656" t="s">
        <v>511</v>
      </c>
      <c r="H5" s="440" t="s">
        <v>864</v>
      </c>
    </row>
    <row r="6" spans="1:8" ht="25.5">
      <c r="A6" s="648"/>
      <c r="B6" s="649"/>
      <c r="C6" s="441" t="s">
        <v>512</v>
      </c>
      <c r="D6" s="441" t="s">
        <v>513</v>
      </c>
      <c r="E6" s="658"/>
      <c r="F6" s="657"/>
      <c r="G6" s="657"/>
      <c r="H6" s="440" t="s">
        <v>863</v>
      </c>
    </row>
    <row r="7" spans="1:8">
      <c r="A7" s="438">
        <v>1</v>
      </c>
      <c r="B7" s="426" t="s">
        <v>134</v>
      </c>
      <c r="C7" s="433">
        <v>0</v>
      </c>
      <c r="D7" s="433">
        <v>242338552.04934061</v>
      </c>
      <c r="E7" s="433">
        <v>34501.779999999577</v>
      </c>
      <c r="F7" s="433">
        <v>0</v>
      </c>
      <c r="G7" s="433">
        <v>0</v>
      </c>
      <c r="H7" s="432">
        <f t="shared" ref="H7:H20" si="0">C7+D7-E7-F7</f>
        <v>242304050.2693406</v>
      </c>
    </row>
    <row r="8" spans="1:8" ht="14.45" customHeight="1">
      <c r="A8" s="438">
        <v>2</v>
      </c>
      <c r="B8" s="426" t="s">
        <v>135</v>
      </c>
      <c r="C8" s="433">
        <v>0</v>
      </c>
      <c r="D8" s="433">
        <v>0</v>
      </c>
      <c r="E8" s="433">
        <v>0</v>
      </c>
      <c r="F8" s="433">
        <v>0</v>
      </c>
      <c r="G8" s="433">
        <v>0</v>
      </c>
      <c r="H8" s="432">
        <f t="shared" si="0"/>
        <v>0</v>
      </c>
    </row>
    <row r="9" spans="1:8">
      <c r="A9" s="438">
        <v>3</v>
      </c>
      <c r="B9" s="426" t="s">
        <v>136</v>
      </c>
      <c r="C9" s="433">
        <v>0</v>
      </c>
      <c r="D9" s="433">
        <v>0</v>
      </c>
      <c r="E9" s="433">
        <v>0</v>
      </c>
      <c r="F9" s="433">
        <v>0</v>
      </c>
      <c r="G9" s="433">
        <v>0</v>
      </c>
      <c r="H9" s="432">
        <f t="shared" si="0"/>
        <v>0</v>
      </c>
    </row>
    <row r="10" spans="1:8">
      <c r="A10" s="438">
        <v>4</v>
      </c>
      <c r="B10" s="426" t="s">
        <v>137</v>
      </c>
      <c r="C10" s="433">
        <v>0</v>
      </c>
      <c r="D10" s="433">
        <v>0</v>
      </c>
      <c r="E10" s="433">
        <v>0</v>
      </c>
      <c r="F10" s="433">
        <v>0</v>
      </c>
      <c r="G10" s="433">
        <v>0</v>
      </c>
      <c r="H10" s="432">
        <f t="shared" si="0"/>
        <v>0</v>
      </c>
    </row>
    <row r="11" spans="1:8">
      <c r="A11" s="438">
        <v>5</v>
      </c>
      <c r="B11" s="426" t="s">
        <v>948</v>
      </c>
      <c r="C11" s="433">
        <v>0</v>
      </c>
      <c r="D11" s="433">
        <v>0</v>
      </c>
      <c r="E11" s="433">
        <v>0</v>
      </c>
      <c r="F11" s="433">
        <v>0</v>
      </c>
      <c r="G11" s="433">
        <v>0</v>
      </c>
      <c r="H11" s="432">
        <f t="shared" si="0"/>
        <v>0</v>
      </c>
    </row>
    <row r="12" spans="1:8">
      <c r="A12" s="438">
        <v>6</v>
      </c>
      <c r="B12" s="426" t="s">
        <v>138</v>
      </c>
      <c r="C12" s="433">
        <v>0</v>
      </c>
      <c r="D12" s="433">
        <v>12727447.290000001</v>
      </c>
      <c r="E12" s="433">
        <v>0</v>
      </c>
      <c r="F12" s="433">
        <v>0</v>
      </c>
      <c r="G12" s="433">
        <v>0</v>
      </c>
      <c r="H12" s="432">
        <f t="shared" si="0"/>
        <v>12727447.290000001</v>
      </c>
    </row>
    <row r="13" spans="1:8">
      <c r="A13" s="438">
        <v>7</v>
      </c>
      <c r="B13" s="426" t="s">
        <v>71</v>
      </c>
      <c r="C13" s="433">
        <v>6902219.3948000018</v>
      </c>
      <c r="D13" s="433">
        <v>554109912.23879981</v>
      </c>
      <c r="E13" s="433">
        <v>5603109.7083255639</v>
      </c>
      <c r="F13" s="433">
        <v>0</v>
      </c>
      <c r="G13" s="433">
        <v>0</v>
      </c>
      <c r="H13" s="432">
        <f t="shared" si="0"/>
        <v>555409021.92527425</v>
      </c>
    </row>
    <row r="14" spans="1:8">
      <c r="A14" s="438">
        <v>8</v>
      </c>
      <c r="B14" s="428" t="s">
        <v>72</v>
      </c>
      <c r="C14" s="433">
        <v>37643507.075599939</v>
      </c>
      <c r="D14" s="433">
        <v>637081468.66130137</v>
      </c>
      <c r="E14" s="433">
        <v>23034234.467938945</v>
      </c>
      <c r="F14" s="433">
        <v>0</v>
      </c>
      <c r="G14" s="433">
        <v>1008067.7683837811</v>
      </c>
      <c r="H14" s="432">
        <f t="shared" si="0"/>
        <v>651690741.26896238</v>
      </c>
    </row>
    <row r="15" spans="1:8">
      <c r="A15" s="438">
        <v>9</v>
      </c>
      <c r="B15" s="426" t="s">
        <v>949</v>
      </c>
      <c r="C15" s="433">
        <v>3798886.1391000007</v>
      </c>
      <c r="D15" s="433">
        <v>114464430.72879976</v>
      </c>
      <c r="E15" s="433">
        <v>2499742.9264099975</v>
      </c>
      <c r="F15" s="433">
        <v>0</v>
      </c>
      <c r="G15" s="433">
        <v>0</v>
      </c>
      <c r="H15" s="432">
        <f t="shared" si="0"/>
        <v>115763573.94148976</v>
      </c>
    </row>
    <row r="16" spans="1:8">
      <c r="A16" s="438">
        <v>10</v>
      </c>
      <c r="B16" s="430" t="s">
        <v>514</v>
      </c>
      <c r="C16" s="433">
        <v>29035074.308300007</v>
      </c>
      <c r="D16" s="433">
        <v>0</v>
      </c>
      <c r="E16" s="433">
        <v>12150935.721705994</v>
      </c>
      <c r="F16" s="433">
        <v>0</v>
      </c>
      <c r="G16" s="433">
        <v>1001909.3783837811</v>
      </c>
      <c r="H16" s="432">
        <f t="shared" si="0"/>
        <v>16884138.586594015</v>
      </c>
    </row>
    <row r="17" spans="1:8">
      <c r="A17" s="438">
        <v>11</v>
      </c>
      <c r="B17" s="426" t="s">
        <v>68</v>
      </c>
      <c r="C17" s="433">
        <v>0</v>
      </c>
      <c r="D17" s="433">
        <v>0</v>
      </c>
      <c r="E17" s="433">
        <v>0</v>
      </c>
      <c r="F17" s="433">
        <v>0</v>
      </c>
      <c r="G17" s="433">
        <v>0</v>
      </c>
      <c r="H17" s="432">
        <f t="shared" si="0"/>
        <v>0</v>
      </c>
    </row>
    <row r="18" spans="1:8">
      <c r="A18" s="438">
        <v>12</v>
      </c>
      <c r="B18" s="426" t="s">
        <v>69</v>
      </c>
      <c r="C18" s="433">
        <v>0</v>
      </c>
      <c r="D18" s="433">
        <v>0</v>
      </c>
      <c r="E18" s="433">
        <v>0</v>
      </c>
      <c r="F18" s="433">
        <v>0</v>
      </c>
      <c r="G18" s="433">
        <v>0</v>
      </c>
      <c r="H18" s="432">
        <f t="shared" si="0"/>
        <v>0</v>
      </c>
    </row>
    <row r="19" spans="1:8">
      <c r="A19" s="439">
        <v>13</v>
      </c>
      <c r="B19" s="428" t="s">
        <v>70</v>
      </c>
      <c r="C19" s="433">
        <v>0</v>
      </c>
      <c r="D19" s="433">
        <v>0</v>
      </c>
      <c r="E19" s="433">
        <v>0</v>
      </c>
      <c r="F19" s="433">
        <v>0</v>
      </c>
      <c r="G19" s="433">
        <v>0</v>
      </c>
      <c r="H19" s="432">
        <f t="shared" si="0"/>
        <v>0</v>
      </c>
    </row>
    <row r="20" spans="1:8">
      <c r="A20" s="438">
        <v>14</v>
      </c>
      <c r="B20" s="426" t="s">
        <v>500</v>
      </c>
      <c r="C20" s="433">
        <v>20440124.823426809</v>
      </c>
      <c r="D20" s="433">
        <v>130688916.17252466</v>
      </c>
      <c r="E20" s="433">
        <v>0</v>
      </c>
      <c r="F20" s="433">
        <v>0</v>
      </c>
      <c r="G20" s="433">
        <v>0</v>
      </c>
      <c r="H20" s="432">
        <f t="shared" si="0"/>
        <v>151129040.99595147</v>
      </c>
    </row>
    <row r="21" spans="1:8" s="343" customFormat="1">
      <c r="A21" s="437">
        <v>15</v>
      </c>
      <c r="B21" s="436" t="s">
        <v>66</v>
      </c>
      <c r="C21" s="436">
        <f t="shared" ref="C21:H21" si="1">SUM(C7:C15)+SUM(C17:C20)</f>
        <v>68784737.432926744</v>
      </c>
      <c r="D21" s="436">
        <f t="shared" si="1"/>
        <v>1691410727.1407664</v>
      </c>
      <c r="E21" s="436">
        <f t="shared" si="1"/>
        <v>31171588.882674504</v>
      </c>
      <c r="F21" s="436">
        <f t="shared" si="1"/>
        <v>0</v>
      </c>
      <c r="G21" s="436">
        <f t="shared" si="1"/>
        <v>1008067.7683837811</v>
      </c>
      <c r="H21" s="432">
        <f t="shared" si="1"/>
        <v>1729023875.6910183</v>
      </c>
    </row>
    <row r="22" spans="1:8">
      <c r="A22" s="435">
        <v>16</v>
      </c>
      <c r="B22" s="434" t="s">
        <v>515</v>
      </c>
      <c r="C22" s="433">
        <v>48344612.609499946</v>
      </c>
      <c r="D22" s="433">
        <v>1274524289.408901</v>
      </c>
      <c r="E22" s="433">
        <v>30991209.953380361</v>
      </c>
      <c r="F22" s="433">
        <v>0</v>
      </c>
      <c r="G22" s="433">
        <v>1008067.7683837811</v>
      </c>
      <c r="H22" s="432">
        <f>C22+D22-E22-F22</f>
        <v>1291877692.0650206</v>
      </c>
    </row>
    <row r="23" spans="1:8">
      <c r="A23" s="435">
        <v>17</v>
      </c>
      <c r="B23" s="434" t="s">
        <v>516</v>
      </c>
      <c r="C23" s="581">
        <v>0</v>
      </c>
      <c r="D23" s="433">
        <v>161995461.37999997</v>
      </c>
      <c r="E23" s="433">
        <v>180385.05335696775</v>
      </c>
      <c r="F23" s="433">
        <v>0</v>
      </c>
      <c r="G23" s="433">
        <v>0</v>
      </c>
      <c r="H23" s="432">
        <f>C23+D23-E23-F23</f>
        <v>161815076.32664299</v>
      </c>
    </row>
    <row r="26" spans="1:8" ht="42.6" customHeight="1">
      <c r="B26" s="356" t="s">
        <v>678</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92D050"/>
  </sheetPr>
  <dimension ref="A1:H36"/>
  <sheetViews>
    <sheetView showGridLines="0" zoomScale="80" zoomScaleNormal="80" workbookViewId="0"/>
  </sheetViews>
  <sheetFormatPr defaultColWidth="9.140625" defaultRowHeight="12.75"/>
  <cols>
    <col min="1" max="1" width="11" style="339" bestFit="1" customWidth="1"/>
    <col min="2" max="2" width="93.42578125" style="339" customWidth="1"/>
    <col min="3" max="4" width="35" style="339" customWidth="1"/>
    <col min="5" max="7" width="22" style="339" customWidth="1"/>
    <col min="8" max="8" width="42.28515625" style="339" bestFit="1" customWidth="1"/>
    <col min="9" max="16384" width="9.140625" style="339"/>
  </cols>
  <sheetData>
    <row r="1" spans="1:8" ht="13.5">
      <c r="A1" s="338" t="s">
        <v>108</v>
      </c>
      <c r="B1" s="274" t="str">
        <f>Info!C2</f>
        <v>სს ტერაბანკი</v>
      </c>
      <c r="C1" s="443"/>
      <c r="D1" s="443"/>
      <c r="E1" s="443"/>
      <c r="F1" s="443"/>
      <c r="G1" s="443"/>
      <c r="H1" s="443"/>
    </row>
    <row r="2" spans="1:8">
      <c r="A2" s="338" t="s">
        <v>109</v>
      </c>
      <c r="B2" s="341">
        <f>'1. key ratios'!B2</f>
        <v>45382</v>
      </c>
      <c r="C2" s="443"/>
      <c r="D2" s="443"/>
      <c r="E2" s="443"/>
      <c r="F2" s="443"/>
      <c r="G2" s="443"/>
      <c r="H2" s="443"/>
    </row>
    <row r="3" spans="1:8">
      <c r="A3" s="340" t="s">
        <v>517</v>
      </c>
      <c r="B3" s="443"/>
      <c r="C3" s="443"/>
      <c r="D3" s="443"/>
      <c r="E3" s="443"/>
      <c r="F3" s="443"/>
      <c r="G3" s="443"/>
      <c r="H3" s="443"/>
    </row>
    <row r="4" spans="1:8">
      <c r="A4" s="443"/>
      <c r="B4" s="443"/>
      <c r="C4" s="442" t="s">
        <v>502</v>
      </c>
      <c r="D4" s="442" t="s">
        <v>503</v>
      </c>
      <c r="E4" s="442" t="s">
        <v>504</v>
      </c>
      <c r="F4" s="442" t="s">
        <v>505</v>
      </c>
      <c r="G4" s="442" t="s">
        <v>506</v>
      </c>
      <c r="H4" s="442" t="s">
        <v>507</v>
      </c>
    </row>
    <row r="5" spans="1:8" ht="41.45" customHeight="1">
      <c r="A5" s="644" t="s">
        <v>869</v>
      </c>
      <c r="B5" s="645"/>
      <c r="C5" s="659" t="s">
        <v>596</v>
      </c>
      <c r="D5" s="660"/>
      <c r="E5" s="656" t="s">
        <v>866</v>
      </c>
      <c r="F5" s="656" t="s">
        <v>865</v>
      </c>
      <c r="G5" s="656" t="s">
        <v>511</v>
      </c>
      <c r="H5" s="440" t="s">
        <v>864</v>
      </c>
    </row>
    <row r="6" spans="1:8" ht="25.5">
      <c r="A6" s="648"/>
      <c r="B6" s="649"/>
      <c r="C6" s="441" t="s">
        <v>512</v>
      </c>
      <c r="D6" s="441" t="s">
        <v>513</v>
      </c>
      <c r="E6" s="657"/>
      <c r="F6" s="657"/>
      <c r="G6" s="657"/>
      <c r="H6" s="440" t="s">
        <v>863</v>
      </c>
    </row>
    <row r="7" spans="1:8">
      <c r="A7" s="433">
        <v>1</v>
      </c>
      <c r="B7" s="446" t="s">
        <v>518</v>
      </c>
      <c r="C7" s="433">
        <v>1111856.7456</v>
      </c>
      <c r="D7" s="433">
        <v>308756488.93674046</v>
      </c>
      <c r="E7" s="433">
        <v>1023001.5274999996</v>
      </c>
      <c r="F7" s="433">
        <v>0</v>
      </c>
      <c r="G7" s="433">
        <v>0</v>
      </c>
      <c r="H7" s="432">
        <f t="shared" ref="H7:H34" si="0">C7+D7-E7-F7</f>
        <v>308845344.15484047</v>
      </c>
    </row>
    <row r="8" spans="1:8">
      <c r="A8" s="433">
        <v>2</v>
      </c>
      <c r="B8" s="446" t="s">
        <v>519</v>
      </c>
      <c r="C8" s="433">
        <v>1057782.8004999999</v>
      </c>
      <c r="D8" s="433">
        <v>54160823.836999983</v>
      </c>
      <c r="E8" s="433">
        <v>775132.5000877392</v>
      </c>
      <c r="F8" s="433">
        <v>0</v>
      </c>
      <c r="G8" s="433">
        <v>0</v>
      </c>
      <c r="H8" s="432">
        <f t="shared" si="0"/>
        <v>54443474.137412243</v>
      </c>
    </row>
    <row r="9" spans="1:8">
      <c r="A9" s="433">
        <v>3</v>
      </c>
      <c r="B9" s="446" t="s">
        <v>868</v>
      </c>
      <c r="C9" s="433">
        <v>0</v>
      </c>
      <c r="D9" s="433">
        <v>24056181.709899999</v>
      </c>
      <c r="E9" s="433">
        <v>56.228999999999999</v>
      </c>
      <c r="F9" s="433">
        <v>0</v>
      </c>
      <c r="G9" s="433">
        <v>0</v>
      </c>
      <c r="H9" s="432">
        <f t="shared" si="0"/>
        <v>24056125.480900001</v>
      </c>
    </row>
    <row r="10" spans="1:8">
      <c r="A10" s="433">
        <v>4</v>
      </c>
      <c r="B10" s="446" t="s">
        <v>520</v>
      </c>
      <c r="C10" s="433">
        <v>4254196.1179999998</v>
      </c>
      <c r="D10" s="433">
        <v>120568013.51178764</v>
      </c>
      <c r="E10" s="433">
        <v>1684811.0940228226</v>
      </c>
      <c r="F10" s="433">
        <v>0</v>
      </c>
      <c r="G10" s="433">
        <v>0</v>
      </c>
      <c r="H10" s="432">
        <f t="shared" si="0"/>
        <v>123137398.53576481</v>
      </c>
    </row>
    <row r="11" spans="1:8">
      <c r="A11" s="433">
        <v>5</v>
      </c>
      <c r="B11" s="446" t="s">
        <v>521</v>
      </c>
      <c r="C11" s="433">
        <v>3572622.8898000005</v>
      </c>
      <c r="D11" s="433">
        <v>78703858.127100036</v>
      </c>
      <c r="E11" s="433">
        <v>1584485.9733000004</v>
      </c>
      <c r="F11" s="433">
        <v>0</v>
      </c>
      <c r="G11" s="433">
        <v>0</v>
      </c>
      <c r="H11" s="432">
        <f t="shared" si="0"/>
        <v>80691995.043600038</v>
      </c>
    </row>
    <row r="12" spans="1:8">
      <c r="A12" s="433">
        <v>6</v>
      </c>
      <c r="B12" s="446" t="s">
        <v>522</v>
      </c>
      <c r="C12" s="433">
        <v>2081528.8983000002</v>
      </c>
      <c r="D12" s="433">
        <v>35750746.516041622</v>
      </c>
      <c r="E12" s="433">
        <v>1550966.466920052</v>
      </c>
      <c r="F12" s="433">
        <v>0</v>
      </c>
      <c r="G12" s="433">
        <v>0</v>
      </c>
      <c r="H12" s="432">
        <f t="shared" si="0"/>
        <v>36281308.947421566</v>
      </c>
    </row>
    <row r="13" spans="1:8">
      <c r="A13" s="433">
        <v>7</v>
      </c>
      <c r="B13" s="446" t="s">
        <v>523</v>
      </c>
      <c r="C13" s="433">
        <v>2025060.2881</v>
      </c>
      <c r="D13" s="433">
        <v>84914945.066533402</v>
      </c>
      <c r="E13" s="433">
        <v>1915640.3517609085</v>
      </c>
      <c r="F13" s="433">
        <v>0</v>
      </c>
      <c r="G13" s="433">
        <v>0</v>
      </c>
      <c r="H13" s="432">
        <f t="shared" si="0"/>
        <v>85024365.002872497</v>
      </c>
    </row>
    <row r="14" spans="1:8">
      <c r="A14" s="433">
        <v>8</v>
      </c>
      <c r="B14" s="446" t="s">
        <v>524</v>
      </c>
      <c r="C14" s="433">
        <v>1300902.5164000001</v>
      </c>
      <c r="D14" s="433">
        <v>55482915.668899983</v>
      </c>
      <c r="E14" s="433">
        <v>1012985.178600001</v>
      </c>
      <c r="F14" s="433">
        <v>0</v>
      </c>
      <c r="G14" s="433">
        <v>0</v>
      </c>
      <c r="H14" s="432">
        <f t="shared" si="0"/>
        <v>55770833.006699987</v>
      </c>
    </row>
    <row r="15" spans="1:8">
      <c r="A15" s="433">
        <v>9</v>
      </c>
      <c r="B15" s="446" t="s">
        <v>525</v>
      </c>
      <c r="C15" s="433">
        <v>159231.63</v>
      </c>
      <c r="D15" s="433">
        <v>28135393.33239999</v>
      </c>
      <c r="E15" s="433">
        <v>126956.28420000002</v>
      </c>
      <c r="F15" s="433">
        <v>0</v>
      </c>
      <c r="G15" s="433">
        <v>0</v>
      </c>
      <c r="H15" s="432">
        <f t="shared" si="0"/>
        <v>28167668.678199988</v>
      </c>
    </row>
    <row r="16" spans="1:8">
      <c r="A16" s="433">
        <v>10</v>
      </c>
      <c r="B16" s="446" t="s">
        <v>526</v>
      </c>
      <c r="C16" s="433">
        <v>831930.97450000001</v>
      </c>
      <c r="D16" s="433">
        <v>16261719.667300005</v>
      </c>
      <c r="E16" s="433">
        <v>625098.90659999964</v>
      </c>
      <c r="F16" s="433">
        <v>0</v>
      </c>
      <c r="G16" s="433">
        <v>0</v>
      </c>
      <c r="H16" s="432">
        <f t="shared" si="0"/>
        <v>16468551.735200005</v>
      </c>
    </row>
    <row r="17" spans="1:8">
      <c r="A17" s="433">
        <v>11</v>
      </c>
      <c r="B17" s="446" t="s">
        <v>527</v>
      </c>
      <c r="C17" s="433">
        <v>1073829.2633</v>
      </c>
      <c r="D17" s="433">
        <v>9732107.0625000019</v>
      </c>
      <c r="E17" s="433">
        <v>586775.88210000028</v>
      </c>
      <c r="F17" s="433">
        <v>0</v>
      </c>
      <c r="G17" s="433">
        <v>0</v>
      </c>
      <c r="H17" s="432">
        <f t="shared" si="0"/>
        <v>10219160.443700001</v>
      </c>
    </row>
    <row r="18" spans="1:8">
      <c r="A18" s="433">
        <v>12</v>
      </c>
      <c r="B18" s="446" t="s">
        <v>528</v>
      </c>
      <c r="C18" s="433">
        <v>4413745.5659000007</v>
      </c>
      <c r="D18" s="433">
        <v>84809385.671463862</v>
      </c>
      <c r="E18" s="433">
        <v>2747652.2310098386</v>
      </c>
      <c r="F18" s="433">
        <v>0</v>
      </c>
      <c r="G18" s="433">
        <v>0</v>
      </c>
      <c r="H18" s="432">
        <f t="shared" si="0"/>
        <v>86475479.006354019</v>
      </c>
    </row>
    <row r="19" spans="1:8">
      <c r="A19" s="433">
        <v>13</v>
      </c>
      <c r="B19" s="446" t="s">
        <v>529</v>
      </c>
      <c r="C19" s="433">
        <v>1255332.4694999997</v>
      </c>
      <c r="D19" s="433">
        <v>27446804.996799983</v>
      </c>
      <c r="E19" s="433">
        <v>854359.52666493761</v>
      </c>
      <c r="F19" s="433">
        <v>0</v>
      </c>
      <c r="G19" s="433">
        <v>0</v>
      </c>
      <c r="H19" s="432">
        <f t="shared" si="0"/>
        <v>27847777.939635042</v>
      </c>
    </row>
    <row r="20" spans="1:8">
      <c r="A20" s="433">
        <v>14</v>
      </c>
      <c r="B20" s="446" t="s">
        <v>530</v>
      </c>
      <c r="C20" s="433">
        <v>6603318.8935000012</v>
      </c>
      <c r="D20" s="433">
        <v>116959805.83430003</v>
      </c>
      <c r="E20" s="433">
        <v>3396222.6876835157</v>
      </c>
      <c r="F20" s="433">
        <v>0</v>
      </c>
      <c r="G20" s="433">
        <v>0</v>
      </c>
      <c r="H20" s="432">
        <f t="shared" si="0"/>
        <v>120166902.0401165</v>
      </c>
    </row>
    <row r="21" spans="1:8">
      <c r="A21" s="433">
        <v>15</v>
      </c>
      <c r="B21" s="446" t="s">
        <v>531</v>
      </c>
      <c r="C21" s="433">
        <v>169486.36910000004</v>
      </c>
      <c r="D21" s="433">
        <v>35318283.006700009</v>
      </c>
      <c r="E21" s="433">
        <v>321825.65169999999</v>
      </c>
      <c r="F21" s="433">
        <v>0</v>
      </c>
      <c r="G21" s="433">
        <v>0</v>
      </c>
      <c r="H21" s="432">
        <f t="shared" si="0"/>
        <v>35165943.724100009</v>
      </c>
    </row>
    <row r="22" spans="1:8">
      <c r="A22" s="433">
        <v>16</v>
      </c>
      <c r="B22" s="446" t="s">
        <v>532</v>
      </c>
      <c r="C22" s="433">
        <v>0</v>
      </c>
      <c r="D22" s="433">
        <v>254507.75040000002</v>
      </c>
      <c r="E22" s="433">
        <v>781.17669999999998</v>
      </c>
      <c r="F22" s="433">
        <v>0</v>
      </c>
      <c r="G22" s="433">
        <v>0</v>
      </c>
      <c r="H22" s="432">
        <f t="shared" si="0"/>
        <v>253726.57370000001</v>
      </c>
    </row>
    <row r="23" spans="1:8">
      <c r="A23" s="433">
        <v>17</v>
      </c>
      <c r="B23" s="446" t="s">
        <v>533</v>
      </c>
      <c r="C23" s="433">
        <v>993.5</v>
      </c>
      <c r="D23" s="433">
        <v>3435543.425400001</v>
      </c>
      <c r="E23" s="433">
        <v>77520.382199999964</v>
      </c>
      <c r="F23" s="433">
        <v>0</v>
      </c>
      <c r="G23" s="433">
        <v>0</v>
      </c>
      <c r="H23" s="432">
        <f t="shared" si="0"/>
        <v>3359016.5432000011</v>
      </c>
    </row>
    <row r="24" spans="1:8">
      <c r="A24" s="433">
        <v>18</v>
      </c>
      <c r="B24" s="446" t="s">
        <v>534</v>
      </c>
      <c r="C24" s="433">
        <v>8268.58</v>
      </c>
      <c r="D24" s="433">
        <v>15940247.916800002</v>
      </c>
      <c r="E24" s="433">
        <v>25207.604200000005</v>
      </c>
      <c r="F24" s="433">
        <v>0</v>
      </c>
      <c r="G24" s="433">
        <v>0</v>
      </c>
      <c r="H24" s="432">
        <f t="shared" si="0"/>
        <v>15923308.892600002</v>
      </c>
    </row>
    <row r="25" spans="1:8">
      <c r="A25" s="433">
        <v>19</v>
      </c>
      <c r="B25" s="446" t="s">
        <v>535</v>
      </c>
      <c r="C25" s="433">
        <v>37673.14</v>
      </c>
      <c r="D25" s="433">
        <v>2484710.9602999999</v>
      </c>
      <c r="E25" s="433">
        <v>39576.103999999999</v>
      </c>
      <c r="F25" s="433">
        <v>0</v>
      </c>
      <c r="G25" s="433">
        <v>0</v>
      </c>
      <c r="H25" s="432">
        <f t="shared" si="0"/>
        <v>2482807.9963000002</v>
      </c>
    </row>
    <row r="26" spans="1:8">
      <c r="A26" s="433">
        <v>20</v>
      </c>
      <c r="B26" s="446" t="s">
        <v>536</v>
      </c>
      <c r="C26" s="433">
        <v>231514.36860000002</v>
      </c>
      <c r="D26" s="433">
        <v>34900858.353800029</v>
      </c>
      <c r="E26" s="433">
        <v>316690.80788791989</v>
      </c>
      <c r="F26" s="433">
        <v>0</v>
      </c>
      <c r="G26" s="433">
        <v>0</v>
      </c>
      <c r="H26" s="432">
        <f t="shared" si="0"/>
        <v>34815681.914512113</v>
      </c>
    </row>
    <row r="27" spans="1:8">
      <c r="A27" s="433">
        <v>21</v>
      </c>
      <c r="B27" s="446" t="s">
        <v>537</v>
      </c>
      <c r="C27" s="433">
        <v>70340.100000000006</v>
      </c>
      <c r="D27" s="433">
        <v>3765147.5292000002</v>
      </c>
      <c r="E27" s="433">
        <v>109459.45819999999</v>
      </c>
      <c r="F27" s="433">
        <v>0</v>
      </c>
      <c r="G27" s="433">
        <v>0</v>
      </c>
      <c r="H27" s="432">
        <f t="shared" si="0"/>
        <v>3726028.1710000001</v>
      </c>
    </row>
    <row r="28" spans="1:8">
      <c r="A28" s="433">
        <v>22</v>
      </c>
      <c r="B28" s="446" t="s">
        <v>538</v>
      </c>
      <c r="C28" s="433">
        <v>567638.7365</v>
      </c>
      <c r="D28" s="433">
        <v>1226110.0424000002</v>
      </c>
      <c r="E28" s="433">
        <v>319509.55890000012</v>
      </c>
      <c r="F28" s="433">
        <v>0</v>
      </c>
      <c r="G28" s="433">
        <v>0</v>
      </c>
      <c r="H28" s="432">
        <f t="shared" si="0"/>
        <v>1474239.2200000002</v>
      </c>
    </row>
    <row r="29" spans="1:8">
      <c r="A29" s="433">
        <v>23</v>
      </c>
      <c r="B29" s="446" t="s">
        <v>539</v>
      </c>
      <c r="C29" s="433">
        <v>5615511.6939000022</v>
      </c>
      <c r="D29" s="433">
        <v>162208662.53939861</v>
      </c>
      <c r="E29" s="433">
        <v>3355728.3990098434</v>
      </c>
      <c r="F29" s="433">
        <v>0</v>
      </c>
      <c r="G29" s="433">
        <v>0</v>
      </c>
      <c r="H29" s="432">
        <f t="shared" si="0"/>
        <v>164468445.83428875</v>
      </c>
    </row>
    <row r="30" spans="1:8">
      <c r="A30" s="433">
        <v>24</v>
      </c>
      <c r="B30" s="446" t="s">
        <v>540</v>
      </c>
      <c r="C30" s="433">
        <v>5209868.2471999992</v>
      </c>
      <c r="D30" s="433">
        <v>160805292.01870006</v>
      </c>
      <c r="E30" s="433">
        <v>4513030.0702303443</v>
      </c>
      <c r="F30" s="433">
        <v>0</v>
      </c>
      <c r="G30" s="433">
        <v>0</v>
      </c>
      <c r="H30" s="432">
        <f t="shared" si="0"/>
        <v>161502130.19566974</v>
      </c>
    </row>
    <row r="31" spans="1:8">
      <c r="A31" s="433">
        <v>25</v>
      </c>
      <c r="B31" s="446" t="s">
        <v>541</v>
      </c>
      <c r="C31" s="433">
        <v>2299868.3568999986</v>
      </c>
      <c r="D31" s="433">
        <v>53095732.888099968</v>
      </c>
      <c r="E31" s="433">
        <v>1501690.1612000018</v>
      </c>
      <c r="F31" s="433">
        <v>0</v>
      </c>
      <c r="G31" s="433">
        <v>0</v>
      </c>
      <c r="H31" s="432">
        <f t="shared" si="0"/>
        <v>53893911.083799966</v>
      </c>
    </row>
    <row r="32" spans="1:8">
      <c r="A32" s="433">
        <v>26</v>
      </c>
      <c r="B32" s="446" t="s">
        <v>542</v>
      </c>
      <c r="C32" s="433">
        <v>4392110.4338999977</v>
      </c>
      <c r="D32" s="433">
        <v>41547524.597699963</v>
      </c>
      <c r="E32" s="433">
        <v>2706430.7623999994</v>
      </c>
      <c r="F32" s="433">
        <v>0</v>
      </c>
      <c r="G32" s="433">
        <v>1008067.7683837811</v>
      </c>
      <c r="H32" s="432">
        <f t="shared" si="0"/>
        <v>43233204.26919996</v>
      </c>
    </row>
    <row r="33" spans="1:8">
      <c r="A33" s="433">
        <v>27</v>
      </c>
      <c r="B33" s="433" t="s">
        <v>99</v>
      </c>
      <c r="C33" s="433">
        <v>20440124.823426809</v>
      </c>
      <c r="D33" s="433">
        <v>130688916.17252466</v>
      </c>
      <c r="E33" s="433">
        <v>0</v>
      </c>
      <c r="F33" s="433">
        <v>0</v>
      </c>
      <c r="G33" s="433">
        <v>0</v>
      </c>
      <c r="H33" s="432">
        <f t="shared" si="0"/>
        <v>151129040.99595147</v>
      </c>
    </row>
    <row r="34" spans="1:8">
      <c r="A34" s="433">
        <v>28</v>
      </c>
      <c r="B34" s="436" t="s">
        <v>66</v>
      </c>
      <c r="C34" s="436">
        <f>SUM(C7:C33)</f>
        <v>68784737.402926803</v>
      </c>
      <c r="D34" s="436">
        <f>SUM(D7:D33)</f>
        <v>1691410727.1401904</v>
      </c>
      <c r="E34" s="436">
        <f>SUM(E7:E33)</f>
        <v>31171594.976077922</v>
      </c>
      <c r="F34" s="436">
        <f>SUM(F7:F33)</f>
        <v>0</v>
      </c>
      <c r="G34" s="436">
        <f>SUM(G7:G33)</f>
        <v>1008067.7683837811</v>
      </c>
      <c r="H34" s="432">
        <f t="shared" si="0"/>
        <v>1729023869.567039</v>
      </c>
    </row>
    <row r="36" spans="1:8">
      <c r="B36" s="344"/>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tabColor rgb="FF92D050"/>
  </sheetPr>
  <dimension ref="A1:D15"/>
  <sheetViews>
    <sheetView showGridLines="0" zoomScaleNormal="100" workbookViewId="0"/>
  </sheetViews>
  <sheetFormatPr defaultColWidth="9.140625" defaultRowHeight="12.75"/>
  <cols>
    <col min="1" max="1" width="11.85546875" style="339" bestFit="1" customWidth="1"/>
    <col min="2" max="2" width="108" style="339" bestFit="1" customWidth="1"/>
    <col min="3" max="3" width="35.5703125" style="339" customWidth="1"/>
    <col min="4" max="4" width="38.42578125" style="339" customWidth="1"/>
    <col min="5" max="16384" width="9.140625" style="339"/>
  </cols>
  <sheetData>
    <row r="1" spans="1:4" ht="13.5">
      <c r="A1" s="338" t="s">
        <v>108</v>
      </c>
      <c r="B1" s="274" t="str">
        <f>Info!C2</f>
        <v>სს ტერაბანკი</v>
      </c>
    </row>
    <row r="2" spans="1:4">
      <c r="A2" s="338" t="s">
        <v>109</v>
      </c>
      <c r="B2" s="341">
        <f>'1. key ratios'!B2</f>
        <v>45382</v>
      </c>
    </row>
    <row r="3" spans="1:4">
      <c r="A3" s="340" t="s">
        <v>543</v>
      </c>
    </row>
    <row r="5" spans="1:4">
      <c r="A5" s="661" t="s">
        <v>880</v>
      </c>
      <c r="B5" s="661"/>
      <c r="C5" s="456" t="s">
        <v>562</v>
      </c>
      <c r="D5" s="456" t="s">
        <v>879</v>
      </c>
    </row>
    <row r="6" spans="1:4">
      <c r="A6" s="455">
        <v>1</v>
      </c>
      <c r="B6" s="448" t="s">
        <v>878</v>
      </c>
      <c r="C6" s="450">
        <v>32957405.694317743</v>
      </c>
      <c r="D6" s="450">
        <v>182441.63834425117</v>
      </c>
    </row>
    <row r="7" spans="1:4">
      <c r="A7" s="452">
        <v>2</v>
      </c>
      <c r="B7" s="448" t="s">
        <v>877</v>
      </c>
      <c r="C7" s="450">
        <v>10013663.545102529</v>
      </c>
      <c r="D7" s="450">
        <v>-2056.5856466781697</v>
      </c>
    </row>
    <row r="8" spans="1:4">
      <c r="A8" s="454">
        <v>2.1</v>
      </c>
      <c r="B8" s="453" t="s">
        <v>876</v>
      </c>
      <c r="C8" s="450">
        <v>598559.33076411439</v>
      </c>
      <c r="D8" s="450">
        <v>-2056.5856466781697</v>
      </c>
    </row>
    <row r="9" spans="1:4">
      <c r="A9" s="454">
        <v>2.2000000000000002</v>
      </c>
      <c r="B9" s="453" t="s">
        <v>875</v>
      </c>
      <c r="C9" s="450">
        <v>9415104.2143384144</v>
      </c>
      <c r="D9" s="450">
        <v>0</v>
      </c>
    </row>
    <row r="10" spans="1:4">
      <c r="A10" s="455">
        <v>3</v>
      </c>
      <c r="B10" s="448" t="s">
        <v>874</v>
      </c>
      <c r="C10" s="450">
        <v>12146031.467826717</v>
      </c>
      <c r="D10" s="450">
        <v>0</v>
      </c>
    </row>
    <row r="11" spans="1:4">
      <c r="A11" s="454">
        <v>3.1</v>
      </c>
      <c r="B11" s="453" t="s">
        <v>544</v>
      </c>
      <c r="C11" s="450">
        <v>833789.86588226655</v>
      </c>
      <c r="D11" s="450">
        <v>0</v>
      </c>
    </row>
    <row r="12" spans="1:4">
      <c r="A12" s="454">
        <v>3.2</v>
      </c>
      <c r="B12" s="453" t="s">
        <v>873</v>
      </c>
      <c r="C12" s="450">
        <v>1313838.5273941779</v>
      </c>
      <c r="D12" s="450">
        <v>0</v>
      </c>
    </row>
    <row r="13" spans="1:4">
      <c r="A13" s="454">
        <v>3.3</v>
      </c>
      <c r="B13" s="453" t="s">
        <v>872</v>
      </c>
      <c r="C13" s="450">
        <v>9998403.074550271</v>
      </c>
      <c r="D13" s="450">
        <v>0</v>
      </c>
    </row>
    <row r="14" spans="1:4">
      <c r="A14" s="452">
        <v>4</v>
      </c>
      <c r="B14" s="451" t="s">
        <v>871</v>
      </c>
      <c r="C14" s="450">
        <v>166172.18454402941</v>
      </c>
      <c r="D14" s="450">
        <v>0</v>
      </c>
    </row>
    <row r="15" spans="1:4">
      <c r="A15" s="449">
        <v>5</v>
      </c>
      <c r="B15" s="448" t="s">
        <v>870</v>
      </c>
      <c r="C15" s="447">
        <f>C6+C7-C10+C14</f>
        <v>30991209.956137586</v>
      </c>
      <c r="D15" s="447">
        <f>D6+D7-D10+D14</f>
        <v>180385.052697573</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tabColor rgb="FF92D050"/>
  </sheetPr>
  <dimension ref="A1:D23"/>
  <sheetViews>
    <sheetView showGridLines="0" zoomScaleNormal="100" workbookViewId="0"/>
  </sheetViews>
  <sheetFormatPr defaultColWidth="9.140625" defaultRowHeight="12.75"/>
  <cols>
    <col min="1" max="1" width="11.85546875" style="443" bestFit="1" customWidth="1"/>
    <col min="2" max="2" width="128.85546875" style="443" bestFit="1" customWidth="1"/>
    <col min="3" max="3" width="37" style="443" customWidth="1"/>
    <col min="4" max="4" width="50.5703125" style="443" customWidth="1"/>
    <col min="5" max="16384" width="9.140625" style="443"/>
  </cols>
  <sheetData>
    <row r="1" spans="1:4" ht="13.5">
      <c r="A1" s="338" t="s">
        <v>108</v>
      </c>
      <c r="B1" s="274" t="str">
        <f>Info!C2</f>
        <v>სს ტერაბანკი</v>
      </c>
    </row>
    <row r="2" spans="1:4">
      <c r="A2" s="338" t="s">
        <v>109</v>
      </c>
      <c r="B2" s="341">
        <f>'1. key ratios'!B2</f>
        <v>45382</v>
      </c>
    </row>
    <row r="3" spans="1:4">
      <c r="A3" s="340" t="s">
        <v>545</v>
      </c>
    </row>
    <row r="4" spans="1:4">
      <c r="A4" s="340"/>
    </row>
    <row r="5" spans="1:4" ht="15" customHeight="1">
      <c r="A5" s="662" t="s">
        <v>546</v>
      </c>
      <c r="B5" s="663"/>
      <c r="C5" s="666" t="s">
        <v>547</v>
      </c>
      <c r="D5" s="666" t="s">
        <v>548</v>
      </c>
    </row>
    <row r="6" spans="1:4">
      <c r="A6" s="664"/>
      <c r="B6" s="665"/>
      <c r="C6" s="666"/>
      <c r="D6" s="666"/>
    </row>
    <row r="7" spans="1:4">
      <c r="A7" s="436">
        <v>1</v>
      </c>
      <c r="B7" s="436" t="s">
        <v>549</v>
      </c>
      <c r="C7" s="433">
        <v>46365338.568099953</v>
      </c>
      <c r="D7" s="457"/>
    </row>
    <row r="8" spans="1:4">
      <c r="A8" s="433">
        <v>2</v>
      </c>
      <c r="B8" s="433" t="s">
        <v>550</v>
      </c>
      <c r="C8" s="433">
        <v>12719403.112098185</v>
      </c>
      <c r="D8" s="457"/>
    </row>
    <row r="9" spans="1:4">
      <c r="A9" s="433">
        <v>3</v>
      </c>
      <c r="B9" s="460" t="s">
        <v>551</v>
      </c>
      <c r="C9" s="433">
        <v>30201.428335360048</v>
      </c>
      <c r="D9" s="457"/>
    </row>
    <row r="10" spans="1:4">
      <c r="A10" s="433">
        <v>4</v>
      </c>
      <c r="B10" s="433" t="s">
        <v>552</v>
      </c>
      <c r="C10" s="433">
        <v>8205905.3990335464</v>
      </c>
      <c r="D10" s="457"/>
    </row>
    <row r="11" spans="1:4">
      <c r="A11" s="433">
        <v>5</v>
      </c>
      <c r="B11" s="459" t="s">
        <v>881</v>
      </c>
      <c r="C11" s="433">
        <v>4458180.1395000797</v>
      </c>
      <c r="D11" s="457"/>
    </row>
    <row r="12" spans="1:4">
      <c r="A12" s="433">
        <v>6</v>
      </c>
      <c r="B12" s="459" t="s">
        <v>553</v>
      </c>
      <c r="C12" s="433">
        <v>2429825.7595243002</v>
      </c>
      <c r="D12" s="457"/>
    </row>
    <row r="13" spans="1:4">
      <c r="A13" s="433">
        <v>7</v>
      </c>
      <c r="B13" s="459" t="s">
        <v>556</v>
      </c>
      <c r="C13" s="433">
        <v>1198649.1924855998</v>
      </c>
      <c r="D13" s="457"/>
    </row>
    <row r="14" spans="1:4">
      <c r="A14" s="433">
        <v>8</v>
      </c>
      <c r="B14" s="459" t="s">
        <v>554</v>
      </c>
      <c r="C14" s="433">
        <v>0</v>
      </c>
      <c r="D14" s="433"/>
    </row>
    <row r="15" spans="1:4">
      <c r="A15" s="433">
        <v>9</v>
      </c>
      <c r="B15" s="459" t="s">
        <v>555</v>
      </c>
      <c r="C15" s="433">
        <v>0</v>
      </c>
      <c r="D15" s="433"/>
    </row>
    <row r="16" spans="1:4">
      <c r="A16" s="433">
        <v>10</v>
      </c>
      <c r="B16" s="459" t="s">
        <v>557</v>
      </c>
      <c r="C16" s="433">
        <v>0</v>
      </c>
      <c r="D16" s="433"/>
    </row>
    <row r="17" spans="1:4" ht="25.5">
      <c r="A17" s="433">
        <v>11</v>
      </c>
      <c r="B17" s="459" t="s">
        <v>558</v>
      </c>
      <c r="C17" s="433">
        <v>119250.30752356036</v>
      </c>
      <c r="D17" s="457"/>
    </row>
    <row r="18" spans="1:4">
      <c r="A18" s="436">
        <v>12</v>
      </c>
      <c r="B18" s="458" t="s">
        <v>559</v>
      </c>
      <c r="C18" s="436">
        <f>C7+C8+C9-C10</f>
        <v>50909037.709499955</v>
      </c>
      <c r="D18" s="457"/>
    </row>
    <row r="21" spans="1:4">
      <c r="B21" s="338"/>
    </row>
    <row r="22" spans="1:4">
      <c r="B22" s="338"/>
    </row>
    <row r="23" spans="1:4">
      <c r="B23" s="340"/>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rgb="FF92D050"/>
  </sheetPr>
  <dimension ref="A1:AB28"/>
  <sheetViews>
    <sheetView showGridLines="0" zoomScaleNormal="100" workbookViewId="0"/>
  </sheetViews>
  <sheetFormatPr defaultColWidth="9.140625" defaultRowHeight="12.75"/>
  <cols>
    <col min="1" max="1" width="11.85546875" style="443" bestFit="1" customWidth="1"/>
    <col min="2" max="2" width="63.85546875" style="443" customWidth="1"/>
    <col min="3" max="3" width="15.5703125" style="443" customWidth="1"/>
    <col min="4" max="18" width="22.28515625" style="443" customWidth="1"/>
    <col min="19" max="19" width="23.28515625" style="443" bestFit="1" customWidth="1"/>
    <col min="20" max="26" width="22.28515625" style="443" customWidth="1"/>
    <col min="27" max="27" width="23.28515625" style="443" bestFit="1" customWidth="1"/>
    <col min="28" max="28" width="20" style="443" customWidth="1"/>
    <col min="29" max="16384" width="9.140625" style="443"/>
  </cols>
  <sheetData>
    <row r="1" spans="1:28" ht="13.5">
      <c r="A1" s="338" t="s">
        <v>108</v>
      </c>
      <c r="B1" s="274" t="str">
        <f>Info!C2</f>
        <v>სს ტერაბანკი</v>
      </c>
    </row>
    <row r="2" spans="1:28">
      <c r="A2" s="338" t="s">
        <v>109</v>
      </c>
      <c r="B2" s="341">
        <f>'1. key ratios'!B2</f>
        <v>45382</v>
      </c>
      <c r="C2" s="444"/>
    </row>
    <row r="3" spans="1:28">
      <c r="A3" s="340" t="s">
        <v>560</v>
      </c>
    </row>
    <row r="5" spans="1:28" ht="15" customHeight="1">
      <c r="A5" s="667" t="s">
        <v>894</v>
      </c>
      <c r="B5" s="668"/>
      <c r="C5" s="659" t="s">
        <v>893</v>
      </c>
      <c r="D5" s="673"/>
      <c r="E5" s="673"/>
      <c r="F5" s="673"/>
      <c r="G5" s="673"/>
      <c r="H5" s="673"/>
      <c r="I5" s="673"/>
      <c r="J5" s="673"/>
      <c r="K5" s="673"/>
      <c r="L5" s="673"/>
      <c r="M5" s="673"/>
      <c r="N5" s="673"/>
      <c r="O5" s="673"/>
      <c r="P5" s="673"/>
      <c r="Q5" s="673"/>
      <c r="R5" s="673"/>
      <c r="S5" s="673"/>
      <c r="T5" s="471"/>
      <c r="U5" s="471"/>
      <c r="V5" s="471"/>
      <c r="W5" s="471"/>
      <c r="X5" s="471"/>
      <c r="Y5" s="471"/>
      <c r="Z5" s="471"/>
      <c r="AA5" s="470"/>
      <c r="AB5" s="463"/>
    </row>
    <row r="6" spans="1:28">
      <c r="A6" s="669"/>
      <c r="B6" s="670"/>
      <c r="C6" s="674" t="s">
        <v>66</v>
      </c>
      <c r="D6" s="676" t="s">
        <v>892</v>
      </c>
      <c r="E6" s="676"/>
      <c r="F6" s="676"/>
      <c r="G6" s="676"/>
      <c r="H6" s="677" t="s">
        <v>891</v>
      </c>
      <c r="I6" s="678"/>
      <c r="J6" s="678"/>
      <c r="K6" s="679"/>
      <c r="L6" s="468"/>
      <c r="M6" s="680" t="s">
        <v>890</v>
      </c>
      <c r="N6" s="680"/>
      <c r="O6" s="680"/>
      <c r="P6" s="680"/>
      <c r="Q6" s="680"/>
      <c r="R6" s="680"/>
      <c r="S6" s="657"/>
      <c r="T6" s="469"/>
      <c r="U6" s="660" t="s">
        <v>889</v>
      </c>
      <c r="V6" s="660"/>
      <c r="W6" s="660"/>
      <c r="X6" s="660"/>
      <c r="Y6" s="660"/>
      <c r="Z6" s="660"/>
      <c r="AA6" s="658"/>
      <c r="AB6" s="468"/>
    </row>
    <row r="7" spans="1:28" ht="25.5">
      <c r="A7" s="671"/>
      <c r="B7" s="672"/>
      <c r="C7" s="675"/>
      <c r="D7" s="467"/>
      <c r="E7" s="440" t="s">
        <v>561</v>
      </c>
      <c r="F7" s="440" t="s">
        <v>887</v>
      </c>
      <c r="G7" s="440" t="s">
        <v>888</v>
      </c>
      <c r="H7" s="466"/>
      <c r="I7" s="440" t="s">
        <v>561</v>
      </c>
      <c r="J7" s="440" t="s">
        <v>887</v>
      </c>
      <c r="K7" s="440" t="s">
        <v>888</v>
      </c>
      <c r="L7" s="465"/>
      <c r="M7" s="440" t="s">
        <v>561</v>
      </c>
      <c r="N7" s="440" t="s">
        <v>887</v>
      </c>
      <c r="O7" s="440" t="s">
        <v>886</v>
      </c>
      <c r="P7" s="440" t="s">
        <v>885</v>
      </c>
      <c r="Q7" s="440" t="s">
        <v>884</v>
      </c>
      <c r="R7" s="440" t="s">
        <v>883</v>
      </c>
      <c r="S7" s="440" t="s">
        <v>882</v>
      </c>
      <c r="T7" s="464"/>
      <c r="U7" s="440" t="s">
        <v>561</v>
      </c>
      <c r="V7" s="440" t="s">
        <v>887</v>
      </c>
      <c r="W7" s="440" t="s">
        <v>886</v>
      </c>
      <c r="X7" s="440" t="s">
        <v>885</v>
      </c>
      <c r="Y7" s="440" t="s">
        <v>884</v>
      </c>
      <c r="Z7" s="440" t="s">
        <v>883</v>
      </c>
      <c r="AA7" s="440" t="s">
        <v>882</v>
      </c>
      <c r="AB7" s="463"/>
    </row>
    <row r="8" spans="1:28">
      <c r="A8" s="462">
        <v>1</v>
      </c>
      <c r="B8" s="436" t="s">
        <v>562</v>
      </c>
      <c r="C8" s="571">
        <v>1322868902.0178235</v>
      </c>
      <c r="D8" s="571">
        <v>1208649788.0848489</v>
      </c>
      <c r="E8" s="571">
        <v>24946880.105075151</v>
      </c>
      <c r="F8" s="571">
        <v>0</v>
      </c>
      <c r="G8" s="571">
        <v>0</v>
      </c>
      <c r="H8" s="571">
        <v>65874501.323476918</v>
      </c>
      <c r="I8" s="571">
        <v>14071040.792799998</v>
      </c>
      <c r="J8" s="571">
        <v>16254188.272300001</v>
      </c>
      <c r="K8" s="571">
        <v>0</v>
      </c>
      <c r="L8" s="571">
        <v>48344612.609499976</v>
      </c>
      <c r="M8" s="571">
        <v>4952234.9957999988</v>
      </c>
      <c r="N8" s="571">
        <v>4285026.6706000008</v>
      </c>
      <c r="O8" s="571">
        <v>8257348.4746999964</v>
      </c>
      <c r="P8" s="571">
        <v>9936124.6849999968</v>
      </c>
      <c r="Q8" s="571">
        <v>6505341.7659000009</v>
      </c>
      <c r="R8" s="571">
        <v>1336841.1192999999</v>
      </c>
      <c r="S8" s="571">
        <v>0</v>
      </c>
      <c r="T8" s="433"/>
      <c r="U8" s="433">
        <v>0</v>
      </c>
      <c r="V8" s="433">
        <v>0</v>
      </c>
      <c r="W8" s="433">
        <v>0</v>
      </c>
      <c r="X8" s="433">
        <v>0</v>
      </c>
      <c r="Y8" s="433">
        <v>0</v>
      </c>
      <c r="Z8" s="433">
        <v>0</v>
      </c>
      <c r="AA8" s="433">
        <v>0</v>
      </c>
    </row>
    <row r="9" spans="1:28">
      <c r="A9" s="433">
        <v>1.1000000000000001</v>
      </c>
      <c r="B9" s="452" t="s">
        <v>563</v>
      </c>
      <c r="C9" s="452">
        <v>0</v>
      </c>
      <c r="D9" s="452">
        <v>0</v>
      </c>
      <c r="E9" s="452">
        <v>0</v>
      </c>
      <c r="F9" s="452">
        <v>0</v>
      </c>
      <c r="G9" s="452">
        <v>0</v>
      </c>
      <c r="H9" s="452">
        <v>0</v>
      </c>
      <c r="I9" s="452">
        <v>0</v>
      </c>
      <c r="J9" s="452">
        <v>0</v>
      </c>
      <c r="K9" s="452">
        <v>0</v>
      </c>
      <c r="L9" s="452">
        <v>0</v>
      </c>
      <c r="M9" s="452">
        <v>0</v>
      </c>
      <c r="N9" s="452">
        <v>0</v>
      </c>
      <c r="O9" s="452">
        <v>0</v>
      </c>
      <c r="P9" s="452">
        <v>0</v>
      </c>
      <c r="Q9" s="452">
        <v>0</v>
      </c>
      <c r="R9" s="452">
        <v>0</v>
      </c>
      <c r="S9" s="452">
        <v>0</v>
      </c>
      <c r="T9" s="433"/>
      <c r="U9" s="433">
        <v>0</v>
      </c>
      <c r="V9" s="433">
        <v>0</v>
      </c>
      <c r="W9" s="433">
        <v>0</v>
      </c>
      <c r="X9" s="433">
        <v>0</v>
      </c>
      <c r="Y9" s="433">
        <v>0</v>
      </c>
      <c r="Z9" s="433">
        <v>0</v>
      </c>
      <c r="AA9" s="433">
        <v>0</v>
      </c>
    </row>
    <row r="10" spans="1:28">
      <c r="A10" s="433">
        <v>1.2</v>
      </c>
      <c r="B10" s="452" t="s">
        <v>564</v>
      </c>
      <c r="C10" s="452">
        <v>0</v>
      </c>
      <c r="D10" s="452">
        <v>0</v>
      </c>
      <c r="E10" s="452">
        <v>0</v>
      </c>
      <c r="F10" s="452">
        <v>0</v>
      </c>
      <c r="G10" s="452">
        <v>0</v>
      </c>
      <c r="H10" s="452">
        <v>0</v>
      </c>
      <c r="I10" s="452">
        <v>0</v>
      </c>
      <c r="J10" s="452">
        <v>0</v>
      </c>
      <c r="K10" s="452">
        <v>0</v>
      </c>
      <c r="L10" s="452">
        <v>0</v>
      </c>
      <c r="M10" s="452">
        <v>0</v>
      </c>
      <c r="N10" s="452">
        <v>0</v>
      </c>
      <c r="O10" s="452">
        <v>0</v>
      </c>
      <c r="P10" s="452">
        <v>0</v>
      </c>
      <c r="Q10" s="452">
        <v>0</v>
      </c>
      <c r="R10" s="452">
        <v>0</v>
      </c>
      <c r="S10" s="452">
        <v>0</v>
      </c>
      <c r="T10" s="433"/>
      <c r="U10" s="433">
        <v>0</v>
      </c>
      <c r="V10" s="433">
        <v>0</v>
      </c>
      <c r="W10" s="433">
        <v>0</v>
      </c>
      <c r="X10" s="433">
        <v>0</v>
      </c>
      <c r="Y10" s="433">
        <v>0</v>
      </c>
      <c r="Z10" s="433">
        <v>0</v>
      </c>
      <c r="AA10" s="433">
        <v>0</v>
      </c>
    </row>
    <row r="11" spans="1:28">
      <c r="A11" s="433">
        <v>1.3</v>
      </c>
      <c r="B11" s="452" t="s">
        <v>565</v>
      </c>
      <c r="C11" s="452">
        <v>0</v>
      </c>
      <c r="D11" s="452">
        <v>0</v>
      </c>
      <c r="E11" s="452">
        <v>0</v>
      </c>
      <c r="F11" s="452">
        <v>0</v>
      </c>
      <c r="G11" s="452">
        <v>0</v>
      </c>
      <c r="H11" s="452">
        <v>0</v>
      </c>
      <c r="I11" s="452">
        <v>0</v>
      </c>
      <c r="J11" s="452">
        <v>0</v>
      </c>
      <c r="K11" s="452">
        <v>0</v>
      </c>
      <c r="L11" s="452">
        <v>0</v>
      </c>
      <c r="M11" s="452">
        <v>0</v>
      </c>
      <c r="N11" s="452">
        <v>0</v>
      </c>
      <c r="O11" s="452">
        <v>0</v>
      </c>
      <c r="P11" s="452">
        <v>0</v>
      </c>
      <c r="Q11" s="452">
        <v>0</v>
      </c>
      <c r="R11" s="452">
        <v>0</v>
      </c>
      <c r="S11" s="452">
        <v>0</v>
      </c>
      <c r="T11" s="433"/>
      <c r="U11" s="433">
        <v>0</v>
      </c>
      <c r="V11" s="433">
        <v>0</v>
      </c>
      <c r="W11" s="433">
        <v>0</v>
      </c>
      <c r="X11" s="433">
        <v>0</v>
      </c>
      <c r="Y11" s="433">
        <v>0</v>
      </c>
      <c r="Z11" s="433">
        <v>0</v>
      </c>
      <c r="AA11" s="433">
        <v>0</v>
      </c>
    </row>
    <row r="12" spans="1:28">
      <c r="A12" s="433">
        <v>1.4</v>
      </c>
      <c r="B12" s="452" t="s">
        <v>566</v>
      </c>
      <c r="C12" s="452">
        <v>25547196.746299997</v>
      </c>
      <c r="D12" s="452">
        <v>24643970.441299997</v>
      </c>
      <c r="E12" s="452">
        <v>0</v>
      </c>
      <c r="F12" s="452">
        <v>0</v>
      </c>
      <c r="G12" s="452">
        <v>0</v>
      </c>
      <c r="H12" s="452">
        <v>0</v>
      </c>
      <c r="I12" s="452">
        <v>0</v>
      </c>
      <c r="J12" s="452">
        <v>0</v>
      </c>
      <c r="K12" s="452">
        <v>0</v>
      </c>
      <c r="L12" s="452">
        <v>903226.30499999993</v>
      </c>
      <c r="M12" s="452">
        <v>0</v>
      </c>
      <c r="N12" s="452">
        <v>0</v>
      </c>
      <c r="O12" s="452">
        <v>0</v>
      </c>
      <c r="P12" s="452">
        <v>0</v>
      </c>
      <c r="Q12" s="452">
        <v>0</v>
      </c>
      <c r="R12" s="452">
        <v>0</v>
      </c>
      <c r="S12" s="452">
        <v>0</v>
      </c>
      <c r="T12" s="433"/>
      <c r="U12" s="433">
        <v>0</v>
      </c>
      <c r="V12" s="433">
        <v>0</v>
      </c>
      <c r="W12" s="433">
        <v>0</v>
      </c>
      <c r="X12" s="433">
        <v>0</v>
      </c>
      <c r="Y12" s="433">
        <v>0</v>
      </c>
      <c r="Z12" s="433">
        <v>0</v>
      </c>
      <c r="AA12" s="433">
        <v>0</v>
      </c>
    </row>
    <row r="13" spans="1:28">
      <c r="A13" s="433">
        <v>1.5</v>
      </c>
      <c r="B13" s="452" t="s">
        <v>567</v>
      </c>
      <c r="C13" s="452">
        <v>613452672.63093662</v>
      </c>
      <c r="D13" s="452">
        <v>564845078.60456026</v>
      </c>
      <c r="E13" s="452">
        <v>10052800.403486302</v>
      </c>
      <c r="F13" s="452">
        <v>0</v>
      </c>
      <c r="G13" s="452">
        <v>0</v>
      </c>
      <c r="H13" s="452">
        <v>31160882.094976939</v>
      </c>
      <c r="I13" s="452">
        <v>8318807.362999999</v>
      </c>
      <c r="J13" s="452">
        <v>6878637.2326000007</v>
      </c>
      <c r="K13" s="452">
        <v>0</v>
      </c>
      <c r="L13" s="452">
        <v>17446711.931399997</v>
      </c>
      <c r="M13" s="452">
        <v>3270609.9725999995</v>
      </c>
      <c r="N13" s="452">
        <v>839535.22829999984</v>
      </c>
      <c r="O13" s="452">
        <v>1357431.0419000001</v>
      </c>
      <c r="P13" s="452">
        <v>2823401.9469999997</v>
      </c>
      <c r="Q13" s="452">
        <v>3511726.2112000003</v>
      </c>
      <c r="R13" s="452">
        <v>1336841.1192999999</v>
      </c>
      <c r="S13" s="452">
        <v>0</v>
      </c>
      <c r="T13" s="433"/>
      <c r="U13" s="433">
        <v>0</v>
      </c>
      <c r="V13" s="433">
        <v>0</v>
      </c>
      <c r="W13" s="433">
        <v>0</v>
      </c>
      <c r="X13" s="433">
        <v>0</v>
      </c>
      <c r="Y13" s="433">
        <v>0</v>
      </c>
      <c r="Z13" s="433">
        <v>0</v>
      </c>
      <c r="AA13" s="433">
        <v>0</v>
      </c>
    </row>
    <row r="14" spans="1:28">
      <c r="A14" s="433">
        <v>1.6</v>
      </c>
      <c r="B14" s="452" t="s">
        <v>568</v>
      </c>
      <c r="C14" s="452">
        <v>683869032.64058685</v>
      </c>
      <c r="D14" s="452">
        <v>619160739.03898847</v>
      </c>
      <c r="E14" s="452">
        <v>14894079.701588847</v>
      </c>
      <c r="F14" s="452">
        <v>0</v>
      </c>
      <c r="G14" s="452">
        <v>0</v>
      </c>
      <c r="H14" s="452">
        <v>34713619.228499979</v>
      </c>
      <c r="I14" s="452">
        <v>5752233.4298</v>
      </c>
      <c r="J14" s="452">
        <v>9375551.0396999996</v>
      </c>
      <c r="K14" s="452">
        <v>0</v>
      </c>
      <c r="L14" s="452">
        <v>29994674.373099983</v>
      </c>
      <c r="M14" s="452">
        <v>1681625.0231999995</v>
      </c>
      <c r="N14" s="452">
        <v>3445491.4423000012</v>
      </c>
      <c r="O14" s="452">
        <v>6899917.4327999959</v>
      </c>
      <c r="P14" s="452">
        <v>7112722.7379999971</v>
      </c>
      <c r="Q14" s="452">
        <v>2993615.5547000007</v>
      </c>
      <c r="R14" s="452">
        <v>0</v>
      </c>
      <c r="S14" s="452">
        <v>0</v>
      </c>
      <c r="T14" s="433"/>
      <c r="U14" s="433">
        <v>0</v>
      </c>
      <c r="V14" s="433">
        <v>0</v>
      </c>
      <c r="W14" s="433">
        <v>0</v>
      </c>
      <c r="X14" s="433">
        <v>0</v>
      </c>
      <c r="Y14" s="433">
        <v>0</v>
      </c>
      <c r="Z14" s="433">
        <v>0</v>
      </c>
      <c r="AA14" s="433">
        <v>0</v>
      </c>
    </row>
    <row r="15" spans="1:28">
      <c r="A15" s="462">
        <v>2</v>
      </c>
      <c r="B15" s="436" t="s">
        <v>569</v>
      </c>
      <c r="C15" s="436">
        <v>161815076.32730243</v>
      </c>
      <c r="D15" s="436">
        <v>161815076.32730243</v>
      </c>
      <c r="E15" s="436">
        <v>0</v>
      </c>
      <c r="F15" s="436">
        <v>0</v>
      </c>
      <c r="G15" s="436">
        <v>0</v>
      </c>
      <c r="H15" s="436">
        <v>0</v>
      </c>
      <c r="I15" s="436">
        <v>0</v>
      </c>
      <c r="J15" s="436">
        <v>0</v>
      </c>
      <c r="K15" s="436">
        <v>0</v>
      </c>
      <c r="L15" s="436">
        <v>0</v>
      </c>
      <c r="M15" s="436">
        <v>0</v>
      </c>
      <c r="N15" s="436">
        <v>0</v>
      </c>
      <c r="O15" s="436">
        <v>0</v>
      </c>
      <c r="P15" s="436">
        <v>0</v>
      </c>
      <c r="Q15" s="436">
        <v>0</v>
      </c>
      <c r="R15" s="436">
        <v>0</v>
      </c>
      <c r="S15" s="436">
        <v>0</v>
      </c>
      <c r="T15" s="433"/>
      <c r="U15" s="433">
        <v>0</v>
      </c>
      <c r="V15" s="433">
        <v>0</v>
      </c>
      <c r="W15" s="433">
        <v>0</v>
      </c>
      <c r="X15" s="433">
        <v>0</v>
      </c>
      <c r="Y15" s="433">
        <v>0</v>
      </c>
      <c r="Z15" s="433">
        <v>0</v>
      </c>
      <c r="AA15" s="433">
        <v>0</v>
      </c>
    </row>
    <row r="16" spans="1:28">
      <c r="A16" s="433">
        <v>2.1</v>
      </c>
      <c r="B16" s="452" t="s">
        <v>563</v>
      </c>
      <c r="C16" s="452">
        <v>0</v>
      </c>
      <c r="D16" s="452">
        <v>0</v>
      </c>
      <c r="E16" s="452">
        <v>0</v>
      </c>
      <c r="F16" s="452">
        <v>0</v>
      </c>
      <c r="G16" s="452">
        <v>0</v>
      </c>
      <c r="H16" s="452">
        <v>0</v>
      </c>
      <c r="I16" s="452">
        <v>0</v>
      </c>
      <c r="J16" s="452">
        <v>0</v>
      </c>
      <c r="K16" s="452">
        <v>0</v>
      </c>
      <c r="L16" s="452">
        <v>0</v>
      </c>
      <c r="M16" s="452">
        <v>0</v>
      </c>
      <c r="N16" s="452">
        <v>0</v>
      </c>
      <c r="O16" s="452">
        <v>0</v>
      </c>
      <c r="P16" s="452">
        <v>0</v>
      </c>
      <c r="Q16" s="452">
        <v>0</v>
      </c>
      <c r="R16" s="452">
        <v>0</v>
      </c>
      <c r="S16" s="452">
        <v>0</v>
      </c>
      <c r="T16" s="433"/>
      <c r="U16" s="433">
        <v>0</v>
      </c>
      <c r="V16" s="433">
        <v>0</v>
      </c>
      <c r="W16" s="433">
        <v>0</v>
      </c>
      <c r="X16" s="433">
        <v>0</v>
      </c>
      <c r="Y16" s="433">
        <v>0</v>
      </c>
      <c r="Z16" s="433">
        <v>0</v>
      </c>
      <c r="AA16" s="433">
        <v>0</v>
      </c>
    </row>
    <row r="17" spans="1:27">
      <c r="A17" s="433">
        <v>2.2000000000000002</v>
      </c>
      <c r="B17" s="452" t="s">
        <v>564</v>
      </c>
      <c r="C17" s="452">
        <v>19902102.59</v>
      </c>
      <c r="D17" s="452">
        <v>19902102.59</v>
      </c>
      <c r="E17" s="452">
        <v>0</v>
      </c>
      <c r="F17" s="452">
        <v>0</v>
      </c>
      <c r="G17" s="452">
        <v>0</v>
      </c>
      <c r="H17" s="452">
        <v>0</v>
      </c>
      <c r="I17" s="452">
        <v>0</v>
      </c>
      <c r="J17" s="452">
        <v>0</v>
      </c>
      <c r="K17" s="452">
        <v>0</v>
      </c>
      <c r="L17" s="452">
        <v>0</v>
      </c>
      <c r="M17" s="452">
        <v>0</v>
      </c>
      <c r="N17" s="452">
        <v>0</v>
      </c>
      <c r="O17" s="452">
        <v>0</v>
      </c>
      <c r="P17" s="452">
        <v>0</v>
      </c>
      <c r="Q17" s="452">
        <v>0</v>
      </c>
      <c r="R17" s="452">
        <v>0</v>
      </c>
      <c r="S17" s="452">
        <v>0</v>
      </c>
      <c r="T17" s="433"/>
      <c r="U17" s="433">
        <v>0</v>
      </c>
      <c r="V17" s="433">
        <v>0</v>
      </c>
      <c r="W17" s="433">
        <v>0</v>
      </c>
      <c r="X17" s="433">
        <v>0</v>
      </c>
      <c r="Y17" s="433">
        <v>0</v>
      </c>
      <c r="Z17" s="433">
        <v>0</v>
      </c>
      <c r="AA17" s="433">
        <v>0</v>
      </c>
    </row>
    <row r="18" spans="1:27">
      <c r="A18" s="433">
        <v>2.2999999999999998</v>
      </c>
      <c r="B18" s="452" t="s">
        <v>565</v>
      </c>
      <c r="C18" s="452">
        <v>110927334.79000001</v>
      </c>
      <c r="D18" s="452">
        <v>110927334.79000001</v>
      </c>
      <c r="E18" s="452">
        <v>0</v>
      </c>
      <c r="F18" s="452">
        <v>0</v>
      </c>
      <c r="G18" s="452">
        <v>0</v>
      </c>
      <c r="H18" s="452">
        <v>0</v>
      </c>
      <c r="I18" s="452">
        <v>0</v>
      </c>
      <c r="J18" s="452">
        <v>0</v>
      </c>
      <c r="K18" s="452">
        <v>0</v>
      </c>
      <c r="L18" s="452">
        <v>0</v>
      </c>
      <c r="M18" s="452">
        <v>0</v>
      </c>
      <c r="N18" s="452">
        <v>0</v>
      </c>
      <c r="O18" s="452">
        <v>0</v>
      </c>
      <c r="P18" s="452">
        <v>0</v>
      </c>
      <c r="Q18" s="452">
        <v>0</v>
      </c>
      <c r="R18" s="452">
        <v>0</v>
      </c>
      <c r="S18" s="452">
        <v>0</v>
      </c>
      <c r="T18" s="433"/>
      <c r="U18" s="433">
        <v>0</v>
      </c>
      <c r="V18" s="433">
        <v>0</v>
      </c>
      <c r="W18" s="433">
        <v>0</v>
      </c>
      <c r="X18" s="433">
        <v>0</v>
      </c>
      <c r="Y18" s="433">
        <v>0</v>
      </c>
      <c r="Z18" s="433">
        <v>0</v>
      </c>
      <c r="AA18" s="433">
        <v>0</v>
      </c>
    </row>
    <row r="19" spans="1:27">
      <c r="A19" s="433">
        <v>2.4</v>
      </c>
      <c r="B19" s="452" t="s">
        <v>566</v>
      </c>
      <c r="C19" s="452">
        <v>30985638.947302427</v>
      </c>
      <c r="D19" s="452">
        <v>30985638.947302427</v>
      </c>
      <c r="E19" s="452">
        <v>0</v>
      </c>
      <c r="F19" s="452">
        <v>0</v>
      </c>
      <c r="G19" s="452">
        <v>0</v>
      </c>
      <c r="H19" s="452">
        <v>0</v>
      </c>
      <c r="I19" s="452">
        <v>0</v>
      </c>
      <c r="J19" s="452">
        <v>0</v>
      </c>
      <c r="K19" s="452">
        <v>0</v>
      </c>
      <c r="L19" s="452">
        <v>0</v>
      </c>
      <c r="M19" s="452">
        <v>0</v>
      </c>
      <c r="N19" s="452">
        <v>0</v>
      </c>
      <c r="O19" s="452">
        <v>0</v>
      </c>
      <c r="P19" s="452">
        <v>0</v>
      </c>
      <c r="Q19" s="452">
        <v>0</v>
      </c>
      <c r="R19" s="452">
        <v>0</v>
      </c>
      <c r="S19" s="452">
        <v>0</v>
      </c>
      <c r="T19" s="433"/>
      <c r="U19" s="433">
        <v>0</v>
      </c>
      <c r="V19" s="433">
        <v>0</v>
      </c>
      <c r="W19" s="433">
        <v>0</v>
      </c>
      <c r="X19" s="433">
        <v>0</v>
      </c>
      <c r="Y19" s="433">
        <v>0</v>
      </c>
      <c r="Z19" s="433">
        <v>0</v>
      </c>
      <c r="AA19" s="433">
        <v>0</v>
      </c>
    </row>
    <row r="20" spans="1:27">
      <c r="A20" s="433">
        <v>2.5</v>
      </c>
      <c r="B20" s="452" t="s">
        <v>567</v>
      </c>
      <c r="C20" s="452">
        <v>0</v>
      </c>
      <c r="D20" s="452">
        <v>0</v>
      </c>
      <c r="E20" s="452">
        <v>0</v>
      </c>
      <c r="F20" s="452">
        <v>0</v>
      </c>
      <c r="G20" s="452">
        <v>0</v>
      </c>
      <c r="H20" s="452">
        <v>0</v>
      </c>
      <c r="I20" s="452">
        <v>0</v>
      </c>
      <c r="J20" s="452">
        <v>0</v>
      </c>
      <c r="K20" s="452">
        <v>0</v>
      </c>
      <c r="L20" s="452">
        <v>0</v>
      </c>
      <c r="M20" s="452">
        <v>0</v>
      </c>
      <c r="N20" s="452">
        <v>0</v>
      </c>
      <c r="O20" s="452">
        <v>0</v>
      </c>
      <c r="P20" s="452">
        <v>0</v>
      </c>
      <c r="Q20" s="452">
        <v>0</v>
      </c>
      <c r="R20" s="452">
        <v>0</v>
      </c>
      <c r="S20" s="452">
        <v>0</v>
      </c>
      <c r="T20" s="433"/>
      <c r="U20" s="433">
        <v>0</v>
      </c>
      <c r="V20" s="433">
        <v>0</v>
      </c>
      <c r="W20" s="433">
        <v>0</v>
      </c>
      <c r="X20" s="433">
        <v>0</v>
      </c>
      <c r="Y20" s="433">
        <v>0</v>
      </c>
      <c r="Z20" s="433">
        <v>0</v>
      </c>
      <c r="AA20" s="433">
        <v>0</v>
      </c>
    </row>
    <row r="21" spans="1:27">
      <c r="A21" s="433">
        <v>2.6</v>
      </c>
      <c r="B21" s="452" t="s">
        <v>568</v>
      </c>
      <c r="C21" s="452">
        <v>0</v>
      </c>
      <c r="D21" s="452">
        <v>0</v>
      </c>
      <c r="E21" s="452">
        <v>0</v>
      </c>
      <c r="F21" s="452">
        <v>0</v>
      </c>
      <c r="G21" s="452">
        <v>0</v>
      </c>
      <c r="H21" s="452">
        <v>0</v>
      </c>
      <c r="I21" s="452">
        <v>0</v>
      </c>
      <c r="J21" s="452">
        <v>0</v>
      </c>
      <c r="K21" s="452">
        <v>0</v>
      </c>
      <c r="L21" s="452">
        <v>0</v>
      </c>
      <c r="M21" s="452">
        <v>0</v>
      </c>
      <c r="N21" s="452">
        <v>0</v>
      </c>
      <c r="O21" s="452">
        <v>0</v>
      </c>
      <c r="P21" s="452">
        <v>0</v>
      </c>
      <c r="Q21" s="452">
        <v>0</v>
      </c>
      <c r="R21" s="452">
        <v>0</v>
      </c>
      <c r="S21" s="452">
        <v>0</v>
      </c>
      <c r="T21" s="433"/>
      <c r="U21" s="433">
        <v>0</v>
      </c>
      <c r="V21" s="433">
        <v>0</v>
      </c>
      <c r="W21" s="433">
        <v>0</v>
      </c>
      <c r="X21" s="433">
        <v>0</v>
      </c>
      <c r="Y21" s="433">
        <v>0</v>
      </c>
      <c r="Z21" s="433">
        <v>0</v>
      </c>
      <c r="AA21" s="433">
        <v>0</v>
      </c>
    </row>
    <row r="22" spans="1:27">
      <c r="A22" s="462">
        <v>3</v>
      </c>
      <c r="B22" s="436" t="s">
        <v>570</v>
      </c>
      <c r="C22" s="436">
        <v>45359415.650000006</v>
      </c>
      <c r="D22" s="436">
        <v>42803767.069999993</v>
      </c>
      <c r="E22" s="461"/>
      <c r="F22" s="461"/>
      <c r="G22" s="461"/>
      <c r="H22" s="436">
        <v>0</v>
      </c>
      <c r="I22" s="461"/>
      <c r="J22" s="461"/>
      <c r="K22" s="461"/>
      <c r="L22" s="436">
        <v>2555648.58</v>
      </c>
      <c r="M22" s="461"/>
      <c r="N22" s="461"/>
      <c r="O22" s="461"/>
      <c r="P22" s="461"/>
      <c r="Q22" s="461"/>
      <c r="R22" s="461"/>
      <c r="S22" s="461"/>
      <c r="T22" s="436"/>
      <c r="U22" s="461"/>
      <c r="V22" s="461"/>
      <c r="W22" s="461"/>
      <c r="X22" s="461"/>
      <c r="Y22" s="461"/>
      <c r="Z22" s="461"/>
      <c r="AA22" s="461"/>
    </row>
    <row r="23" spans="1:27">
      <c r="A23" s="433">
        <v>3.1</v>
      </c>
      <c r="B23" s="452" t="s">
        <v>563</v>
      </c>
      <c r="C23" s="436">
        <v>0</v>
      </c>
      <c r="D23" s="436">
        <v>0</v>
      </c>
      <c r="E23" s="461"/>
      <c r="F23" s="461"/>
      <c r="G23" s="461"/>
      <c r="H23" s="436">
        <v>0</v>
      </c>
      <c r="I23" s="461"/>
      <c r="J23" s="461"/>
      <c r="K23" s="461"/>
      <c r="L23" s="436">
        <v>0</v>
      </c>
      <c r="M23" s="461"/>
      <c r="N23" s="461"/>
      <c r="O23" s="461"/>
      <c r="P23" s="461"/>
      <c r="Q23" s="461"/>
      <c r="R23" s="461"/>
      <c r="S23" s="461"/>
      <c r="T23" s="436"/>
      <c r="U23" s="461"/>
      <c r="V23" s="461"/>
      <c r="W23" s="461"/>
      <c r="X23" s="461"/>
      <c r="Y23" s="461"/>
      <c r="Z23" s="461"/>
      <c r="AA23" s="461"/>
    </row>
    <row r="24" spans="1:27">
      <c r="A24" s="433">
        <v>3.2</v>
      </c>
      <c r="B24" s="452" t="s">
        <v>564</v>
      </c>
      <c r="C24" s="436">
        <v>0</v>
      </c>
      <c r="D24" s="436">
        <v>0</v>
      </c>
      <c r="E24" s="461"/>
      <c r="F24" s="461"/>
      <c r="G24" s="461"/>
      <c r="H24" s="436">
        <v>0</v>
      </c>
      <c r="I24" s="461"/>
      <c r="J24" s="461"/>
      <c r="K24" s="461"/>
      <c r="L24" s="436">
        <v>0</v>
      </c>
      <c r="M24" s="461"/>
      <c r="N24" s="461"/>
      <c r="O24" s="461"/>
      <c r="P24" s="461"/>
      <c r="Q24" s="461"/>
      <c r="R24" s="461"/>
      <c r="S24" s="461"/>
      <c r="T24" s="436"/>
      <c r="U24" s="461"/>
      <c r="V24" s="461"/>
      <c r="W24" s="461"/>
      <c r="X24" s="461"/>
      <c r="Y24" s="461"/>
      <c r="Z24" s="461"/>
      <c r="AA24" s="461"/>
    </row>
    <row r="25" spans="1:27">
      <c r="A25" s="433">
        <v>3.3</v>
      </c>
      <c r="B25" s="452" t="s">
        <v>565</v>
      </c>
      <c r="C25" s="436">
        <v>0</v>
      </c>
      <c r="D25" s="436">
        <v>0</v>
      </c>
      <c r="E25" s="461"/>
      <c r="F25" s="461"/>
      <c r="G25" s="461"/>
      <c r="H25" s="436">
        <v>0</v>
      </c>
      <c r="I25" s="461"/>
      <c r="J25" s="461"/>
      <c r="K25" s="461"/>
      <c r="L25" s="436">
        <v>0</v>
      </c>
      <c r="M25" s="461"/>
      <c r="N25" s="461"/>
      <c r="O25" s="461"/>
      <c r="P25" s="461"/>
      <c r="Q25" s="461"/>
      <c r="R25" s="461"/>
      <c r="S25" s="461"/>
      <c r="T25" s="436"/>
      <c r="U25" s="461"/>
      <c r="V25" s="461"/>
      <c r="W25" s="461"/>
      <c r="X25" s="461"/>
      <c r="Y25" s="461"/>
      <c r="Z25" s="461"/>
      <c r="AA25" s="461"/>
    </row>
    <row r="26" spans="1:27">
      <c r="A26" s="433">
        <v>3.4</v>
      </c>
      <c r="B26" s="452" t="s">
        <v>566</v>
      </c>
      <c r="C26" s="436">
        <v>1110438.2</v>
      </c>
      <c r="D26" s="436">
        <v>1110438.2</v>
      </c>
      <c r="E26" s="461"/>
      <c r="F26" s="461"/>
      <c r="G26" s="461"/>
      <c r="H26" s="436">
        <v>0</v>
      </c>
      <c r="I26" s="461"/>
      <c r="J26" s="461"/>
      <c r="K26" s="461"/>
      <c r="L26" s="436">
        <v>0</v>
      </c>
      <c r="M26" s="461"/>
      <c r="N26" s="461"/>
      <c r="O26" s="461"/>
      <c r="P26" s="461"/>
      <c r="Q26" s="461"/>
      <c r="R26" s="461"/>
      <c r="S26" s="461"/>
      <c r="T26" s="436"/>
      <c r="U26" s="461"/>
      <c r="V26" s="461"/>
      <c r="W26" s="461"/>
      <c r="X26" s="461"/>
      <c r="Y26" s="461"/>
      <c r="Z26" s="461"/>
      <c r="AA26" s="461"/>
    </row>
    <row r="27" spans="1:27">
      <c r="A27" s="433">
        <v>3.5</v>
      </c>
      <c r="B27" s="452" t="s">
        <v>567</v>
      </c>
      <c r="C27" s="436">
        <v>34508460.399999999</v>
      </c>
      <c r="D27" s="436">
        <v>31952811.819999997</v>
      </c>
      <c r="E27" s="461"/>
      <c r="F27" s="461"/>
      <c r="G27" s="461"/>
      <c r="H27" s="436">
        <v>0</v>
      </c>
      <c r="I27" s="461"/>
      <c r="J27" s="461"/>
      <c r="K27" s="461"/>
      <c r="L27" s="436">
        <v>2555648.58</v>
      </c>
      <c r="M27" s="461"/>
      <c r="N27" s="461"/>
      <c r="O27" s="461"/>
      <c r="P27" s="461"/>
      <c r="Q27" s="461"/>
      <c r="R27" s="461"/>
      <c r="S27" s="461"/>
      <c r="T27" s="436"/>
      <c r="U27" s="461"/>
      <c r="V27" s="461"/>
      <c r="W27" s="461"/>
      <c r="X27" s="461"/>
      <c r="Y27" s="461"/>
      <c r="Z27" s="461"/>
      <c r="AA27" s="461"/>
    </row>
    <row r="28" spans="1:27">
      <c r="A28" s="433">
        <v>3.6</v>
      </c>
      <c r="B28" s="452" t="s">
        <v>568</v>
      </c>
      <c r="C28" s="436">
        <v>9740517.0500000007</v>
      </c>
      <c r="D28" s="436">
        <v>9740517.0500000007</v>
      </c>
      <c r="E28" s="461"/>
      <c r="F28" s="461"/>
      <c r="G28" s="461"/>
      <c r="H28" s="436">
        <v>0</v>
      </c>
      <c r="I28" s="461"/>
      <c r="J28" s="461"/>
      <c r="K28" s="461"/>
      <c r="L28" s="436">
        <v>0</v>
      </c>
      <c r="M28" s="461"/>
      <c r="N28" s="461"/>
      <c r="O28" s="461"/>
      <c r="P28" s="461"/>
      <c r="Q28" s="461"/>
      <c r="R28" s="461"/>
      <c r="S28" s="461"/>
      <c r="T28" s="436"/>
      <c r="U28" s="461"/>
      <c r="V28" s="461"/>
      <c r="W28" s="461"/>
      <c r="X28" s="461"/>
      <c r="Y28" s="461"/>
      <c r="Z28" s="461"/>
      <c r="AA28" s="461"/>
    </row>
  </sheetData>
  <mergeCells count="7">
    <mergeCell ref="U6:AA6"/>
    <mergeCell ref="A5:B7"/>
    <mergeCell ref="C5:S5"/>
    <mergeCell ref="C6:C7"/>
    <mergeCell ref="D6:G6"/>
    <mergeCell ref="H6:K6"/>
    <mergeCell ref="M6:S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rgb="FF92D050"/>
  </sheetPr>
  <dimension ref="A1:AA22"/>
  <sheetViews>
    <sheetView showGridLines="0" zoomScaleNormal="100" workbookViewId="0"/>
  </sheetViews>
  <sheetFormatPr defaultColWidth="9.140625" defaultRowHeight="12.75"/>
  <cols>
    <col min="1" max="1" width="11.85546875" style="443" bestFit="1" customWidth="1"/>
    <col min="2" max="2" width="90.28515625" style="443" bestFit="1" customWidth="1"/>
    <col min="3" max="3" width="20.140625" style="443" customWidth="1"/>
    <col min="4" max="4" width="22.28515625" style="443" customWidth="1"/>
    <col min="5" max="7" width="17.140625" style="443" customWidth="1"/>
    <col min="8" max="8" width="22.28515625" style="443" customWidth="1"/>
    <col min="9" max="10" width="17.140625" style="443" customWidth="1"/>
    <col min="11" max="27" width="22.28515625" style="443" customWidth="1"/>
    <col min="28" max="16384" width="9.140625" style="443"/>
  </cols>
  <sheetData>
    <row r="1" spans="1:27" ht="13.5">
      <c r="A1" s="338" t="s">
        <v>108</v>
      </c>
      <c r="B1" s="274" t="str">
        <f>Info!C2</f>
        <v>სს ტერაბანკი</v>
      </c>
    </row>
    <row r="2" spans="1:27">
      <c r="A2" s="338" t="s">
        <v>109</v>
      </c>
      <c r="B2" s="341">
        <f>'1. key ratios'!B2</f>
        <v>45382</v>
      </c>
    </row>
    <row r="3" spans="1:27">
      <c r="A3" s="340" t="s">
        <v>571</v>
      </c>
      <c r="C3" s="445"/>
    </row>
    <row r="4" spans="1:27" ht="13.5" thickBot="1">
      <c r="A4" s="340"/>
      <c r="B4" s="445"/>
      <c r="C4" s="445"/>
    </row>
    <row r="5" spans="1:27" ht="13.5" customHeight="1">
      <c r="A5" s="685" t="s">
        <v>901</v>
      </c>
      <c r="B5" s="686"/>
      <c r="C5" s="682" t="s">
        <v>572</v>
      </c>
      <c r="D5" s="683"/>
      <c r="E5" s="683"/>
      <c r="F5" s="683"/>
      <c r="G5" s="683"/>
      <c r="H5" s="683"/>
      <c r="I5" s="683"/>
      <c r="J5" s="683"/>
      <c r="K5" s="683"/>
      <c r="L5" s="683"/>
      <c r="M5" s="683"/>
      <c r="N5" s="683"/>
      <c r="O5" s="683"/>
      <c r="P5" s="683"/>
      <c r="Q5" s="683"/>
      <c r="R5" s="683"/>
      <c r="S5" s="683"/>
      <c r="T5" s="683"/>
      <c r="U5" s="683"/>
      <c r="V5" s="683"/>
      <c r="W5" s="683"/>
      <c r="X5" s="683"/>
      <c r="Y5" s="683"/>
      <c r="Z5" s="683"/>
      <c r="AA5" s="684"/>
    </row>
    <row r="6" spans="1:27" ht="12" customHeight="1">
      <c r="A6" s="687"/>
      <c r="B6" s="688"/>
      <c r="C6" s="691" t="s">
        <v>66</v>
      </c>
      <c r="D6" s="656" t="s">
        <v>892</v>
      </c>
      <c r="E6" s="656"/>
      <c r="F6" s="656"/>
      <c r="G6" s="656"/>
      <c r="H6" s="677" t="s">
        <v>891</v>
      </c>
      <c r="I6" s="678"/>
      <c r="J6" s="678"/>
      <c r="K6" s="678"/>
      <c r="L6" s="469"/>
      <c r="M6" s="660" t="s">
        <v>890</v>
      </c>
      <c r="N6" s="660"/>
      <c r="O6" s="660"/>
      <c r="P6" s="660"/>
      <c r="Q6" s="660"/>
      <c r="R6" s="660"/>
      <c r="S6" s="658"/>
      <c r="T6" s="469"/>
      <c r="U6" s="660" t="s">
        <v>889</v>
      </c>
      <c r="V6" s="660"/>
      <c r="W6" s="660"/>
      <c r="X6" s="660"/>
      <c r="Y6" s="660"/>
      <c r="Z6" s="660"/>
      <c r="AA6" s="681"/>
    </row>
    <row r="7" spans="1:27" ht="38.25">
      <c r="A7" s="689"/>
      <c r="B7" s="690"/>
      <c r="C7" s="692"/>
      <c r="D7" s="467"/>
      <c r="E7" s="440" t="s">
        <v>561</v>
      </c>
      <c r="F7" s="440" t="s">
        <v>887</v>
      </c>
      <c r="G7" s="440" t="s">
        <v>888</v>
      </c>
      <c r="H7" s="444"/>
      <c r="I7" s="440" t="s">
        <v>561</v>
      </c>
      <c r="J7" s="440" t="s">
        <v>887</v>
      </c>
      <c r="K7" s="440" t="s">
        <v>888</v>
      </c>
      <c r="L7" s="464"/>
      <c r="M7" s="440" t="s">
        <v>561</v>
      </c>
      <c r="N7" s="440" t="s">
        <v>900</v>
      </c>
      <c r="O7" s="440" t="s">
        <v>899</v>
      </c>
      <c r="P7" s="440" t="s">
        <v>898</v>
      </c>
      <c r="Q7" s="440" t="s">
        <v>897</v>
      </c>
      <c r="R7" s="440" t="s">
        <v>896</v>
      </c>
      <c r="S7" s="440" t="s">
        <v>882</v>
      </c>
      <c r="T7" s="464"/>
      <c r="U7" s="440" t="s">
        <v>561</v>
      </c>
      <c r="V7" s="440" t="s">
        <v>900</v>
      </c>
      <c r="W7" s="440" t="s">
        <v>899</v>
      </c>
      <c r="X7" s="440" t="s">
        <v>898</v>
      </c>
      <c r="Y7" s="440" t="s">
        <v>897</v>
      </c>
      <c r="Z7" s="440" t="s">
        <v>896</v>
      </c>
      <c r="AA7" s="440" t="s">
        <v>882</v>
      </c>
    </row>
    <row r="8" spans="1:27">
      <c r="A8" s="494">
        <v>1</v>
      </c>
      <c r="B8" s="493" t="s">
        <v>562</v>
      </c>
      <c r="C8" s="492">
        <v>1322868902.0178242</v>
      </c>
      <c r="D8" s="433">
        <v>1208649788.0848451</v>
      </c>
      <c r="E8" s="433">
        <v>24946880.105075136</v>
      </c>
      <c r="F8" s="433">
        <v>0</v>
      </c>
      <c r="G8" s="433">
        <v>0</v>
      </c>
      <c r="H8" s="433">
        <v>65874501.323476963</v>
      </c>
      <c r="I8" s="433">
        <v>14071040.7928</v>
      </c>
      <c r="J8" s="433">
        <v>16254188.272300007</v>
      </c>
      <c r="K8" s="433">
        <v>0</v>
      </c>
      <c r="L8" s="433">
        <v>48344612.609500013</v>
      </c>
      <c r="M8" s="433">
        <v>4952234.9958000006</v>
      </c>
      <c r="N8" s="433">
        <v>4285026.6706000008</v>
      </c>
      <c r="O8" s="433">
        <v>8257348.4746999955</v>
      </c>
      <c r="P8" s="433">
        <v>9936124.6850000005</v>
      </c>
      <c r="Q8" s="433">
        <v>6505341.7659000019</v>
      </c>
      <c r="R8" s="433">
        <v>1336841.1192999999</v>
      </c>
      <c r="S8" s="433">
        <v>0</v>
      </c>
      <c r="T8" s="433">
        <v>0</v>
      </c>
      <c r="U8" s="433">
        <v>0</v>
      </c>
      <c r="V8" s="433">
        <v>0</v>
      </c>
      <c r="W8" s="433">
        <v>0</v>
      </c>
      <c r="X8" s="433">
        <v>0</v>
      </c>
      <c r="Y8" s="433">
        <v>0</v>
      </c>
      <c r="Z8" s="433">
        <v>0</v>
      </c>
      <c r="AA8" s="433">
        <v>0</v>
      </c>
    </row>
    <row r="9" spans="1:27">
      <c r="A9" s="485">
        <v>1.1000000000000001</v>
      </c>
      <c r="B9" s="491" t="s">
        <v>573</v>
      </c>
      <c r="C9" s="492">
        <v>1249572067.4037213</v>
      </c>
      <c r="D9" s="433">
        <v>1139317231.0017462</v>
      </c>
      <c r="E9" s="433">
        <v>1139317231.0017462</v>
      </c>
      <c r="F9" s="433">
        <v>0</v>
      </c>
      <c r="G9" s="433">
        <v>0</v>
      </c>
      <c r="H9" s="433">
        <v>64338095.838376977</v>
      </c>
      <c r="I9" s="433">
        <v>48644444.716076985</v>
      </c>
      <c r="J9" s="433">
        <v>15693651.122300003</v>
      </c>
      <c r="K9" s="433">
        <v>0</v>
      </c>
      <c r="L9" s="433">
        <v>45916740.563600004</v>
      </c>
      <c r="M9" s="433">
        <v>17560291.938899994</v>
      </c>
      <c r="N9" s="433">
        <v>4205761.620600001</v>
      </c>
      <c r="O9" s="433">
        <v>7653543.0046999957</v>
      </c>
      <c r="P9" s="433">
        <v>8689553.2041999996</v>
      </c>
      <c r="Q9" s="433">
        <v>6470749.6759000011</v>
      </c>
      <c r="R9" s="433">
        <v>1336841.1192999999</v>
      </c>
      <c r="S9" s="433">
        <v>0</v>
      </c>
      <c r="T9" s="433">
        <v>0</v>
      </c>
      <c r="U9" s="433">
        <v>0</v>
      </c>
      <c r="V9" s="433">
        <v>0</v>
      </c>
      <c r="W9" s="433">
        <v>0</v>
      </c>
      <c r="X9" s="433">
        <v>0</v>
      </c>
      <c r="Y9" s="433">
        <v>0</v>
      </c>
      <c r="Z9" s="433">
        <v>0</v>
      </c>
      <c r="AA9" s="433">
        <v>0</v>
      </c>
    </row>
    <row r="10" spans="1:27">
      <c r="A10" s="489" t="s">
        <v>157</v>
      </c>
      <c r="B10" s="490" t="s">
        <v>574</v>
      </c>
      <c r="C10" s="492">
        <v>1120604034.2409961</v>
      </c>
      <c r="D10" s="433">
        <v>1020554061.1196983</v>
      </c>
      <c r="E10" s="433">
        <v>1020554061.1196983</v>
      </c>
      <c r="F10" s="433">
        <v>0</v>
      </c>
      <c r="G10" s="433">
        <v>0</v>
      </c>
      <c r="H10" s="433">
        <v>58807478.55610007</v>
      </c>
      <c r="I10" s="433">
        <v>45002962.354200058</v>
      </c>
      <c r="J10" s="433">
        <v>13804516.201899998</v>
      </c>
      <c r="K10" s="433">
        <v>0</v>
      </c>
      <c r="L10" s="433">
        <v>41242494.565199994</v>
      </c>
      <c r="M10" s="433">
        <v>16739731.4252</v>
      </c>
      <c r="N10" s="433">
        <v>3966744.4806000008</v>
      </c>
      <c r="O10" s="433">
        <v>6612532.6646999978</v>
      </c>
      <c r="P10" s="433">
        <v>6838150.2841999978</v>
      </c>
      <c r="Q10" s="433">
        <v>5748494.5912000006</v>
      </c>
      <c r="R10" s="433">
        <v>1336841.1192999999</v>
      </c>
      <c r="S10" s="433">
        <v>0</v>
      </c>
      <c r="T10" s="433">
        <v>0</v>
      </c>
      <c r="U10" s="433">
        <v>0</v>
      </c>
      <c r="V10" s="433">
        <v>0</v>
      </c>
      <c r="W10" s="433">
        <v>0</v>
      </c>
      <c r="X10" s="433">
        <v>0</v>
      </c>
      <c r="Y10" s="433">
        <v>0</v>
      </c>
      <c r="Z10" s="433">
        <v>0</v>
      </c>
      <c r="AA10" s="433">
        <v>0</v>
      </c>
    </row>
    <row r="11" spans="1:27">
      <c r="A11" s="487" t="s">
        <v>575</v>
      </c>
      <c r="B11" s="488" t="s">
        <v>576</v>
      </c>
      <c r="C11" s="492">
        <v>660399555.52649915</v>
      </c>
      <c r="D11" s="433">
        <v>606771512.23719919</v>
      </c>
      <c r="E11" s="433">
        <v>606771512.23719919</v>
      </c>
      <c r="F11" s="433">
        <v>0</v>
      </c>
      <c r="G11" s="433">
        <v>0</v>
      </c>
      <c r="H11" s="433">
        <v>30175935.871899992</v>
      </c>
      <c r="I11" s="433">
        <v>22532649.031899985</v>
      </c>
      <c r="J11" s="433">
        <v>7643286.8399999999</v>
      </c>
      <c r="K11" s="433">
        <v>0</v>
      </c>
      <c r="L11" s="433">
        <v>23452107.417400006</v>
      </c>
      <c r="M11" s="433">
        <v>9919270.6333000008</v>
      </c>
      <c r="N11" s="433">
        <v>2773879.9336000006</v>
      </c>
      <c r="O11" s="433">
        <v>3526122.9248999995</v>
      </c>
      <c r="P11" s="433">
        <v>0</v>
      </c>
      <c r="Q11" s="433">
        <v>0</v>
      </c>
      <c r="R11" s="433">
        <v>0</v>
      </c>
      <c r="S11" s="433">
        <v>0</v>
      </c>
      <c r="T11" s="433">
        <v>0</v>
      </c>
      <c r="U11" s="433">
        <v>0</v>
      </c>
      <c r="V11" s="433">
        <v>0</v>
      </c>
      <c r="W11" s="433">
        <v>0</v>
      </c>
      <c r="X11" s="433">
        <v>0</v>
      </c>
      <c r="Y11" s="433">
        <v>0</v>
      </c>
      <c r="Z11" s="433">
        <v>0</v>
      </c>
      <c r="AA11" s="433">
        <v>0</v>
      </c>
    </row>
    <row r="12" spans="1:27">
      <c r="A12" s="487" t="s">
        <v>577</v>
      </c>
      <c r="B12" s="488" t="s">
        <v>578</v>
      </c>
      <c r="C12" s="492">
        <v>232928442.69010025</v>
      </c>
      <c r="D12" s="433">
        <v>218559328.56580031</v>
      </c>
      <c r="E12" s="433">
        <v>218559328.56580031</v>
      </c>
      <c r="F12" s="433">
        <v>0</v>
      </c>
      <c r="G12" s="433">
        <v>0</v>
      </c>
      <c r="H12" s="433">
        <v>9364602.5327000059</v>
      </c>
      <c r="I12" s="433">
        <v>7860901.2424000027</v>
      </c>
      <c r="J12" s="433">
        <v>1503701.2903</v>
      </c>
      <c r="K12" s="433">
        <v>0</v>
      </c>
      <c r="L12" s="433">
        <v>5004511.5916000009</v>
      </c>
      <c r="M12" s="433">
        <v>2082321.4986999999</v>
      </c>
      <c r="N12" s="433">
        <v>536837.86</v>
      </c>
      <c r="O12" s="433">
        <v>1436383.4397999998</v>
      </c>
      <c r="P12" s="433">
        <v>0</v>
      </c>
      <c r="Q12" s="433">
        <v>0</v>
      </c>
      <c r="R12" s="433">
        <v>0</v>
      </c>
      <c r="S12" s="433">
        <v>0</v>
      </c>
      <c r="T12" s="433">
        <v>0</v>
      </c>
      <c r="U12" s="433">
        <v>0</v>
      </c>
      <c r="V12" s="433">
        <v>0</v>
      </c>
      <c r="W12" s="433">
        <v>0</v>
      </c>
      <c r="X12" s="433">
        <v>0</v>
      </c>
      <c r="Y12" s="433">
        <v>0</v>
      </c>
      <c r="Z12" s="433">
        <v>0</v>
      </c>
      <c r="AA12" s="433">
        <v>0</v>
      </c>
    </row>
    <row r="13" spans="1:27">
      <c r="A13" s="487" t="s">
        <v>579</v>
      </c>
      <c r="B13" s="488" t="s">
        <v>580</v>
      </c>
      <c r="C13" s="492">
        <v>78193120.932099983</v>
      </c>
      <c r="D13" s="433">
        <v>60257916.043599956</v>
      </c>
      <c r="E13" s="433">
        <v>60257916.043599956</v>
      </c>
      <c r="F13" s="433">
        <v>0</v>
      </c>
      <c r="G13" s="433">
        <v>0</v>
      </c>
      <c r="H13" s="433">
        <v>11103603.853499997</v>
      </c>
      <c r="I13" s="433">
        <v>10199091.1735</v>
      </c>
      <c r="J13" s="433">
        <v>904512.67999999993</v>
      </c>
      <c r="K13" s="433">
        <v>0</v>
      </c>
      <c r="L13" s="433">
        <v>6831601.0350000011</v>
      </c>
      <c r="M13" s="433">
        <v>2509473.9389999998</v>
      </c>
      <c r="N13" s="433">
        <v>81610.62</v>
      </c>
      <c r="O13" s="433">
        <v>1093414.8899999999</v>
      </c>
      <c r="P13" s="433">
        <v>0</v>
      </c>
      <c r="Q13" s="433">
        <v>0</v>
      </c>
      <c r="R13" s="433">
        <v>0</v>
      </c>
      <c r="S13" s="433">
        <v>0</v>
      </c>
      <c r="T13" s="433">
        <v>0</v>
      </c>
      <c r="U13" s="433">
        <v>0</v>
      </c>
      <c r="V13" s="433">
        <v>0</v>
      </c>
      <c r="W13" s="433">
        <v>0</v>
      </c>
      <c r="X13" s="433">
        <v>0</v>
      </c>
      <c r="Y13" s="433">
        <v>0</v>
      </c>
      <c r="Z13" s="433">
        <v>0</v>
      </c>
      <c r="AA13" s="433">
        <v>0</v>
      </c>
    </row>
    <row r="14" spans="1:27">
      <c r="A14" s="487" t="s">
        <v>581</v>
      </c>
      <c r="B14" s="488" t="s">
        <v>582</v>
      </c>
      <c r="C14" s="492">
        <v>149082915.09229988</v>
      </c>
      <c r="D14" s="433">
        <v>134965304.27310005</v>
      </c>
      <c r="E14" s="433">
        <v>134965304.27310005</v>
      </c>
      <c r="F14" s="433">
        <v>0</v>
      </c>
      <c r="G14" s="433">
        <v>0</v>
      </c>
      <c r="H14" s="433">
        <v>8163336.2979999986</v>
      </c>
      <c r="I14" s="433">
        <v>4410320.9063999997</v>
      </c>
      <c r="J14" s="433">
        <v>3753015.3916000002</v>
      </c>
      <c r="K14" s="433">
        <v>0</v>
      </c>
      <c r="L14" s="433">
        <v>5954274.5211999994</v>
      </c>
      <c r="M14" s="433">
        <v>2228665.3542000004</v>
      </c>
      <c r="N14" s="433">
        <v>574416.06700000004</v>
      </c>
      <c r="O14" s="433">
        <v>556611.41</v>
      </c>
      <c r="P14" s="433">
        <v>1501467.9899999998</v>
      </c>
      <c r="Q14" s="433">
        <v>1093113.7000000002</v>
      </c>
      <c r="R14" s="433">
        <v>0</v>
      </c>
      <c r="S14" s="433">
        <v>0</v>
      </c>
      <c r="T14" s="433">
        <v>0</v>
      </c>
      <c r="U14" s="433">
        <v>0</v>
      </c>
      <c r="V14" s="433">
        <v>0</v>
      </c>
      <c r="W14" s="433">
        <v>0</v>
      </c>
      <c r="X14" s="433">
        <v>0</v>
      </c>
      <c r="Y14" s="433">
        <v>0</v>
      </c>
      <c r="Z14" s="433">
        <v>0</v>
      </c>
      <c r="AA14" s="433">
        <v>0</v>
      </c>
    </row>
    <row r="15" spans="1:27">
      <c r="A15" s="486">
        <v>1.2</v>
      </c>
      <c r="B15" s="484" t="s">
        <v>895</v>
      </c>
      <c r="C15" s="492">
        <v>28150147.845080346</v>
      </c>
      <c r="D15" s="433">
        <v>5188339.7228507129</v>
      </c>
      <c r="E15" s="433">
        <v>5187142.1117507135</v>
      </c>
      <c r="F15" s="433">
        <v>0</v>
      </c>
      <c r="G15" s="433">
        <v>0</v>
      </c>
      <c r="H15" s="433">
        <v>5518114.0777296266</v>
      </c>
      <c r="I15" s="433">
        <v>3824825.2121296288</v>
      </c>
      <c r="J15" s="433">
        <v>1693288.8655999994</v>
      </c>
      <c r="K15" s="433">
        <v>0</v>
      </c>
      <c r="L15" s="433">
        <v>17443694.044500016</v>
      </c>
      <c r="M15" s="433">
        <v>5774027.2574999994</v>
      </c>
      <c r="N15" s="433">
        <v>2121531.0337000005</v>
      </c>
      <c r="O15" s="433">
        <v>2842396.5674999999</v>
      </c>
      <c r="P15" s="433">
        <v>3368177.1274999985</v>
      </c>
      <c r="Q15" s="433">
        <v>2811839.6254999978</v>
      </c>
      <c r="R15" s="433">
        <v>525722.43280000007</v>
      </c>
      <c r="S15" s="433">
        <v>0</v>
      </c>
      <c r="T15" s="433">
        <v>0</v>
      </c>
      <c r="U15" s="433">
        <v>0</v>
      </c>
      <c r="V15" s="433">
        <v>0</v>
      </c>
      <c r="W15" s="433">
        <v>0</v>
      </c>
      <c r="X15" s="433">
        <v>0</v>
      </c>
      <c r="Y15" s="433">
        <v>0</v>
      </c>
      <c r="Z15" s="433">
        <v>0</v>
      </c>
      <c r="AA15" s="433">
        <v>0</v>
      </c>
    </row>
    <row r="16" spans="1:27">
      <c r="A16" s="485">
        <v>1.3</v>
      </c>
      <c r="B16" s="484" t="s">
        <v>583</v>
      </c>
      <c r="C16" s="483"/>
      <c r="D16" s="482"/>
      <c r="E16" s="482"/>
      <c r="F16" s="482"/>
      <c r="G16" s="482"/>
      <c r="H16" s="482"/>
      <c r="I16" s="482"/>
      <c r="J16" s="482"/>
      <c r="K16" s="482"/>
      <c r="L16" s="482"/>
      <c r="M16" s="482"/>
      <c r="N16" s="482"/>
      <c r="O16" s="482"/>
      <c r="P16" s="482"/>
      <c r="Q16" s="482"/>
      <c r="R16" s="482"/>
      <c r="S16" s="482"/>
      <c r="T16" s="482"/>
      <c r="U16" s="482"/>
      <c r="V16" s="482"/>
      <c r="W16" s="482"/>
      <c r="X16" s="482"/>
      <c r="Y16" s="482"/>
      <c r="Z16" s="482"/>
      <c r="AA16" s="481"/>
    </row>
    <row r="17" spans="1:27" ht="25.5">
      <c r="A17" s="478" t="s">
        <v>584</v>
      </c>
      <c r="B17" s="480" t="s">
        <v>585</v>
      </c>
      <c r="C17" s="492">
        <v>1234441649.839992</v>
      </c>
      <c r="D17" s="433">
        <v>1125524089.2899957</v>
      </c>
      <c r="E17" s="433">
        <v>1125153333.8399949</v>
      </c>
      <c r="F17" s="433">
        <v>0</v>
      </c>
      <c r="G17" s="433">
        <v>0</v>
      </c>
      <c r="H17" s="433">
        <v>63709285.330000021</v>
      </c>
      <c r="I17" s="433">
        <v>48045698.640000015</v>
      </c>
      <c r="J17" s="433">
        <v>15663586.690000001</v>
      </c>
      <c r="K17" s="433">
        <v>0</v>
      </c>
      <c r="L17" s="433">
        <v>45208275.219999999</v>
      </c>
      <c r="M17" s="433">
        <v>17432208.609999996</v>
      </c>
      <c r="N17" s="433">
        <v>4204338.4600000009</v>
      </c>
      <c r="O17" s="433">
        <v>7527955.0599999968</v>
      </c>
      <c r="P17" s="433">
        <v>8568817.0199999996</v>
      </c>
      <c r="Q17" s="433">
        <v>6138114.9500000011</v>
      </c>
      <c r="R17" s="433">
        <v>1336841.1199999999</v>
      </c>
      <c r="S17" s="433">
        <v>0</v>
      </c>
      <c r="T17" s="433">
        <v>0</v>
      </c>
      <c r="U17" s="433">
        <v>0</v>
      </c>
      <c r="V17" s="433">
        <v>0</v>
      </c>
      <c r="W17" s="433">
        <v>0</v>
      </c>
      <c r="X17" s="433">
        <v>0</v>
      </c>
      <c r="Y17" s="433">
        <v>0</v>
      </c>
      <c r="Z17" s="433">
        <v>0</v>
      </c>
      <c r="AA17" s="433">
        <v>0</v>
      </c>
    </row>
    <row r="18" spans="1:27" ht="25.5">
      <c r="A18" s="476" t="s">
        <v>586</v>
      </c>
      <c r="B18" s="477" t="s">
        <v>587</v>
      </c>
      <c r="C18" s="492">
        <v>1037423292.8099971</v>
      </c>
      <c r="D18" s="433">
        <v>941801712.719998</v>
      </c>
      <c r="E18" s="433">
        <v>941655553.84999812</v>
      </c>
      <c r="F18" s="433">
        <v>0</v>
      </c>
      <c r="G18" s="433">
        <v>0</v>
      </c>
      <c r="H18" s="433">
        <v>56715567.560000047</v>
      </c>
      <c r="I18" s="433">
        <v>43417485.970000014</v>
      </c>
      <c r="J18" s="433">
        <v>13298081.59</v>
      </c>
      <c r="K18" s="433">
        <v>0</v>
      </c>
      <c r="L18" s="433">
        <v>38906012.529999979</v>
      </c>
      <c r="M18" s="433">
        <v>15189218.410000004</v>
      </c>
      <c r="N18" s="433">
        <v>3862428.5800000005</v>
      </c>
      <c r="O18" s="433">
        <v>6344057.6499999985</v>
      </c>
      <c r="P18" s="433">
        <v>6756155.9199999981</v>
      </c>
      <c r="Q18" s="433">
        <v>5417310.8500000006</v>
      </c>
      <c r="R18" s="433">
        <v>1336841.1199999999</v>
      </c>
      <c r="S18" s="433">
        <v>0</v>
      </c>
      <c r="T18" s="433">
        <v>0</v>
      </c>
      <c r="U18" s="433">
        <v>0</v>
      </c>
      <c r="V18" s="433">
        <v>0</v>
      </c>
      <c r="W18" s="433">
        <v>0</v>
      </c>
      <c r="X18" s="433">
        <v>0</v>
      </c>
      <c r="Y18" s="433">
        <v>0</v>
      </c>
      <c r="Z18" s="433">
        <v>0</v>
      </c>
      <c r="AA18" s="433">
        <v>0</v>
      </c>
    </row>
    <row r="19" spans="1:27">
      <c r="A19" s="478" t="s">
        <v>588</v>
      </c>
      <c r="B19" s="479" t="s">
        <v>589</v>
      </c>
      <c r="C19" s="492">
        <v>1512405856.4314682</v>
      </c>
      <c r="D19" s="433">
        <v>1408637138.2102656</v>
      </c>
      <c r="E19" s="433">
        <v>1408354771.9002657</v>
      </c>
      <c r="F19" s="433">
        <v>0</v>
      </c>
      <c r="G19" s="433">
        <v>0</v>
      </c>
      <c r="H19" s="433">
        <v>55852831.758503228</v>
      </c>
      <c r="I19" s="433">
        <v>43325845.934043221</v>
      </c>
      <c r="J19" s="433">
        <v>12526985.82446</v>
      </c>
      <c r="K19" s="433">
        <v>0</v>
      </c>
      <c r="L19" s="433">
        <v>47915886.462700039</v>
      </c>
      <c r="M19" s="433">
        <v>21136665.456799991</v>
      </c>
      <c r="N19" s="433">
        <v>3175317.8220999995</v>
      </c>
      <c r="O19" s="433">
        <v>11203278.960500007</v>
      </c>
      <c r="P19" s="433">
        <v>5751761.9387000017</v>
      </c>
      <c r="Q19" s="433">
        <v>6268797.3046000022</v>
      </c>
      <c r="R19" s="433">
        <v>380064.98000000016</v>
      </c>
      <c r="S19" s="433">
        <v>0</v>
      </c>
      <c r="T19" s="433">
        <v>0</v>
      </c>
      <c r="U19" s="433">
        <v>0</v>
      </c>
      <c r="V19" s="433">
        <v>0</v>
      </c>
      <c r="W19" s="433">
        <v>0</v>
      </c>
      <c r="X19" s="433">
        <v>0</v>
      </c>
      <c r="Y19" s="433">
        <v>0</v>
      </c>
      <c r="Z19" s="433">
        <v>0</v>
      </c>
      <c r="AA19" s="433">
        <v>0</v>
      </c>
    </row>
    <row r="20" spans="1:27">
      <c r="A20" s="476" t="s">
        <v>590</v>
      </c>
      <c r="B20" s="477" t="s">
        <v>591</v>
      </c>
      <c r="C20" s="492">
        <v>1307004005.0198967</v>
      </c>
      <c r="D20" s="433">
        <v>1219488975.5828967</v>
      </c>
      <c r="E20" s="433">
        <v>1219416815.1528966</v>
      </c>
      <c r="F20" s="433">
        <v>0</v>
      </c>
      <c r="G20" s="433">
        <v>0</v>
      </c>
      <c r="H20" s="433">
        <v>45876270.692799978</v>
      </c>
      <c r="I20" s="433">
        <v>35770946.634899989</v>
      </c>
      <c r="J20" s="433">
        <v>10105324.0579</v>
      </c>
      <c r="K20" s="433">
        <v>0</v>
      </c>
      <c r="L20" s="433">
        <v>41638758.744200028</v>
      </c>
      <c r="M20" s="433">
        <v>17498869.700400002</v>
      </c>
      <c r="N20" s="433">
        <v>2457927.4428999997</v>
      </c>
      <c r="O20" s="433">
        <v>10600225.527700003</v>
      </c>
      <c r="P20" s="433">
        <v>4779456.8948999997</v>
      </c>
      <c r="Q20" s="433">
        <v>5922214.1983000021</v>
      </c>
      <c r="R20" s="433">
        <v>380064.98000000016</v>
      </c>
      <c r="S20" s="433">
        <v>0</v>
      </c>
      <c r="T20" s="433">
        <v>0</v>
      </c>
      <c r="U20" s="433">
        <v>0</v>
      </c>
      <c r="V20" s="433">
        <v>0</v>
      </c>
      <c r="W20" s="433">
        <v>0</v>
      </c>
      <c r="X20" s="433">
        <v>0</v>
      </c>
      <c r="Y20" s="433">
        <v>0</v>
      </c>
      <c r="Z20" s="433">
        <v>0</v>
      </c>
      <c r="AA20" s="433">
        <v>0</v>
      </c>
    </row>
    <row r="21" spans="1:27">
      <c r="A21" s="475">
        <v>1.4</v>
      </c>
      <c r="B21" s="474" t="s">
        <v>680</v>
      </c>
      <c r="C21" s="492">
        <v>69032998.459999979</v>
      </c>
      <c r="D21" s="433">
        <v>65034228.169999979</v>
      </c>
      <c r="E21" s="433">
        <v>65034228.169999979</v>
      </c>
      <c r="F21" s="433">
        <v>0</v>
      </c>
      <c r="G21" s="433">
        <v>0</v>
      </c>
      <c r="H21" s="433">
        <v>1651910.24</v>
      </c>
      <c r="I21" s="433">
        <v>1293361.43</v>
      </c>
      <c r="J21" s="433">
        <v>358548.81</v>
      </c>
      <c r="K21" s="433">
        <v>0</v>
      </c>
      <c r="L21" s="433">
        <v>2346860.0499999998</v>
      </c>
      <c r="M21" s="433">
        <v>1911507.3200000003</v>
      </c>
      <c r="N21" s="433">
        <v>0</v>
      </c>
      <c r="O21" s="433">
        <v>209660.18</v>
      </c>
      <c r="P21" s="433">
        <v>225692.55</v>
      </c>
      <c r="Q21" s="433">
        <v>0</v>
      </c>
      <c r="R21" s="433">
        <v>0</v>
      </c>
      <c r="S21" s="433">
        <v>0</v>
      </c>
      <c r="T21" s="433">
        <v>0</v>
      </c>
      <c r="U21" s="433">
        <v>0</v>
      </c>
      <c r="V21" s="433">
        <v>0</v>
      </c>
      <c r="W21" s="433">
        <v>0</v>
      </c>
      <c r="X21" s="433">
        <v>0</v>
      </c>
      <c r="Y21" s="433">
        <v>0</v>
      </c>
      <c r="Z21" s="433">
        <v>0</v>
      </c>
      <c r="AA21" s="433">
        <v>0</v>
      </c>
    </row>
    <row r="22" spans="1:27" ht="13.5" thickBot="1">
      <c r="A22" s="473">
        <v>1.5</v>
      </c>
      <c r="B22" s="472" t="s">
        <v>681</v>
      </c>
      <c r="C22" s="573">
        <v>0</v>
      </c>
      <c r="D22" s="574">
        <v>0</v>
      </c>
      <c r="E22" s="574">
        <v>0</v>
      </c>
      <c r="F22" s="574">
        <v>0</v>
      </c>
      <c r="G22" s="574">
        <v>0</v>
      </c>
      <c r="H22" s="574">
        <v>0</v>
      </c>
      <c r="I22" s="574">
        <v>0</v>
      </c>
      <c r="J22" s="574">
        <v>0</v>
      </c>
      <c r="K22" s="574">
        <v>0</v>
      </c>
      <c r="L22" s="574">
        <v>0</v>
      </c>
      <c r="M22" s="574">
        <v>0</v>
      </c>
      <c r="N22" s="574">
        <v>0</v>
      </c>
      <c r="O22" s="574">
        <v>0</v>
      </c>
      <c r="P22" s="574">
        <v>0</v>
      </c>
      <c r="Q22" s="574">
        <v>0</v>
      </c>
      <c r="R22" s="574">
        <v>0</v>
      </c>
      <c r="S22" s="574">
        <v>0</v>
      </c>
      <c r="T22" s="433">
        <v>0</v>
      </c>
      <c r="U22" s="433">
        <v>0</v>
      </c>
      <c r="V22" s="433">
        <v>0</v>
      </c>
      <c r="W22" s="433">
        <v>0</v>
      </c>
      <c r="X22" s="433">
        <v>0</v>
      </c>
      <c r="Y22" s="433">
        <v>0</v>
      </c>
      <c r="Z22" s="433">
        <v>0</v>
      </c>
      <c r="AA22" s="433">
        <v>0</v>
      </c>
    </row>
  </sheetData>
  <mergeCells count="7">
    <mergeCell ref="U6:AA6"/>
    <mergeCell ref="C5:AA5"/>
    <mergeCell ref="A5:B7"/>
    <mergeCell ref="D6:G6"/>
    <mergeCell ref="C6:C7"/>
    <mergeCell ref="H6:K6"/>
    <mergeCell ref="M6:S6"/>
  </mergeCells>
  <conditionalFormatting sqref="A5">
    <cfRule type="duplicateValues" dxfId="16" priority="1"/>
    <cfRule type="duplicateValues" dxfId="15" priority="2"/>
    <cfRule type="duplicateValues" dxfId="14"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rgb="FF92D050"/>
  </sheetPr>
  <dimension ref="A1:L35"/>
  <sheetViews>
    <sheetView showGridLines="0" zoomScaleNormal="100" workbookViewId="0"/>
  </sheetViews>
  <sheetFormatPr defaultColWidth="9.140625" defaultRowHeight="12.75"/>
  <cols>
    <col min="1" max="1" width="11.85546875" style="443" bestFit="1" customWidth="1"/>
    <col min="2" max="2" width="93.42578125" style="443" customWidth="1"/>
    <col min="3" max="3" width="14.5703125" style="443" customWidth="1"/>
    <col min="4" max="5" width="16.140625" style="443" customWidth="1"/>
    <col min="6" max="6" width="16.140625" style="463" customWidth="1"/>
    <col min="7" max="7" width="25.28515625" style="463" customWidth="1"/>
    <col min="8" max="8" width="16.140625" style="443" customWidth="1"/>
    <col min="9" max="11" width="16.140625" style="463" customWidth="1"/>
    <col min="12" max="12" width="26.28515625" style="463" customWidth="1"/>
    <col min="13" max="16384" width="9.140625" style="443"/>
  </cols>
  <sheetData>
    <row r="1" spans="1:12" ht="13.5">
      <c r="A1" s="338" t="s">
        <v>108</v>
      </c>
      <c r="B1" s="274" t="str">
        <f>Info!C2</f>
        <v>სს ტერაბანკი</v>
      </c>
      <c r="F1" s="443"/>
      <c r="G1" s="443"/>
      <c r="I1" s="443"/>
      <c r="J1" s="443"/>
      <c r="K1" s="443"/>
      <c r="L1" s="443"/>
    </row>
    <row r="2" spans="1:12">
      <c r="A2" s="338" t="s">
        <v>109</v>
      </c>
      <c r="B2" s="341">
        <f>'1. key ratios'!B2</f>
        <v>45382</v>
      </c>
      <c r="F2" s="443"/>
      <c r="G2" s="443"/>
      <c r="I2" s="443"/>
      <c r="J2" s="443"/>
      <c r="K2" s="443"/>
      <c r="L2" s="443"/>
    </row>
    <row r="3" spans="1:12">
      <c r="A3" s="340" t="s">
        <v>594</v>
      </c>
      <c r="F3" s="443"/>
      <c r="G3" s="443"/>
      <c r="I3" s="443"/>
      <c r="J3" s="443"/>
      <c r="K3" s="443"/>
      <c r="L3" s="443"/>
    </row>
    <row r="4" spans="1:12">
      <c r="F4" s="443"/>
      <c r="G4" s="443"/>
      <c r="I4" s="443"/>
      <c r="J4" s="443"/>
      <c r="K4" s="443"/>
      <c r="L4" s="443"/>
    </row>
    <row r="5" spans="1:12" ht="37.5" customHeight="1">
      <c r="A5" s="644" t="s">
        <v>595</v>
      </c>
      <c r="B5" s="645"/>
      <c r="C5" s="693" t="s">
        <v>596</v>
      </c>
      <c r="D5" s="694"/>
      <c r="E5" s="694"/>
      <c r="F5" s="694"/>
      <c r="G5" s="694"/>
      <c r="H5" s="693" t="s">
        <v>907</v>
      </c>
      <c r="I5" s="695"/>
      <c r="J5" s="695"/>
      <c r="K5" s="695"/>
      <c r="L5" s="696"/>
    </row>
    <row r="6" spans="1:12" ht="39.6" customHeight="1">
      <c r="A6" s="648"/>
      <c r="B6" s="649"/>
      <c r="C6" s="345"/>
      <c r="D6" s="441" t="s">
        <v>892</v>
      </c>
      <c r="E6" s="441" t="s">
        <v>891</v>
      </c>
      <c r="F6" s="441" t="s">
        <v>890</v>
      </c>
      <c r="G6" s="441" t="s">
        <v>889</v>
      </c>
      <c r="H6" s="464"/>
      <c r="I6" s="441" t="s">
        <v>892</v>
      </c>
      <c r="J6" s="441" t="s">
        <v>891</v>
      </c>
      <c r="K6" s="441" t="s">
        <v>890</v>
      </c>
      <c r="L6" s="441" t="s">
        <v>889</v>
      </c>
    </row>
    <row r="7" spans="1:12">
      <c r="A7" s="433">
        <v>1</v>
      </c>
      <c r="B7" s="446" t="s">
        <v>518</v>
      </c>
      <c r="C7" s="446">
        <v>67529793.632999912</v>
      </c>
      <c r="D7" s="446">
        <v>65503731.202799909</v>
      </c>
      <c r="E7" s="446">
        <v>914205.68459999957</v>
      </c>
      <c r="F7" s="446">
        <v>1111856.7456</v>
      </c>
      <c r="G7" s="446">
        <v>0</v>
      </c>
      <c r="H7" s="446">
        <v>988499.74749999971</v>
      </c>
      <c r="I7" s="446">
        <v>298774.72789999971</v>
      </c>
      <c r="J7" s="446">
        <v>75162.183500000014</v>
      </c>
      <c r="K7" s="446">
        <v>614562.83609999996</v>
      </c>
      <c r="L7" s="446">
        <v>0</v>
      </c>
    </row>
    <row r="8" spans="1:12">
      <c r="A8" s="433">
        <v>2</v>
      </c>
      <c r="B8" s="446" t="s">
        <v>519</v>
      </c>
      <c r="C8" s="446">
        <v>16384234.347499982</v>
      </c>
      <c r="D8" s="446">
        <v>15230799.036999982</v>
      </c>
      <c r="E8" s="446">
        <v>95652.51</v>
      </c>
      <c r="F8" s="446">
        <v>1057782.8004999999</v>
      </c>
      <c r="G8" s="446">
        <v>0</v>
      </c>
      <c r="H8" s="446">
        <v>652669.06900000002</v>
      </c>
      <c r="I8" s="446">
        <v>64406.325500000021</v>
      </c>
      <c r="J8" s="446">
        <v>9160.7985000000008</v>
      </c>
      <c r="K8" s="446">
        <v>579101.94499999995</v>
      </c>
      <c r="L8" s="446">
        <v>0</v>
      </c>
    </row>
    <row r="9" spans="1:12">
      <c r="A9" s="433">
        <v>3</v>
      </c>
      <c r="B9" s="446" t="s">
        <v>868</v>
      </c>
      <c r="C9" s="446">
        <v>24056181.709899999</v>
      </c>
      <c r="D9" s="446">
        <v>24056181.709899999</v>
      </c>
      <c r="E9" s="446">
        <v>0</v>
      </c>
      <c r="F9" s="446">
        <v>0</v>
      </c>
      <c r="G9" s="446">
        <v>0</v>
      </c>
      <c r="H9" s="446">
        <v>56.228999999999999</v>
      </c>
      <c r="I9" s="446">
        <v>56.228999999999999</v>
      </c>
      <c r="J9" s="446">
        <v>0</v>
      </c>
      <c r="K9" s="446">
        <v>0</v>
      </c>
      <c r="L9" s="446">
        <v>0</v>
      </c>
    </row>
    <row r="10" spans="1:12">
      <c r="A10" s="433">
        <v>4</v>
      </c>
      <c r="B10" s="446" t="s">
        <v>520</v>
      </c>
      <c r="C10" s="446">
        <v>124822209.62978762</v>
      </c>
      <c r="D10" s="446">
        <v>117729048.23948762</v>
      </c>
      <c r="E10" s="446">
        <v>2838965.2722999998</v>
      </c>
      <c r="F10" s="446">
        <v>4254196.1179999998</v>
      </c>
      <c r="G10" s="446">
        <v>0</v>
      </c>
      <c r="H10" s="446">
        <v>1684811.0940228235</v>
      </c>
      <c r="I10" s="446">
        <v>445157.4130228234</v>
      </c>
      <c r="J10" s="446">
        <v>248126.58990000002</v>
      </c>
      <c r="K10" s="446">
        <v>991527.09109999996</v>
      </c>
      <c r="L10" s="446">
        <v>0</v>
      </c>
    </row>
    <row r="11" spans="1:12">
      <c r="A11" s="433">
        <v>5</v>
      </c>
      <c r="B11" s="446" t="s">
        <v>521</v>
      </c>
      <c r="C11" s="446">
        <v>82276481.016900048</v>
      </c>
      <c r="D11" s="446">
        <v>74104892.985800043</v>
      </c>
      <c r="E11" s="446">
        <v>4598965.1413000003</v>
      </c>
      <c r="F11" s="446">
        <v>3572622.8898000005</v>
      </c>
      <c r="G11" s="446">
        <v>0</v>
      </c>
      <c r="H11" s="446">
        <v>1584485.9733000002</v>
      </c>
      <c r="I11" s="446">
        <v>372424.26180000004</v>
      </c>
      <c r="J11" s="446">
        <v>622754.68099999998</v>
      </c>
      <c r="K11" s="446">
        <v>589307.03050000011</v>
      </c>
      <c r="L11" s="446">
        <v>0</v>
      </c>
    </row>
    <row r="12" spans="1:12">
      <c r="A12" s="433">
        <v>6</v>
      </c>
      <c r="B12" s="446" t="s">
        <v>522</v>
      </c>
      <c r="C12" s="446">
        <v>37832275.414341621</v>
      </c>
      <c r="D12" s="446">
        <v>26205490.480264686</v>
      </c>
      <c r="E12" s="446">
        <v>9545256.0357769392</v>
      </c>
      <c r="F12" s="446">
        <v>2081528.8983000002</v>
      </c>
      <c r="G12" s="446">
        <v>0</v>
      </c>
      <c r="H12" s="446">
        <v>1550966.4669200513</v>
      </c>
      <c r="I12" s="446">
        <v>133721.53539042218</v>
      </c>
      <c r="J12" s="446">
        <v>733841.24572962918</v>
      </c>
      <c r="K12" s="446">
        <v>683403.68579999998</v>
      </c>
      <c r="L12" s="446">
        <v>0</v>
      </c>
    </row>
    <row r="13" spans="1:12">
      <c r="A13" s="433">
        <v>7</v>
      </c>
      <c r="B13" s="446" t="s">
        <v>523</v>
      </c>
      <c r="C13" s="446">
        <v>86940005.354633421</v>
      </c>
      <c r="D13" s="446">
        <v>77645673.627833411</v>
      </c>
      <c r="E13" s="446">
        <v>7269271.4386999998</v>
      </c>
      <c r="F13" s="446">
        <v>2025060.2881</v>
      </c>
      <c r="G13" s="446">
        <v>0</v>
      </c>
      <c r="H13" s="446">
        <v>1915640.3517609083</v>
      </c>
      <c r="I13" s="446">
        <v>315041.53356090834</v>
      </c>
      <c r="J13" s="446">
        <v>807905.74679999996</v>
      </c>
      <c r="K13" s="446">
        <v>792693.07140000002</v>
      </c>
      <c r="L13" s="446">
        <v>0</v>
      </c>
    </row>
    <row r="14" spans="1:12">
      <c r="A14" s="433">
        <v>8</v>
      </c>
      <c r="B14" s="446" t="s">
        <v>524</v>
      </c>
      <c r="C14" s="446">
        <v>56783818.185299993</v>
      </c>
      <c r="D14" s="446">
        <v>49217169.450599991</v>
      </c>
      <c r="E14" s="446">
        <v>6265746.218299998</v>
      </c>
      <c r="F14" s="446">
        <v>1300902.5164000001</v>
      </c>
      <c r="G14" s="446">
        <v>0</v>
      </c>
      <c r="H14" s="446">
        <v>1012985.1786000002</v>
      </c>
      <c r="I14" s="446">
        <v>289202.79690000013</v>
      </c>
      <c r="J14" s="446">
        <v>155099.53950000001</v>
      </c>
      <c r="K14" s="446">
        <v>568682.84220000007</v>
      </c>
      <c r="L14" s="446">
        <v>0</v>
      </c>
    </row>
    <row r="15" spans="1:12">
      <c r="A15" s="433">
        <v>9</v>
      </c>
      <c r="B15" s="446" t="s">
        <v>525</v>
      </c>
      <c r="C15" s="446">
        <v>28294624.962399989</v>
      </c>
      <c r="D15" s="446">
        <v>28054269.291999992</v>
      </c>
      <c r="E15" s="446">
        <v>81124.040399999998</v>
      </c>
      <c r="F15" s="446">
        <v>159231.63</v>
      </c>
      <c r="G15" s="446">
        <v>0</v>
      </c>
      <c r="H15" s="446">
        <v>126956.28420000002</v>
      </c>
      <c r="I15" s="446">
        <v>126956.28420000002</v>
      </c>
      <c r="J15" s="446">
        <v>0</v>
      </c>
      <c r="K15" s="446">
        <v>0</v>
      </c>
      <c r="L15" s="446">
        <v>0</v>
      </c>
    </row>
    <row r="16" spans="1:12">
      <c r="A16" s="433">
        <v>10</v>
      </c>
      <c r="B16" s="446" t="s">
        <v>526</v>
      </c>
      <c r="C16" s="446">
        <v>17093650.641800005</v>
      </c>
      <c r="D16" s="446">
        <v>16186323.807300005</v>
      </c>
      <c r="E16" s="446">
        <v>75395.86</v>
      </c>
      <c r="F16" s="446">
        <v>831930.97450000001</v>
      </c>
      <c r="G16" s="446">
        <v>0</v>
      </c>
      <c r="H16" s="446">
        <v>625098.9066000001</v>
      </c>
      <c r="I16" s="446">
        <v>80898.298800000033</v>
      </c>
      <c r="J16" s="446">
        <v>5359.4760999999999</v>
      </c>
      <c r="K16" s="446">
        <v>538841.13170000003</v>
      </c>
      <c r="L16" s="446">
        <v>0</v>
      </c>
    </row>
    <row r="17" spans="1:12">
      <c r="A17" s="433">
        <v>11</v>
      </c>
      <c r="B17" s="446" t="s">
        <v>527</v>
      </c>
      <c r="C17" s="446">
        <v>10805936.325799996</v>
      </c>
      <c r="D17" s="446">
        <v>8432908.5279999971</v>
      </c>
      <c r="E17" s="446">
        <v>1299198.5345000001</v>
      </c>
      <c r="F17" s="446">
        <v>1073829.2633</v>
      </c>
      <c r="G17" s="446">
        <v>0</v>
      </c>
      <c r="H17" s="446">
        <v>586775.88210000005</v>
      </c>
      <c r="I17" s="446">
        <v>43343.213499999998</v>
      </c>
      <c r="J17" s="446">
        <v>176536.98399999997</v>
      </c>
      <c r="K17" s="446">
        <v>366895.68460000004</v>
      </c>
      <c r="L17" s="446">
        <v>0</v>
      </c>
    </row>
    <row r="18" spans="1:12">
      <c r="A18" s="433">
        <v>12</v>
      </c>
      <c r="B18" s="446" t="s">
        <v>528</v>
      </c>
      <c r="C18" s="446">
        <v>84198534.017363846</v>
      </c>
      <c r="D18" s="446">
        <v>76349366.585463852</v>
      </c>
      <c r="E18" s="446">
        <v>3435421.8659999999</v>
      </c>
      <c r="F18" s="446">
        <v>4413745.5659000007</v>
      </c>
      <c r="G18" s="446">
        <v>0</v>
      </c>
      <c r="H18" s="446">
        <v>2724232.3893999998</v>
      </c>
      <c r="I18" s="446">
        <v>424843.13779999979</v>
      </c>
      <c r="J18" s="446">
        <v>244437.47950000004</v>
      </c>
      <c r="K18" s="446">
        <v>2054951.7720999997</v>
      </c>
      <c r="L18" s="446">
        <v>0</v>
      </c>
    </row>
    <row r="19" spans="1:12">
      <c r="A19" s="433">
        <v>13</v>
      </c>
      <c r="B19" s="446" t="s">
        <v>529</v>
      </c>
      <c r="C19" s="446">
        <v>28702137.466299988</v>
      </c>
      <c r="D19" s="446">
        <v>25994488.896799985</v>
      </c>
      <c r="E19" s="446">
        <v>1452316.1</v>
      </c>
      <c r="F19" s="446">
        <v>1255332.4694999997</v>
      </c>
      <c r="G19" s="446">
        <v>0</v>
      </c>
      <c r="H19" s="446">
        <v>854359.52666493773</v>
      </c>
      <c r="I19" s="446">
        <v>157744.47866493772</v>
      </c>
      <c r="J19" s="446">
        <v>97441.531700000021</v>
      </c>
      <c r="K19" s="446">
        <v>599173.51630000002</v>
      </c>
      <c r="L19" s="446">
        <v>0</v>
      </c>
    </row>
    <row r="20" spans="1:12">
      <c r="A20" s="433">
        <v>14</v>
      </c>
      <c r="B20" s="446" t="s">
        <v>530</v>
      </c>
      <c r="C20" s="446">
        <v>123563124.72780004</v>
      </c>
      <c r="D20" s="446">
        <v>109904878.02320004</v>
      </c>
      <c r="E20" s="446">
        <v>7054927.8110999996</v>
      </c>
      <c r="F20" s="446">
        <v>6603318.8935000012</v>
      </c>
      <c r="G20" s="446">
        <v>0</v>
      </c>
      <c r="H20" s="446">
        <v>3396222.6876835171</v>
      </c>
      <c r="I20" s="446">
        <v>425477.41258351726</v>
      </c>
      <c r="J20" s="446">
        <v>508175.26649999997</v>
      </c>
      <c r="K20" s="446">
        <v>2462570.0085999998</v>
      </c>
      <c r="L20" s="446">
        <v>0</v>
      </c>
    </row>
    <row r="21" spans="1:12">
      <c r="A21" s="433">
        <v>15</v>
      </c>
      <c r="B21" s="446" t="s">
        <v>531</v>
      </c>
      <c r="C21" s="446">
        <v>35487769.375799991</v>
      </c>
      <c r="D21" s="446">
        <v>34656209.172699995</v>
      </c>
      <c r="E21" s="446">
        <v>662073.83400000003</v>
      </c>
      <c r="F21" s="446">
        <v>169486.36910000004</v>
      </c>
      <c r="G21" s="446">
        <v>0</v>
      </c>
      <c r="H21" s="446">
        <v>321825.65170000016</v>
      </c>
      <c r="I21" s="446">
        <v>169972.50190000021</v>
      </c>
      <c r="J21" s="446">
        <v>56237.550599999988</v>
      </c>
      <c r="K21" s="446">
        <v>95615.599199999968</v>
      </c>
      <c r="L21" s="446">
        <v>0</v>
      </c>
    </row>
    <row r="22" spans="1:12">
      <c r="A22" s="433">
        <v>16</v>
      </c>
      <c r="B22" s="446" t="s">
        <v>532</v>
      </c>
      <c r="C22" s="446">
        <v>254507.75040000002</v>
      </c>
      <c r="D22" s="446">
        <v>254507.75040000002</v>
      </c>
      <c r="E22" s="446">
        <v>0</v>
      </c>
      <c r="F22" s="446">
        <v>0</v>
      </c>
      <c r="G22" s="446">
        <v>0</v>
      </c>
      <c r="H22" s="446">
        <v>781.17669999999998</v>
      </c>
      <c r="I22" s="446">
        <v>781.17669999999998</v>
      </c>
      <c r="J22" s="446">
        <v>0</v>
      </c>
      <c r="K22" s="446">
        <v>0</v>
      </c>
      <c r="L22" s="446">
        <v>0</v>
      </c>
    </row>
    <row r="23" spans="1:12">
      <c r="A23" s="433">
        <v>17</v>
      </c>
      <c r="B23" s="446" t="s">
        <v>533</v>
      </c>
      <c r="C23" s="446">
        <v>3436536.9253999996</v>
      </c>
      <c r="D23" s="446">
        <v>2625094.5308999997</v>
      </c>
      <c r="E23" s="446">
        <v>810448.89450000005</v>
      </c>
      <c r="F23" s="446">
        <v>993.5</v>
      </c>
      <c r="G23" s="446">
        <v>0</v>
      </c>
      <c r="H23" s="446">
        <v>77520.382199999993</v>
      </c>
      <c r="I23" s="446">
        <v>14156.065999999999</v>
      </c>
      <c r="J23" s="446">
        <v>62608.399599999997</v>
      </c>
      <c r="K23" s="446">
        <v>755.91660000000002</v>
      </c>
      <c r="L23" s="446">
        <v>0</v>
      </c>
    </row>
    <row r="24" spans="1:12">
      <c r="A24" s="433">
        <v>18</v>
      </c>
      <c r="B24" s="446" t="s">
        <v>534</v>
      </c>
      <c r="C24" s="446">
        <v>15948516.496800002</v>
      </c>
      <c r="D24" s="446">
        <v>15940247.916800002</v>
      </c>
      <c r="E24" s="446">
        <v>0</v>
      </c>
      <c r="F24" s="446">
        <v>8268.58</v>
      </c>
      <c r="G24" s="446">
        <v>0</v>
      </c>
      <c r="H24" s="446">
        <v>25207.604200000002</v>
      </c>
      <c r="I24" s="446">
        <v>16939.0242</v>
      </c>
      <c r="J24" s="446">
        <v>0</v>
      </c>
      <c r="K24" s="446">
        <v>8268.58</v>
      </c>
      <c r="L24" s="446">
        <v>0</v>
      </c>
    </row>
    <row r="25" spans="1:12">
      <c r="A25" s="433">
        <v>19</v>
      </c>
      <c r="B25" s="446" t="s">
        <v>535</v>
      </c>
      <c r="C25" s="446">
        <v>2522384.1003</v>
      </c>
      <c r="D25" s="446">
        <v>2466056.6502999999</v>
      </c>
      <c r="E25" s="446">
        <v>18654.310000000001</v>
      </c>
      <c r="F25" s="446">
        <v>37673.14</v>
      </c>
      <c r="G25" s="446">
        <v>0</v>
      </c>
      <c r="H25" s="446">
        <v>39576.103999999999</v>
      </c>
      <c r="I25" s="446">
        <v>16055.528899999998</v>
      </c>
      <c r="J25" s="446">
        <v>4611.7357000000002</v>
      </c>
      <c r="K25" s="446">
        <v>18908.839400000001</v>
      </c>
      <c r="L25" s="446">
        <v>0</v>
      </c>
    </row>
    <row r="26" spans="1:12">
      <c r="A26" s="433">
        <v>20</v>
      </c>
      <c r="B26" s="446" t="s">
        <v>536</v>
      </c>
      <c r="C26" s="446">
        <v>35132372.722400017</v>
      </c>
      <c r="D26" s="446">
        <v>34821269.422600016</v>
      </c>
      <c r="E26" s="446">
        <v>79588.931200000006</v>
      </c>
      <c r="F26" s="446">
        <v>231514.36860000002</v>
      </c>
      <c r="G26" s="446">
        <v>0</v>
      </c>
      <c r="H26" s="446">
        <v>316690.80788792024</v>
      </c>
      <c r="I26" s="446">
        <v>154379.11428792027</v>
      </c>
      <c r="J26" s="446">
        <v>11670.8079</v>
      </c>
      <c r="K26" s="446">
        <v>150640.88569999998</v>
      </c>
      <c r="L26" s="446">
        <v>0</v>
      </c>
    </row>
    <row r="27" spans="1:12">
      <c r="A27" s="433">
        <v>21</v>
      </c>
      <c r="B27" s="446" t="s">
        <v>537</v>
      </c>
      <c r="C27" s="446">
        <v>3835487.6291999999</v>
      </c>
      <c r="D27" s="446">
        <v>3032595.3097999999</v>
      </c>
      <c r="E27" s="446">
        <v>732552.21940000006</v>
      </c>
      <c r="F27" s="446">
        <v>70340.100000000006</v>
      </c>
      <c r="G27" s="446">
        <v>0</v>
      </c>
      <c r="H27" s="446">
        <v>109459.45819999999</v>
      </c>
      <c r="I27" s="446">
        <v>13949.559300000003</v>
      </c>
      <c r="J27" s="446">
        <v>63676.0455</v>
      </c>
      <c r="K27" s="446">
        <v>31833.8534</v>
      </c>
      <c r="L27" s="446">
        <v>0</v>
      </c>
    </row>
    <row r="28" spans="1:12">
      <c r="A28" s="433">
        <v>22</v>
      </c>
      <c r="B28" s="446" t="s">
        <v>538</v>
      </c>
      <c r="C28" s="446">
        <v>1793748.7789000003</v>
      </c>
      <c r="D28" s="446">
        <v>1203407.9300000002</v>
      </c>
      <c r="E28" s="446">
        <v>22702.112400000002</v>
      </c>
      <c r="F28" s="446">
        <v>567638.7365</v>
      </c>
      <c r="G28" s="446">
        <v>0</v>
      </c>
      <c r="H28" s="446">
        <v>319509.5589</v>
      </c>
      <c r="I28" s="446">
        <v>4919.7838000000011</v>
      </c>
      <c r="J28" s="446">
        <v>1557.6055000000001</v>
      </c>
      <c r="K28" s="446">
        <v>313032.16960000002</v>
      </c>
      <c r="L28" s="446">
        <v>0</v>
      </c>
    </row>
    <row r="29" spans="1:12">
      <c r="A29" s="433">
        <v>23</v>
      </c>
      <c r="B29" s="446" t="s">
        <v>539</v>
      </c>
      <c r="C29" s="446">
        <v>167824174.2332986</v>
      </c>
      <c r="D29" s="446">
        <v>154296353.94439861</v>
      </c>
      <c r="E29" s="446">
        <v>7912308.5949999979</v>
      </c>
      <c r="F29" s="446">
        <v>5615511.6939000022</v>
      </c>
      <c r="G29" s="446">
        <v>0</v>
      </c>
      <c r="H29" s="446">
        <v>3355728.3990098378</v>
      </c>
      <c r="I29" s="446">
        <v>730397.10590983846</v>
      </c>
      <c r="J29" s="446">
        <v>622565.37650000001</v>
      </c>
      <c r="K29" s="446">
        <v>2002765.9165999994</v>
      </c>
      <c r="L29" s="446">
        <v>0</v>
      </c>
    </row>
    <row r="30" spans="1:12">
      <c r="A30" s="433">
        <v>24</v>
      </c>
      <c r="B30" s="446" t="s">
        <v>540</v>
      </c>
      <c r="C30" s="446">
        <v>166015160.26590008</v>
      </c>
      <c r="D30" s="446">
        <v>154105004.04290006</v>
      </c>
      <c r="E30" s="446">
        <v>6700287.9757999973</v>
      </c>
      <c r="F30" s="446">
        <v>5209868.2471999992</v>
      </c>
      <c r="G30" s="446">
        <v>0</v>
      </c>
      <c r="H30" s="446">
        <v>4513030.0702303508</v>
      </c>
      <c r="I30" s="446">
        <v>1079164.6466303498</v>
      </c>
      <c r="J30" s="446">
        <v>836512.37860000005</v>
      </c>
      <c r="K30" s="446">
        <v>2597353.0450000009</v>
      </c>
      <c r="L30" s="446">
        <v>0</v>
      </c>
    </row>
    <row r="31" spans="1:12">
      <c r="A31" s="433">
        <v>25</v>
      </c>
      <c r="B31" s="446" t="s">
        <v>541</v>
      </c>
      <c r="C31" s="446">
        <v>55395601.244999968</v>
      </c>
      <c r="D31" s="446">
        <v>51172832.018099971</v>
      </c>
      <c r="E31" s="446">
        <v>1922900.87</v>
      </c>
      <c r="F31" s="446">
        <v>2299868.3568999986</v>
      </c>
      <c r="G31" s="446">
        <v>0</v>
      </c>
      <c r="H31" s="446">
        <v>1501690.1611999995</v>
      </c>
      <c r="I31" s="446">
        <v>155415.86409999989</v>
      </c>
      <c r="J31" s="446">
        <v>188802.4621</v>
      </c>
      <c r="K31" s="446">
        <v>1157471.8349999995</v>
      </c>
      <c r="L31" s="446">
        <v>0</v>
      </c>
    </row>
    <row r="32" spans="1:12">
      <c r="A32" s="433">
        <v>26</v>
      </c>
      <c r="B32" s="446" t="s">
        <v>597</v>
      </c>
      <c r="C32" s="446">
        <v>45939635.031599939</v>
      </c>
      <c r="D32" s="446">
        <v>39460987.529499941</v>
      </c>
      <c r="E32" s="446">
        <v>2086537.0682000003</v>
      </c>
      <c r="F32" s="446">
        <v>4392110.4338999977</v>
      </c>
      <c r="G32" s="446">
        <v>0</v>
      </c>
      <c r="H32" s="446">
        <v>2706430.7624000018</v>
      </c>
      <c r="I32" s="446">
        <v>157451.79549999998</v>
      </c>
      <c r="J32" s="446">
        <v>219889.04090000005</v>
      </c>
      <c r="K32" s="446">
        <v>2329089.9260000018</v>
      </c>
      <c r="L32" s="446">
        <v>0</v>
      </c>
    </row>
    <row r="33" spans="1:12">
      <c r="A33" s="433">
        <v>27</v>
      </c>
      <c r="B33" s="496" t="s">
        <v>66</v>
      </c>
      <c r="C33" s="446">
        <v>1322868901.9878249</v>
      </c>
      <c r="D33" s="446">
        <v>1208649788.0848484</v>
      </c>
      <c r="E33" s="446">
        <v>65874501.32347694</v>
      </c>
      <c r="F33" s="446">
        <v>48344612.579499997</v>
      </c>
      <c r="G33" s="446">
        <v>0</v>
      </c>
      <c r="H33" s="446">
        <v>30991209.923380345</v>
      </c>
      <c r="I33" s="446">
        <v>5691629.815850717</v>
      </c>
      <c r="J33" s="446">
        <v>5752132.9256296307</v>
      </c>
      <c r="K33" s="446">
        <v>19547447.181900006</v>
      </c>
      <c r="L33" s="446">
        <v>0</v>
      </c>
    </row>
    <row r="35" spans="1:12">
      <c r="B35" s="495"/>
      <c r="C35" s="495"/>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A1:K13"/>
  <sheetViews>
    <sheetView showGridLines="0" zoomScaleNormal="100" workbookViewId="0"/>
  </sheetViews>
  <sheetFormatPr defaultColWidth="8.7109375" defaultRowHeight="12"/>
  <cols>
    <col min="1" max="1" width="11.85546875" style="346" bestFit="1" customWidth="1"/>
    <col min="2" max="2" width="165.140625" style="346" customWidth="1"/>
    <col min="3" max="11" width="28.28515625" style="346" customWidth="1"/>
    <col min="12" max="16384" width="8.7109375" style="346"/>
  </cols>
  <sheetData>
    <row r="1" spans="1:11" s="339" customFormat="1" ht="13.5">
      <c r="A1" s="338" t="s">
        <v>108</v>
      </c>
      <c r="B1" s="274" t="str">
        <f>Info!C2</f>
        <v>სს ტერაბანკი</v>
      </c>
      <c r="C1" s="443"/>
      <c r="D1" s="443"/>
      <c r="E1" s="443"/>
      <c r="F1" s="443"/>
      <c r="G1" s="443"/>
      <c r="H1" s="443"/>
      <c r="I1" s="443"/>
      <c r="J1" s="443"/>
      <c r="K1" s="443"/>
    </row>
    <row r="2" spans="1:11" s="339" customFormat="1" ht="12.75">
      <c r="A2" s="338" t="s">
        <v>109</v>
      </c>
      <c r="B2" s="341">
        <f>'1. key ratios'!B2</f>
        <v>45382</v>
      </c>
      <c r="C2" s="443"/>
      <c r="D2" s="443"/>
      <c r="E2" s="443"/>
      <c r="F2" s="443"/>
      <c r="G2" s="443"/>
      <c r="H2" s="443"/>
      <c r="I2" s="443"/>
      <c r="J2" s="443"/>
      <c r="K2" s="443"/>
    </row>
    <row r="3" spans="1:11" s="339" customFormat="1" ht="12.75">
      <c r="A3" s="340" t="s">
        <v>598</v>
      </c>
      <c r="B3" s="443"/>
      <c r="C3" s="443"/>
      <c r="D3" s="443"/>
      <c r="E3" s="443"/>
      <c r="F3" s="443"/>
      <c r="G3" s="443"/>
      <c r="H3" s="443"/>
      <c r="I3" s="443"/>
      <c r="J3" s="443"/>
      <c r="K3" s="443"/>
    </row>
    <row r="4" spans="1:11">
      <c r="A4" s="501"/>
      <c r="B4" s="501"/>
      <c r="C4" s="500" t="s">
        <v>502</v>
      </c>
      <c r="D4" s="500" t="s">
        <v>503</v>
      </c>
      <c r="E4" s="500" t="s">
        <v>504</v>
      </c>
      <c r="F4" s="500" t="s">
        <v>505</v>
      </c>
      <c r="G4" s="500" t="s">
        <v>506</v>
      </c>
      <c r="H4" s="500" t="s">
        <v>507</v>
      </c>
      <c r="I4" s="500" t="s">
        <v>508</v>
      </c>
      <c r="J4" s="500" t="s">
        <v>509</v>
      </c>
      <c r="K4" s="500" t="s">
        <v>510</v>
      </c>
    </row>
    <row r="5" spans="1:11" ht="104.1" customHeight="1">
      <c r="A5" s="697" t="s">
        <v>906</v>
      </c>
      <c r="B5" s="698"/>
      <c r="C5" s="499" t="s">
        <v>599</v>
      </c>
      <c r="D5" s="499" t="s">
        <v>592</v>
      </c>
      <c r="E5" s="499" t="s">
        <v>593</v>
      </c>
      <c r="F5" s="499" t="s">
        <v>905</v>
      </c>
      <c r="G5" s="499" t="s">
        <v>600</v>
      </c>
      <c r="H5" s="499" t="s">
        <v>601</v>
      </c>
      <c r="I5" s="499" t="s">
        <v>602</v>
      </c>
      <c r="J5" s="499" t="s">
        <v>603</v>
      </c>
      <c r="K5" s="499" t="s">
        <v>604</v>
      </c>
    </row>
    <row r="6" spans="1:11" ht="12.75">
      <c r="A6" s="433">
        <v>1</v>
      </c>
      <c r="B6" s="433" t="s">
        <v>605</v>
      </c>
      <c r="C6" s="433">
        <v>19554467.980000004</v>
      </c>
      <c r="D6" s="433">
        <v>69032998.459999979</v>
      </c>
      <c r="E6" s="433">
        <v>0</v>
      </c>
      <c r="F6" s="433">
        <v>4388901.91</v>
      </c>
      <c r="G6" s="433">
        <v>1037423292.8099971</v>
      </c>
      <c r="H6" s="433">
        <v>0</v>
      </c>
      <c r="I6" s="433">
        <v>104041988.67999998</v>
      </c>
      <c r="J6" s="433">
        <v>12192764.270000005</v>
      </c>
      <c r="K6" s="433">
        <v>76234487.907827139</v>
      </c>
    </row>
    <row r="7" spans="1:11" ht="12.75">
      <c r="A7" s="433">
        <v>2</v>
      </c>
      <c r="B7" s="433" t="s">
        <v>606</v>
      </c>
      <c r="C7" s="433">
        <v>0</v>
      </c>
      <c r="D7" s="433">
        <v>0</v>
      </c>
      <c r="E7" s="433">
        <v>0</v>
      </c>
      <c r="F7" s="433">
        <v>0</v>
      </c>
      <c r="G7" s="433">
        <v>0</v>
      </c>
      <c r="H7" s="433">
        <v>0</v>
      </c>
      <c r="I7" s="433">
        <v>0</v>
      </c>
      <c r="J7" s="433">
        <v>0</v>
      </c>
      <c r="K7" s="433">
        <v>31131522.219999999</v>
      </c>
    </row>
    <row r="8" spans="1:11" ht="12.75">
      <c r="A8" s="433">
        <v>3</v>
      </c>
      <c r="B8" s="433" t="s">
        <v>570</v>
      </c>
      <c r="C8" s="433">
        <v>12160029.009999998</v>
      </c>
      <c r="D8" s="433">
        <v>0</v>
      </c>
      <c r="E8" s="433">
        <v>0</v>
      </c>
      <c r="F8" s="433">
        <v>0</v>
      </c>
      <c r="G8" s="433">
        <v>18780178.399999995</v>
      </c>
      <c r="H8" s="433">
        <v>0</v>
      </c>
      <c r="I8" s="433">
        <v>13292597.689999999</v>
      </c>
      <c r="J8" s="433">
        <v>1009074.23</v>
      </c>
      <c r="K8" s="433">
        <v>161681.71020003408</v>
      </c>
    </row>
    <row r="9" spans="1:11" ht="12.75">
      <c r="A9" s="433">
        <v>4</v>
      </c>
      <c r="B9" s="452" t="s">
        <v>904</v>
      </c>
      <c r="C9" s="433">
        <v>59592.23</v>
      </c>
      <c r="D9" s="433">
        <v>2346860.0499999998</v>
      </c>
      <c r="E9" s="433">
        <v>0</v>
      </c>
      <c r="F9" s="433">
        <v>0</v>
      </c>
      <c r="G9" s="433">
        <v>38906012.529999979</v>
      </c>
      <c r="H9" s="433">
        <v>0</v>
      </c>
      <c r="I9" s="433">
        <v>3895810.4099999992</v>
      </c>
      <c r="J9" s="433">
        <v>618948.00000000012</v>
      </c>
      <c r="K9" s="433">
        <v>2517389.3895000368</v>
      </c>
    </row>
    <row r="10" spans="1:11" ht="12.75">
      <c r="A10" s="433">
        <v>5</v>
      </c>
      <c r="B10" s="452" t="s">
        <v>903</v>
      </c>
      <c r="C10" s="433">
        <v>0</v>
      </c>
      <c r="D10" s="433">
        <v>0</v>
      </c>
      <c r="E10" s="433">
        <v>0</v>
      </c>
      <c r="F10" s="433">
        <v>0</v>
      </c>
      <c r="G10" s="433">
        <v>0</v>
      </c>
      <c r="H10" s="433">
        <v>0</v>
      </c>
      <c r="I10" s="433">
        <v>0</v>
      </c>
      <c r="J10" s="433">
        <v>0</v>
      </c>
      <c r="K10" s="433">
        <v>0</v>
      </c>
    </row>
    <row r="11" spans="1:11" ht="12.75">
      <c r="A11" s="433">
        <v>6</v>
      </c>
      <c r="B11" s="452" t="s">
        <v>902</v>
      </c>
      <c r="C11" s="433">
        <v>57531.35</v>
      </c>
      <c r="D11" s="433">
        <v>0</v>
      </c>
      <c r="E11" s="433">
        <v>0</v>
      </c>
      <c r="F11" s="433">
        <v>0</v>
      </c>
      <c r="G11" s="433">
        <v>1599605.26</v>
      </c>
      <c r="H11" s="433">
        <v>0</v>
      </c>
      <c r="I11" s="433">
        <v>746389.55</v>
      </c>
      <c r="J11" s="433">
        <v>113572.43</v>
      </c>
      <c r="K11" s="433">
        <v>47326.509999999311</v>
      </c>
    </row>
    <row r="13" spans="1:11" ht="15">
      <c r="B13" s="497"/>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92D050"/>
  </sheetPr>
  <dimension ref="A1:V20"/>
  <sheetViews>
    <sheetView showGridLines="0" zoomScaleNormal="100" workbookViewId="0"/>
  </sheetViews>
  <sheetFormatPr defaultColWidth="8.7109375" defaultRowHeight="15"/>
  <cols>
    <col min="1" max="1" width="10" style="502" bestFit="1" customWidth="1"/>
    <col min="2" max="2" width="71.7109375" style="502" customWidth="1"/>
    <col min="3" max="3" width="10.5703125" style="502" bestFit="1" customWidth="1"/>
    <col min="4" max="5" width="15.140625" style="502" bestFit="1" customWidth="1"/>
    <col min="6" max="6" width="20" style="502" bestFit="1" customWidth="1"/>
    <col min="7" max="7" width="37.5703125" style="502" bestFit="1" customWidth="1"/>
    <col min="8" max="8" width="10.5703125" style="502" bestFit="1" customWidth="1"/>
    <col min="9" max="10" width="15.140625" style="502" bestFit="1" customWidth="1"/>
    <col min="11" max="11" width="20" style="502" bestFit="1" customWidth="1"/>
    <col min="12" max="12" width="37.5703125" style="502" bestFit="1" customWidth="1"/>
    <col min="13" max="13" width="10.5703125" style="502" bestFit="1" customWidth="1"/>
    <col min="14" max="15" width="15.140625" style="502" bestFit="1" customWidth="1"/>
    <col min="16" max="16" width="20" style="502" bestFit="1" customWidth="1"/>
    <col min="17" max="17" width="37.5703125" style="502" bestFit="1" customWidth="1"/>
    <col min="18" max="18" width="18" style="502" bestFit="1" customWidth="1"/>
    <col min="19" max="19" width="48" style="502" bestFit="1" customWidth="1"/>
    <col min="20" max="20" width="45.85546875" style="502" bestFit="1" customWidth="1"/>
    <col min="21" max="21" width="48" style="502" bestFit="1" customWidth="1"/>
    <col min="22" max="22" width="44.42578125" style="502" bestFit="1" customWidth="1"/>
    <col min="23" max="16384" width="8.7109375" style="502"/>
  </cols>
  <sheetData>
    <row r="1" spans="1:22">
      <c r="A1" s="338" t="s">
        <v>108</v>
      </c>
      <c r="B1" s="274" t="str">
        <f>Info!C2</f>
        <v>სს ტერაბანკი</v>
      </c>
    </row>
    <row r="2" spans="1:22">
      <c r="A2" s="338" t="s">
        <v>109</v>
      </c>
      <c r="B2" s="341">
        <f>'1. key ratios'!B2</f>
        <v>45382</v>
      </c>
    </row>
    <row r="3" spans="1:22">
      <c r="A3" s="340" t="s">
        <v>689</v>
      </c>
      <c r="B3" s="443"/>
    </row>
    <row r="4" spans="1:22">
      <c r="A4" s="340"/>
      <c r="B4" s="443"/>
    </row>
    <row r="5" spans="1:22" ht="24" customHeight="1">
      <c r="A5" s="699" t="s">
        <v>716</v>
      </c>
      <c r="B5" s="699"/>
      <c r="C5" s="701" t="s">
        <v>908</v>
      </c>
      <c r="D5" s="701"/>
      <c r="E5" s="701"/>
      <c r="F5" s="701"/>
      <c r="G5" s="701"/>
      <c r="H5" s="701" t="s">
        <v>596</v>
      </c>
      <c r="I5" s="701"/>
      <c r="J5" s="701"/>
      <c r="K5" s="701"/>
      <c r="L5" s="701"/>
      <c r="M5" s="701" t="s">
        <v>907</v>
      </c>
      <c r="N5" s="701"/>
      <c r="O5" s="701"/>
      <c r="P5" s="701"/>
      <c r="Q5" s="701"/>
      <c r="R5" s="700" t="s">
        <v>715</v>
      </c>
      <c r="S5" s="700" t="s">
        <v>719</v>
      </c>
      <c r="T5" s="700" t="s">
        <v>718</v>
      </c>
      <c r="U5" s="700" t="s">
        <v>955</v>
      </c>
      <c r="V5" s="700" t="s">
        <v>956</v>
      </c>
    </row>
    <row r="6" spans="1:22" ht="36" customHeight="1">
      <c r="A6" s="699"/>
      <c r="B6" s="699"/>
      <c r="C6" s="511"/>
      <c r="D6" s="441" t="s">
        <v>892</v>
      </c>
      <c r="E6" s="441" t="s">
        <v>891</v>
      </c>
      <c r="F6" s="441" t="s">
        <v>890</v>
      </c>
      <c r="G6" s="441" t="s">
        <v>889</v>
      </c>
      <c r="H6" s="511"/>
      <c r="I6" s="441" t="s">
        <v>892</v>
      </c>
      <c r="J6" s="441" t="s">
        <v>891</v>
      </c>
      <c r="K6" s="441" t="s">
        <v>890</v>
      </c>
      <c r="L6" s="441" t="s">
        <v>889</v>
      </c>
      <c r="M6" s="511"/>
      <c r="N6" s="441" t="s">
        <v>892</v>
      </c>
      <c r="O6" s="441" t="s">
        <v>891</v>
      </c>
      <c r="P6" s="441" t="s">
        <v>890</v>
      </c>
      <c r="Q6" s="441" t="s">
        <v>889</v>
      </c>
      <c r="R6" s="700"/>
      <c r="S6" s="700"/>
      <c r="T6" s="700"/>
      <c r="U6" s="700"/>
      <c r="V6" s="700"/>
    </row>
    <row r="7" spans="1:22">
      <c r="A7" s="506">
        <v>1</v>
      </c>
      <c r="B7" s="510" t="s">
        <v>690</v>
      </c>
      <c r="C7" s="498">
        <v>2534390.5959000001</v>
      </c>
      <c r="D7" s="498">
        <v>2074393.6358999999</v>
      </c>
      <c r="E7" s="498">
        <v>459996.96</v>
      </c>
      <c r="F7" s="498">
        <v>0</v>
      </c>
      <c r="G7" s="498">
        <v>0</v>
      </c>
      <c r="H7" s="498">
        <v>2542399.6887000003</v>
      </c>
      <c r="I7" s="498">
        <v>2073385.8187000002</v>
      </c>
      <c r="J7" s="498">
        <v>469013.87</v>
      </c>
      <c r="K7" s="498">
        <v>0</v>
      </c>
      <c r="L7" s="498">
        <v>0</v>
      </c>
      <c r="M7" s="498">
        <v>85337.705888110009</v>
      </c>
      <c r="N7" s="498">
        <v>9605.4430045499994</v>
      </c>
      <c r="O7" s="498">
        <v>75732.262883560004</v>
      </c>
      <c r="P7" s="498">
        <v>0</v>
      </c>
      <c r="Q7" s="498">
        <v>0</v>
      </c>
      <c r="R7" s="498">
        <v>16</v>
      </c>
      <c r="S7" s="575">
        <v>0.20899999999999999</v>
      </c>
      <c r="T7" s="575">
        <v>0.24304500000000001</v>
      </c>
      <c r="U7" s="498">
        <v>0.1218867</v>
      </c>
      <c r="V7" s="582">
        <v>47.878599999999999</v>
      </c>
    </row>
    <row r="8" spans="1:22">
      <c r="A8" s="506">
        <v>2</v>
      </c>
      <c r="B8" s="509" t="s">
        <v>691</v>
      </c>
      <c r="C8" s="498">
        <v>137528505.85429999</v>
      </c>
      <c r="D8" s="498">
        <v>128932514.82759999</v>
      </c>
      <c r="E8" s="498">
        <v>3329757.4021999999</v>
      </c>
      <c r="F8" s="498">
        <v>5266233.6244999999</v>
      </c>
      <c r="G8" s="498">
        <v>0</v>
      </c>
      <c r="H8" s="498">
        <v>139791029.00300002</v>
      </c>
      <c r="I8" s="498">
        <v>130361844.84940001</v>
      </c>
      <c r="J8" s="498">
        <v>3461748.8391999998</v>
      </c>
      <c r="K8" s="498">
        <v>5967435.3144000005</v>
      </c>
      <c r="L8" s="498">
        <v>0</v>
      </c>
      <c r="M8" s="498">
        <v>4324064.8481060499</v>
      </c>
      <c r="N8" s="498">
        <v>635846.07724762999</v>
      </c>
      <c r="O8" s="498">
        <v>401066.15504111</v>
      </c>
      <c r="P8" s="498">
        <v>3287152.6158173098</v>
      </c>
      <c r="Q8" s="498">
        <v>0</v>
      </c>
      <c r="R8" s="498">
        <v>9938</v>
      </c>
      <c r="S8" s="575">
        <v>0.27575774026698996</v>
      </c>
      <c r="T8" s="575">
        <v>0.33074571563039029</v>
      </c>
      <c r="U8" s="498">
        <v>0.20907497</v>
      </c>
      <c r="V8" s="582">
        <v>43.264200000000002</v>
      </c>
    </row>
    <row r="9" spans="1:22">
      <c r="A9" s="506">
        <v>3</v>
      </c>
      <c r="B9" s="509" t="s">
        <v>692</v>
      </c>
      <c r="C9" s="498">
        <v>0</v>
      </c>
      <c r="D9" s="498">
        <v>0</v>
      </c>
      <c r="E9" s="498">
        <v>0</v>
      </c>
      <c r="F9" s="498">
        <v>0</v>
      </c>
      <c r="G9" s="498">
        <v>0</v>
      </c>
      <c r="H9" s="498">
        <v>0</v>
      </c>
      <c r="I9" s="498">
        <v>0</v>
      </c>
      <c r="J9" s="498">
        <v>0</v>
      </c>
      <c r="K9" s="498">
        <v>0</v>
      </c>
      <c r="L9" s="498">
        <v>0</v>
      </c>
      <c r="M9" s="498">
        <v>0</v>
      </c>
      <c r="N9" s="498">
        <v>0</v>
      </c>
      <c r="O9" s="498">
        <v>0</v>
      </c>
      <c r="P9" s="498">
        <v>0</v>
      </c>
      <c r="Q9" s="498">
        <v>0</v>
      </c>
      <c r="R9" s="498">
        <v>0</v>
      </c>
      <c r="S9" s="575" t="s">
        <v>989</v>
      </c>
      <c r="T9" s="575" t="s">
        <v>989</v>
      </c>
      <c r="U9" s="498">
        <v>0</v>
      </c>
      <c r="V9" s="582">
        <v>0</v>
      </c>
    </row>
    <row r="10" spans="1:22">
      <c r="A10" s="506">
        <v>4</v>
      </c>
      <c r="B10" s="509" t="s">
        <v>693</v>
      </c>
      <c r="C10" s="498">
        <v>15828.72</v>
      </c>
      <c r="D10" s="498">
        <v>15828.72</v>
      </c>
      <c r="E10" s="498">
        <v>0</v>
      </c>
      <c r="F10" s="498">
        <v>0</v>
      </c>
      <c r="G10" s="498">
        <v>0</v>
      </c>
      <c r="H10" s="498">
        <v>15828.72</v>
      </c>
      <c r="I10" s="498">
        <v>15828.72</v>
      </c>
      <c r="J10" s="498">
        <v>0</v>
      </c>
      <c r="K10" s="498">
        <v>0</v>
      </c>
      <c r="L10" s="498">
        <v>0</v>
      </c>
      <c r="M10" s="498">
        <v>139.25810680000001</v>
      </c>
      <c r="N10" s="498">
        <v>139.25810680000001</v>
      </c>
      <c r="O10" s="498">
        <v>0</v>
      </c>
      <c r="P10" s="498">
        <v>0</v>
      </c>
      <c r="Q10" s="498">
        <v>0</v>
      </c>
      <c r="R10" s="498">
        <v>18</v>
      </c>
      <c r="S10" s="575">
        <v>0</v>
      </c>
      <c r="T10" s="575">
        <v>0.2344846762667134</v>
      </c>
      <c r="U10" s="498">
        <v>0</v>
      </c>
      <c r="V10" s="582">
        <v>13.2858</v>
      </c>
    </row>
    <row r="11" spans="1:22">
      <c r="A11" s="506">
        <v>5</v>
      </c>
      <c r="B11" s="509" t="s">
        <v>694</v>
      </c>
      <c r="C11" s="498">
        <v>1709207.6410999999</v>
      </c>
      <c r="D11" s="498">
        <v>1571606.41</v>
      </c>
      <c r="E11" s="498">
        <v>32360.52</v>
      </c>
      <c r="F11" s="498">
        <v>105240.7111</v>
      </c>
      <c r="G11" s="498">
        <v>0</v>
      </c>
      <c r="H11" s="498">
        <v>1718663.7211</v>
      </c>
      <c r="I11" s="498">
        <v>1576910.43</v>
      </c>
      <c r="J11" s="498">
        <v>33265.32</v>
      </c>
      <c r="K11" s="498">
        <v>108487.97110000001</v>
      </c>
      <c r="L11" s="498">
        <v>0</v>
      </c>
      <c r="M11" s="498">
        <v>125166.48193030001</v>
      </c>
      <c r="N11" s="498">
        <v>17253.206486160001</v>
      </c>
      <c r="O11" s="498">
        <v>5263.3410895999996</v>
      </c>
      <c r="P11" s="498">
        <v>102649.93435454</v>
      </c>
      <c r="Q11" s="498">
        <v>0</v>
      </c>
      <c r="R11" s="498">
        <v>2894</v>
      </c>
      <c r="S11" s="575">
        <v>0.13719784539157928</v>
      </c>
      <c r="T11" s="575">
        <v>0.14649462287849052</v>
      </c>
      <c r="U11" s="498">
        <v>0.13526829000000001</v>
      </c>
      <c r="V11" s="582">
        <v>25.922799999999999</v>
      </c>
    </row>
    <row r="12" spans="1:22">
      <c r="A12" s="506">
        <v>6</v>
      </c>
      <c r="B12" s="509" t="s">
        <v>695</v>
      </c>
      <c r="C12" s="498">
        <v>1863846.5414</v>
      </c>
      <c r="D12" s="498">
        <v>1670388.6428</v>
      </c>
      <c r="E12" s="498">
        <v>107311.9786</v>
      </c>
      <c r="F12" s="498">
        <v>86145.919999999998</v>
      </c>
      <c r="G12" s="498">
        <v>0</v>
      </c>
      <c r="H12" s="498">
        <v>1905066.676</v>
      </c>
      <c r="I12" s="498">
        <v>1696265.9809000001</v>
      </c>
      <c r="J12" s="498">
        <v>111626.7151</v>
      </c>
      <c r="K12" s="498">
        <v>97173.98</v>
      </c>
      <c r="L12" s="498">
        <v>0</v>
      </c>
      <c r="M12" s="498">
        <v>119522.04088713</v>
      </c>
      <c r="N12" s="498">
        <v>26448.246771310001</v>
      </c>
      <c r="O12" s="498">
        <v>16399.314247909999</v>
      </c>
      <c r="P12" s="498">
        <v>76674.479867910006</v>
      </c>
      <c r="Q12" s="498">
        <v>0</v>
      </c>
      <c r="R12" s="498">
        <v>1658</v>
      </c>
      <c r="S12" s="575">
        <v>0.25780482378429387</v>
      </c>
      <c r="T12" s="575">
        <v>0.32466738049634447</v>
      </c>
      <c r="U12" s="498">
        <v>0.26574883999999999</v>
      </c>
      <c r="V12" s="582">
        <v>25.666499999999999</v>
      </c>
    </row>
    <row r="13" spans="1:22">
      <c r="A13" s="506">
        <v>7</v>
      </c>
      <c r="B13" s="509" t="s">
        <v>696</v>
      </c>
      <c r="C13" s="498">
        <v>97649162.769099995</v>
      </c>
      <c r="D13" s="498">
        <v>90470448.586699992</v>
      </c>
      <c r="E13" s="498">
        <v>5262921.8241999997</v>
      </c>
      <c r="F13" s="498">
        <v>1915792.3582000001</v>
      </c>
      <c r="G13" s="498">
        <v>0</v>
      </c>
      <c r="H13" s="498">
        <v>98327034.497499987</v>
      </c>
      <c r="I13" s="498">
        <v>90920571.077699989</v>
      </c>
      <c r="J13" s="498">
        <v>5323505.2376000006</v>
      </c>
      <c r="K13" s="498">
        <v>2082958.1821999999</v>
      </c>
      <c r="L13" s="498">
        <v>0</v>
      </c>
      <c r="M13" s="498">
        <v>1622815.97171623</v>
      </c>
      <c r="N13" s="498">
        <v>172406.52358472999</v>
      </c>
      <c r="O13" s="498">
        <v>320959.34818991</v>
      </c>
      <c r="P13" s="498">
        <v>1129450.0999415901</v>
      </c>
      <c r="Q13" s="498">
        <v>0</v>
      </c>
      <c r="R13" s="498">
        <v>1288</v>
      </c>
      <c r="S13" s="575">
        <v>0.11146281955680973</v>
      </c>
      <c r="T13" s="575">
        <v>0.12122141768262816</v>
      </c>
      <c r="U13" s="498">
        <v>0.10340612</v>
      </c>
      <c r="V13" s="582">
        <v>113.3275</v>
      </c>
    </row>
    <row r="14" spans="1:22">
      <c r="A14" s="504">
        <v>7.1</v>
      </c>
      <c r="B14" s="503" t="s">
        <v>697</v>
      </c>
      <c r="C14" s="498">
        <v>73798609.322799996</v>
      </c>
      <c r="D14" s="498">
        <v>67612585.083000004</v>
      </c>
      <c r="E14" s="498">
        <v>4562175.6742000002</v>
      </c>
      <c r="F14" s="498">
        <v>1623848.5655999999</v>
      </c>
      <c r="G14" s="498">
        <v>0</v>
      </c>
      <c r="H14" s="498">
        <v>74330759.940300003</v>
      </c>
      <c r="I14" s="498">
        <v>67926684.548999995</v>
      </c>
      <c r="J14" s="498">
        <v>4616817.6975999996</v>
      </c>
      <c r="K14" s="498">
        <v>1787257.6936999999</v>
      </c>
      <c r="L14" s="498">
        <v>0</v>
      </c>
      <c r="M14" s="498">
        <v>1405313.92954838</v>
      </c>
      <c r="N14" s="498">
        <v>126684.52613336999</v>
      </c>
      <c r="O14" s="498">
        <v>293824.39769695001</v>
      </c>
      <c r="P14" s="498">
        <v>984805.00571806007</v>
      </c>
      <c r="Q14" s="498">
        <v>0</v>
      </c>
      <c r="R14" s="498">
        <v>881</v>
      </c>
      <c r="S14" s="575">
        <v>0.11143800571616878</v>
      </c>
      <c r="T14" s="575">
        <v>0.1214592571913001</v>
      </c>
      <c r="U14" s="498">
        <v>0.10232752000000001</v>
      </c>
      <c r="V14" s="582">
        <v>115.04770000000001</v>
      </c>
    </row>
    <row r="15" spans="1:22" ht="25.5">
      <c r="A15" s="504">
        <v>7.2</v>
      </c>
      <c r="B15" s="503" t="s">
        <v>698</v>
      </c>
      <c r="C15" s="498">
        <v>15480562.166399999</v>
      </c>
      <c r="D15" s="498">
        <v>15243813.716399999</v>
      </c>
      <c r="E15" s="498">
        <v>89187.61</v>
      </c>
      <c r="F15" s="498">
        <v>147560.84</v>
      </c>
      <c r="G15" s="498">
        <v>0</v>
      </c>
      <c r="H15" s="498">
        <v>15601513.7741</v>
      </c>
      <c r="I15" s="498">
        <v>15361646.4441</v>
      </c>
      <c r="J15" s="498">
        <v>90818.67</v>
      </c>
      <c r="K15" s="498">
        <v>149048.66</v>
      </c>
      <c r="L15" s="498">
        <v>0</v>
      </c>
      <c r="M15" s="498">
        <v>110285.84018876</v>
      </c>
      <c r="N15" s="498">
        <v>30408.226774999999</v>
      </c>
      <c r="O15" s="498">
        <v>3719.8929207699998</v>
      </c>
      <c r="P15" s="498">
        <v>76157.720492990004</v>
      </c>
      <c r="Q15" s="498">
        <v>0</v>
      </c>
      <c r="R15" s="498">
        <v>275</v>
      </c>
      <c r="S15" s="575">
        <v>0.11432400890633342</v>
      </c>
      <c r="T15" s="575">
        <v>0.1235869752727745</v>
      </c>
      <c r="U15" s="498">
        <v>0.10740847000000001</v>
      </c>
      <c r="V15" s="582">
        <v>96.459299999999999</v>
      </c>
    </row>
    <row r="16" spans="1:22">
      <c r="A16" s="504">
        <v>7.3</v>
      </c>
      <c r="B16" s="503" t="s">
        <v>699</v>
      </c>
      <c r="C16" s="498">
        <v>8369991.2799000004</v>
      </c>
      <c r="D16" s="498">
        <v>7614049.7873</v>
      </c>
      <c r="E16" s="498">
        <v>611558.54</v>
      </c>
      <c r="F16" s="498">
        <v>144382.95259999999</v>
      </c>
      <c r="G16" s="498">
        <v>0</v>
      </c>
      <c r="H16" s="498">
        <v>8394760.7831000015</v>
      </c>
      <c r="I16" s="498">
        <v>7632240.0846000006</v>
      </c>
      <c r="J16" s="498">
        <v>615868.87</v>
      </c>
      <c r="K16" s="498">
        <v>146651.8285</v>
      </c>
      <c r="L16" s="498">
        <v>0</v>
      </c>
      <c r="M16" s="498">
        <v>107216.20197908999</v>
      </c>
      <c r="N16" s="498">
        <v>15313.77067636</v>
      </c>
      <c r="O16" s="498">
        <v>23415.057572189999</v>
      </c>
      <c r="P16" s="498">
        <v>68487.373730539999</v>
      </c>
      <c r="Q16" s="498">
        <v>0</v>
      </c>
      <c r="R16" s="498">
        <v>132</v>
      </c>
      <c r="S16" s="575">
        <v>0.1075692444602158</v>
      </c>
      <c r="T16" s="575">
        <v>0.11683192095969715</v>
      </c>
      <c r="U16" s="498">
        <v>0.1055137</v>
      </c>
      <c r="V16" s="582">
        <v>129.69479999999999</v>
      </c>
    </row>
    <row r="17" spans="1:22">
      <c r="A17" s="506">
        <v>8</v>
      </c>
      <c r="B17" s="509" t="s">
        <v>700</v>
      </c>
      <c r="C17" s="498">
        <v>0</v>
      </c>
      <c r="D17" s="498">
        <v>0</v>
      </c>
      <c r="E17" s="498">
        <v>0</v>
      </c>
      <c r="F17" s="498">
        <v>0</v>
      </c>
      <c r="G17" s="498">
        <v>0</v>
      </c>
      <c r="H17" s="498">
        <v>0</v>
      </c>
      <c r="I17" s="498">
        <v>0</v>
      </c>
      <c r="J17" s="498">
        <v>0</v>
      </c>
      <c r="K17" s="498">
        <v>0</v>
      </c>
      <c r="L17" s="498">
        <v>0</v>
      </c>
      <c r="M17" s="498">
        <v>0</v>
      </c>
      <c r="N17" s="498">
        <v>0</v>
      </c>
      <c r="O17" s="498">
        <v>0</v>
      </c>
      <c r="P17" s="498">
        <v>0</v>
      </c>
      <c r="Q17" s="498">
        <v>0</v>
      </c>
      <c r="R17" s="498">
        <v>0</v>
      </c>
      <c r="S17" s="575" t="s">
        <v>989</v>
      </c>
      <c r="T17" s="575" t="s">
        <v>989</v>
      </c>
      <c r="U17" s="498">
        <v>0</v>
      </c>
      <c r="V17" s="582">
        <v>0</v>
      </c>
    </row>
    <row r="18" spans="1:22">
      <c r="A18" s="508">
        <v>9</v>
      </c>
      <c r="B18" s="507" t="s">
        <v>701</v>
      </c>
      <c r="C18" s="498">
        <v>373417.18999999994</v>
      </c>
      <c r="D18" s="498">
        <v>371948.22</v>
      </c>
      <c r="E18" s="498">
        <v>1468.97</v>
      </c>
      <c r="F18" s="498">
        <v>0</v>
      </c>
      <c r="G18" s="498">
        <v>0</v>
      </c>
      <c r="H18" s="498">
        <v>433916.24</v>
      </c>
      <c r="I18" s="498">
        <v>432238.5</v>
      </c>
      <c r="J18" s="498">
        <v>1677.74</v>
      </c>
      <c r="K18" s="498">
        <v>0</v>
      </c>
      <c r="L18" s="498">
        <v>0</v>
      </c>
      <c r="M18" s="498">
        <v>4235.0545538999995</v>
      </c>
      <c r="N18" s="498">
        <v>3497.1047543099999</v>
      </c>
      <c r="O18" s="498">
        <v>737.94979959</v>
      </c>
      <c r="P18" s="498">
        <v>0</v>
      </c>
      <c r="Q18" s="498">
        <v>0</v>
      </c>
      <c r="R18" s="498">
        <v>33</v>
      </c>
      <c r="S18" s="575" t="e">
        <v>#DIV/0!</v>
      </c>
      <c r="T18" s="575" t="e">
        <v>#DIV/0!</v>
      </c>
      <c r="U18" s="498">
        <v>0.10818282999999999</v>
      </c>
      <c r="V18" s="582">
        <v>64.115600000000001</v>
      </c>
    </row>
    <row r="19" spans="1:22">
      <c r="A19" s="506">
        <v>10</v>
      </c>
      <c r="B19" s="505" t="s">
        <v>717</v>
      </c>
      <c r="C19" s="498">
        <v>241674359.31179997</v>
      </c>
      <c r="D19" s="572">
        <v>225107129.04299998</v>
      </c>
      <c r="E19" s="572">
        <v>9193817.6549999993</v>
      </c>
      <c r="F19" s="572">
        <v>7373412.6138000004</v>
      </c>
      <c r="G19" s="572">
        <v>0</v>
      </c>
      <c r="H19" s="572">
        <v>244733938.54629999</v>
      </c>
      <c r="I19" s="572">
        <v>227077045.37670001</v>
      </c>
      <c r="J19" s="572">
        <v>9400837.7219000012</v>
      </c>
      <c r="K19" s="572">
        <v>8256055.4477000004</v>
      </c>
      <c r="L19" s="572">
        <v>0</v>
      </c>
      <c r="M19" s="572">
        <v>6281281.3611885197</v>
      </c>
      <c r="N19" s="572">
        <v>865195.85995548998</v>
      </c>
      <c r="O19" s="572">
        <v>820158.37125168007</v>
      </c>
      <c r="P19" s="572">
        <v>4595927.1299813502</v>
      </c>
      <c r="Q19" s="572">
        <v>0</v>
      </c>
      <c r="R19" s="572">
        <v>15845</v>
      </c>
      <c r="S19" s="576">
        <v>0.21751368756623812</v>
      </c>
      <c r="T19" s="576">
        <v>0.25585666642213395</v>
      </c>
      <c r="U19" s="576">
        <v>0.16521037597179608</v>
      </c>
      <c r="V19" s="583">
        <v>71.011399999999995</v>
      </c>
    </row>
    <row r="20" spans="1:22" ht="25.5">
      <c r="A20" s="504">
        <v>10.1</v>
      </c>
      <c r="B20" s="503" t="s">
        <v>720</v>
      </c>
      <c r="C20" s="498">
        <v>0</v>
      </c>
      <c r="D20" s="498">
        <v>0</v>
      </c>
      <c r="E20" s="498">
        <v>0</v>
      </c>
      <c r="F20" s="498">
        <v>0</v>
      </c>
      <c r="G20" s="498">
        <v>0</v>
      </c>
      <c r="H20" s="498">
        <v>0</v>
      </c>
      <c r="I20" s="498">
        <v>0</v>
      </c>
      <c r="J20" s="498">
        <v>0</v>
      </c>
      <c r="K20" s="498">
        <v>0</v>
      </c>
      <c r="L20" s="498">
        <v>0</v>
      </c>
      <c r="M20" s="498">
        <v>0</v>
      </c>
      <c r="N20" s="498">
        <v>0</v>
      </c>
      <c r="O20" s="498">
        <v>0</v>
      </c>
      <c r="P20" s="498">
        <v>0</v>
      </c>
      <c r="Q20" s="498">
        <v>0</v>
      </c>
      <c r="R20" s="498">
        <v>0</v>
      </c>
      <c r="S20" s="498">
        <v>0</v>
      </c>
      <c r="T20" s="498">
        <v>0</v>
      </c>
      <c r="U20" s="498">
        <v>0</v>
      </c>
      <c r="V20" s="498">
        <v>0</v>
      </c>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92D050"/>
  </sheetPr>
  <dimension ref="A1:H69"/>
  <sheetViews>
    <sheetView zoomScale="70" zoomScaleNormal="70" workbookViewId="0"/>
  </sheetViews>
  <sheetFormatPr defaultRowHeight="15"/>
  <cols>
    <col min="1" max="1" width="8.7109375" style="408"/>
    <col min="2" max="2" width="69.28515625" style="384" customWidth="1"/>
    <col min="3" max="3" width="14.85546875" bestFit="1" customWidth="1"/>
    <col min="4" max="4" width="14.42578125" customWidth="1"/>
    <col min="5" max="5" width="16.42578125" bestFit="1" customWidth="1"/>
    <col min="6" max="6" width="14.42578125" bestFit="1" customWidth="1"/>
    <col min="7" max="7" width="14.85546875" bestFit="1" customWidth="1"/>
    <col min="8" max="8" width="19.140625" bestFit="1" customWidth="1"/>
  </cols>
  <sheetData>
    <row r="1" spans="1:8" ht="15.75">
      <c r="A1" s="13" t="s">
        <v>108</v>
      </c>
      <c r="B1" s="274" t="str">
        <f>Info!C2</f>
        <v>სს ტერაბანკი</v>
      </c>
      <c r="C1" s="12"/>
      <c r="D1" s="1"/>
      <c r="E1" s="1"/>
      <c r="F1" s="1"/>
      <c r="G1" s="1"/>
    </row>
    <row r="2" spans="1:8" ht="15.75">
      <c r="A2" s="13" t="s">
        <v>109</v>
      </c>
      <c r="B2" s="298">
        <f>'1. key ratios'!B2</f>
        <v>45382</v>
      </c>
      <c r="C2" s="12"/>
      <c r="D2" s="1"/>
      <c r="E2" s="1"/>
      <c r="F2" s="1"/>
      <c r="G2" s="1"/>
    </row>
    <row r="3" spans="1:8" ht="15.75">
      <c r="A3" s="13"/>
      <c r="B3" s="12"/>
      <c r="C3" s="12"/>
      <c r="D3" s="1"/>
      <c r="E3" s="1"/>
      <c r="F3" s="1"/>
      <c r="G3" s="1"/>
    </row>
    <row r="4" spans="1:8" ht="21" customHeight="1">
      <c r="A4" s="595" t="s">
        <v>25</v>
      </c>
      <c r="B4" s="596" t="s">
        <v>729</v>
      </c>
      <c r="C4" s="598" t="s">
        <v>114</v>
      </c>
      <c r="D4" s="598"/>
      <c r="E4" s="598"/>
      <c r="F4" s="598" t="s">
        <v>115</v>
      </c>
      <c r="G4" s="598"/>
      <c r="H4" s="599"/>
    </row>
    <row r="5" spans="1:8" ht="21" customHeight="1">
      <c r="A5" s="595"/>
      <c r="B5" s="597"/>
      <c r="C5" s="357" t="s">
        <v>26</v>
      </c>
      <c r="D5" s="357" t="s">
        <v>88</v>
      </c>
      <c r="E5" s="357" t="s">
        <v>66</v>
      </c>
      <c r="F5" s="357" t="s">
        <v>26</v>
      </c>
      <c r="G5" s="357" t="s">
        <v>88</v>
      </c>
      <c r="H5" s="357" t="s">
        <v>66</v>
      </c>
    </row>
    <row r="6" spans="1:8" ht="26.45" customHeight="1">
      <c r="A6" s="595"/>
      <c r="B6" s="358" t="s">
        <v>95</v>
      </c>
      <c r="C6" s="600"/>
      <c r="D6" s="601"/>
      <c r="E6" s="601"/>
      <c r="F6" s="601"/>
      <c r="G6" s="601"/>
      <c r="H6" s="602"/>
    </row>
    <row r="7" spans="1:8" ht="23.1" customHeight="1">
      <c r="A7" s="399">
        <v>1</v>
      </c>
      <c r="B7" s="359" t="s">
        <v>843</v>
      </c>
      <c r="C7" s="558">
        <v>45757980.32</v>
      </c>
      <c r="D7" s="558">
        <v>122106028.08000001</v>
      </c>
      <c r="E7" s="558">
        <v>167864008.40000001</v>
      </c>
      <c r="F7" s="558">
        <v>46639486.870000005</v>
      </c>
      <c r="G7" s="558">
        <v>142098178.48999998</v>
      </c>
      <c r="H7" s="558">
        <v>188737665.35999998</v>
      </c>
    </row>
    <row r="8" spans="1:8">
      <c r="A8" s="399">
        <v>1.1000000000000001</v>
      </c>
      <c r="B8" s="360" t="s">
        <v>96</v>
      </c>
      <c r="C8" s="558">
        <v>18929895</v>
      </c>
      <c r="D8" s="558">
        <v>24899075.900000006</v>
      </c>
      <c r="E8" s="558">
        <v>43828970.900000006</v>
      </c>
      <c r="F8" s="558">
        <v>16866984.300000001</v>
      </c>
      <c r="G8" s="558">
        <v>21193981.309999999</v>
      </c>
      <c r="H8" s="558">
        <v>38060965.609999999</v>
      </c>
    </row>
    <row r="9" spans="1:8">
      <c r="A9" s="399">
        <v>1.2</v>
      </c>
      <c r="B9" s="360" t="s">
        <v>97</v>
      </c>
      <c r="C9" s="558">
        <v>26459785.609999999</v>
      </c>
      <c r="D9" s="558">
        <v>85014827.280000001</v>
      </c>
      <c r="E9" s="558">
        <v>111474612.89</v>
      </c>
      <c r="F9" s="558">
        <v>27519997.900000002</v>
      </c>
      <c r="G9" s="558">
        <v>113768934.27999999</v>
      </c>
      <c r="H9" s="558">
        <v>141288932.17999998</v>
      </c>
    </row>
    <row r="10" spans="1:8">
      <c r="A10" s="399">
        <v>1.3</v>
      </c>
      <c r="B10" s="360" t="s">
        <v>98</v>
      </c>
      <c r="C10" s="558">
        <v>368299.71000000008</v>
      </c>
      <c r="D10" s="558">
        <v>12192124.900000002</v>
      </c>
      <c r="E10" s="558">
        <v>12560424.610000003</v>
      </c>
      <c r="F10" s="558">
        <v>2252504.67</v>
      </c>
      <c r="G10" s="558">
        <v>7135262.9000000013</v>
      </c>
      <c r="H10" s="558">
        <v>9387767.5700000003</v>
      </c>
    </row>
    <row r="11" spans="1:8">
      <c r="A11" s="399">
        <v>2</v>
      </c>
      <c r="B11" s="361" t="s">
        <v>730</v>
      </c>
      <c r="C11" s="558">
        <v>0</v>
      </c>
      <c r="D11" s="558">
        <v>0</v>
      </c>
      <c r="E11" s="558">
        <v>0</v>
      </c>
      <c r="F11" s="558">
        <v>0</v>
      </c>
      <c r="G11" s="558">
        <v>0</v>
      </c>
      <c r="H11" s="558">
        <v>0</v>
      </c>
    </row>
    <row r="12" spans="1:8">
      <c r="A12" s="399">
        <v>2.1</v>
      </c>
      <c r="B12" s="362" t="s">
        <v>731</v>
      </c>
      <c r="C12" s="558">
        <v>0</v>
      </c>
      <c r="D12" s="558">
        <v>0</v>
      </c>
      <c r="E12" s="558">
        <v>0</v>
      </c>
      <c r="F12" s="558">
        <v>0</v>
      </c>
      <c r="G12" s="558">
        <v>0</v>
      </c>
      <c r="H12" s="558">
        <v>0</v>
      </c>
    </row>
    <row r="13" spans="1:8" ht="26.45" customHeight="1">
      <c r="A13" s="399">
        <v>3</v>
      </c>
      <c r="B13" s="363" t="s">
        <v>732</v>
      </c>
      <c r="C13" s="558">
        <v>0</v>
      </c>
      <c r="D13" s="558">
        <v>0</v>
      </c>
      <c r="E13" s="558">
        <v>0</v>
      </c>
      <c r="F13" s="558">
        <v>0</v>
      </c>
      <c r="G13" s="558">
        <v>0</v>
      </c>
      <c r="H13" s="558">
        <v>0</v>
      </c>
    </row>
    <row r="14" spans="1:8" ht="26.45" customHeight="1">
      <c r="A14" s="399">
        <v>4</v>
      </c>
      <c r="B14" s="364" t="s">
        <v>733</v>
      </c>
      <c r="C14" s="558">
        <v>0</v>
      </c>
      <c r="D14" s="558">
        <v>0</v>
      </c>
      <c r="E14" s="558">
        <v>0</v>
      </c>
      <c r="F14" s="558">
        <v>0</v>
      </c>
      <c r="G14" s="558">
        <v>0</v>
      </c>
      <c r="H14" s="558">
        <v>0</v>
      </c>
    </row>
    <row r="15" spans="1:8" ht="24.6" customHeight="1">
      <c r="A15" s="399">
        <v>5</v>
      </c>
      <c r="B15" s="364" t="s">
        <v>734</v>
      </c>
      <c r="C15" s="558">
        <v>0</v>
      </c>
      <c r="D15" s="558">
        <v>0</v>
      </c>
      <c r="E15" s="558">
        <v>0</v>
      </c>
      <c r="F15" s="558">
        <v>0</v>
      </c>
      <c r="G15" s="558">
        <v>0</v>
      </c>
      <c r="H15" s="558">
        <v>0</v>
      </c>
    </row>
    <row r="16" spans="1:8">
      <c r="A16" s="399">
        <v>5.0999999999999996</v>
      </c>
      <c r="B16" s="365" t="s">
        <v>735</v>
      </c>
      <c r="C16" s="558">
        <v>0</v>
      </c>
      <c r="D16" s="558">
        <v>0</v>
      </c>
      <c r="E16" s="558">
        <v>0</v>
      </c>
      <c r="F16" s="558">
        <v>0</v>
      </c>
      <c r="G16" s="558">
        <v>0</v>
      </c>
      <c r="H16" s="558">
        <v>0</v>
      </c>
    </row>
    <row r="17" spans="1:8">
      <c r="A17" s="399">
        <v>5.2</v>
      </c>
      <c r="B17" s="365" t="s">
        <v>569</v>
      </c>
      <c r="C17" s="558">
        <v>0</v>
      </c>
      <c r="D17" s="558">
        <v>0</v>
      </c>
      <c r="E17" s="558">
        <v>0</v>
      </c>
      <c r="F17" s="558">
        <v>0</v>
      </c>
      <c r="G17" s="558">
        <v>0</v>
      </c>
      <c r="H17" s="558">
        <v>0</v>
      </c>
    </row>
    <row r="18" spans="1:8">
      <c r="A18" s="399">
        <v>5.3</v>
      </c>
      <c r="B18" s="365" t="s">
        <v>736</v>
      </c>
      <c r="C18" s="558">
        <v>0</v>
      </c>
      <c r="D18" s="558">
        <v>0</v>
      </c>
      <c r="E18" s="558">
        <v>0</v>
      </c>
      <c r="F18" s="558">
        <v>0</v>
      </c>
      <c r="G18" s="558">
        <v>0</v>
      </c>
      <c r="H18" s="558">
        <v>0</v>
      </c>
    </row>
    <row r="19" spans="1:8">
      <c r="A19" s="399">
        <v>6</v>
      </c>
      <c r="B19" s="363" t="s">
        <v>737</v>
      </c>
      <c r="C19" s="558">
        <v>817026586.88840735</v>
      </c>
      <c r="D19" s="558">
        <v>636666181.10886121</v>
      </c>
      <c r="E19" s="558">
        <v>1453692767.9972687</v>
      </c>
      <c r="F19" s="558">
        <v>700834341.79504836</v>
      </c>
      <c r="G19" s="558">
        <v>509826103.0796535</v>
      </c>
      <c r="H19" s="558">
        <v>1210660444.874702</v>
      </c>
    </row>
    <row r="20" spans="1:8">
      <c r="A20" s="399">
        <v>6.1</v>
      </c>
      <c r="B20" s="365" t="s">
        <v>569</v>
      </c>
      <c r="C20" s="558">
        <v>161815076.32730243</v>
      </c>
      <c r="D20" s="558">
        <v>0</v>
      </c>
      <c r="E20" s="558">
        <v>161815076.32730243</v>
      </c>
      <c r="F20" s="558">
        <v>148069137.96274245</v>
      </c>
      <c r="G20" s="558">
        <v>0</v>
      </c>
      <c r="H20" s="558">
        <v>148069137.96274245</v>
      </c>
    </row>
    <row r="21" spans="1:8">
      <c r="A21" s="399">
        <v>6.2</v>
      </c>
      <c r="B21" s="365" t="s">
        <v>736</v>
      </c>
      <c r="C21" s="558">
        <v>655211510.56110489</v>
      </c>
      <c r="D21" s="558">
        <v>636666181.10886121</v>
      </c>
      <c r="E21" s="558">
        <v>1291877691.6699662</v>
      </c>
      <c r="F21" s="558">
        <v>552765203.83230591</v>
      </c>
      <c r="G21" s="558">
        <v>509826103.0796535</v>
      </c>
      <c r="H21" s="558">
        <v>1062591306.9119594</v>
      </c>
    </row>
    <row r="22" spans="1:8">
      <c r="A22" s="399">
        <v>7</v>
      </c>
      <c r="B22" s="366" t="s">
        <v>738</v>
      </c>
      <c r="C22" s="558">
        <v>2538</v>
      </c>
      <c r="D22" s="558">
        <v>0</v>
      </c>
      <c r="E22" s="558">
        <v>2538</v>
      </c>
      <c r="F22" s="558">
        <v>2538</v>
      </c>
      <c r="G22" s="558">
        <v>0</v>
      </c>
      <c r="H22" s="558">
        <v>2538</v>
      </c>
    </row>
    <row r="23" spans="1:8" ht="21">
      <c r="A23" s="399">
        <v>8</v>
      </c>
      <c r="B23" s="367" t="s">
        <v>739</v>
      </c>
      <c r="C23" s="558">
        <v>0</v>
      </c>
      <c r="D23" s="558">
        <v>0</v>
      </c>
      <c r="E23" s="558">
        <v>0</v>
      </c>
      <c r="F23" s="558">
        <v>0</v>
      </c>
      <c r="G23" s="558">
        <v>0</v>
      </c>
      <c r="H23" s="558">
        <v>0</v>
      </c>
    </row>
    <row r="24" spans="1:8">
      <c r="A24" s="399">
        <v>9</v>
      </c>
      <c r="B24" s="364" t="s">
        <v>740</v>
      </c>
      <c r="C24" s="558">
        <v>26593892</v>
      </c>
      <c r="D24" s="558">
        <v>0</v>
      </c>
      <c r="E24" s="558">
        <v>26593892</v>
      </c>
      <c r="F24" s="558">
        <v>24263991</v>
      </c>
      <c r="G24" s="558">
        <v>0</v>
      </c>
      <c r="H24" s="558">
        <v>24263991</v>
      </c>
    </row>
    <row r="25" spans="1:8">
      <c r="A25" s="399">
        <v>9.1</v>
      </c>
      <c r="B25" s="368" t="s">
        <v>741</v>
      </c>
      <c r="C25" s="558">
        <v>26593892</v>
      </c>
      <c r="D25" s="558">
        <v>0</v>
      </c>
      <c r="E25" s="558">
        <v>26593892</v>
      </c>
      <c r="F25" s="558">
        <v>24263991</v>
      </c>
      <c r="G25" s="558">
        <v>0</v>
      </c>
      <c r="H25" s="558">
        <v>24263991</v>
      </c>
    </row>
    <row r="26" spans="1:8">
      <c r="A26" s="399">
        <v>9.1999999999999993</v>
      </c>
      <c r="B26" s="368" t="s">
        <v>742</v>
      </c>
      <c r="C26" s="558">
        <v>0</v>
      </c>
      <c r="D26" s="558">
        <v>0</v>
      </c>
      <c r="E26" s="558">
        <v>0</v>
      </c>
      <c r="F26" s="558">
        <v>0</v>
      </c>
      <c r="G26" s="558">
        <v>0</v>
      </c>
      <c r="H26" s="558">
        <v>0</v>
      </c>
    </row>
    <row r="27" spans="1:8">
      <c r="A27" s="399">
        <v>10</v>
      </c>
      <c r="B27" s="364" t="s">
        <v>36</v>
      </c>
      <c r="C27" s="558">
        <v>26205982</v>
      </c>
      <c r="D27" s="558">
        <v>0</v>
      </c>
      <c r="E27" s="558">
        <v>26205982</v>
      </c>
      <c r="F27" s="558">
        <v>24513904</v>
      </c>
      <c r="G27" s="558">
        <v>0</v>
      </c>
      <c r="H27" s="558">
        <v>24513904</v>
      </c>
    </row>
    <row r="28" spans="1:8">
      <c r="A28" s="399">
        <v>10.1</v>
      </c>
      <c r="B28" s="368" t="s">
        <v>743</v>
      </c>
      <c r="C28" s="558">
        <v>20374000</v>
      </c>
      <c r="D28" s="558">
        <v>0</v>
      </c>
      <c r="E28" s="558">
        <v>20374000</v>
      </c>
      <c r="F28" s="558">
        <v>20374000</v>
      </c>
      <c r="G28" s="558">
        <v>0</v>
      </c>
      <c r="H28" s="558">
        <v>20374000</v>
      </c>
    </row>
    <row r="29" spans="1:8">
      <c r="A29" s="399">
        <v>10.199999999999999</v>
      </c>
      <c r="B29" s="368" t="s">
        <v>744</v>
      </c>
      <c r="C29" s="558">
        <v>5831982</v>
      </c>
      <c r="D29" s="558">
        <v>0</v>
      </c>
      <c r="E29" s="558">
        <v>5831982</v>
      </c>
      <c r="F29" s="558">
        <v>4139904</v>
      </c>
      <c r="G29" s="558">
        <v>0</v>
      </c>
      <c r="H29" s="558">
        <v>4139904</v>
      </c>
    </row>
    <row r="30" spans="1:8">
      <c r="A30" s="399">
        <v>11</v>
      </c>
      <c r="B30" s="364" t="s">
        <v>745</v>
      </c>
      <c r="C30" s="558">
        <v>0</v>
      </c>
      <c r="D30" s="558">
        <v>0</v>
      </c>
      <c r="E30" s="558">
        <v>0</v>
      </c>
      <c r="F30" s="558">
        <v>0</v>
      </c>
      <c r="G30" s="558">
        <v>0</v>
      </c>
      <c r="H30" s="558">
        <v>0</v>
      </c>
    </row>
    <row r="31" spans="1:8">
      <c r="A31" s="399">
        <v>11.1</v>
      </c>
      <c r="B31" s="368" t="s">
        <v>746</v>
      </c>
      <c r="C31" s="558">
        <v>0</v>
      </c>
      <c r="D31" s="558">
        <v>0</v>
      </c>
      <c r="E31" s="558">
        <v>0</v>
      </c>
      <c r="F31" s="558">
        <v>0</v>
      </c>
      <c r="G31" s="558">
        <v>0</v>
      </c>
      <c r="H31" s="558">
        <v>0</v>
      </c>
    </row>
    <row r="32" spans="1:8">
      <c r="A32" s="399">
        <v>11.2</v>
      </c>
      <c r="B32" s="368" t="s">
        <v>747</v>
      </c>
      <c r="C32" s="558">
        <v>0</v>
      </c>
      <c r="D32" s="558">
        <v>0</v>
      </c>
      <c r="E32" s="558">
        <v>0</v>
      </c>
      <c r="F32" s="558">
        <v>0</v>
      </c>
      <c r="G32" s="558">
        <v>0</v>
      </c>
      <c r="H32" s="558">
        <v>0</v>
      </c>
    </row>
    <row r="33" spans="1:8">
      <c r="A33" s="399">
        <v>13</v>
      </c>
      <c r="B33" s="364" t="s">
        <v>99</v>
      </c>
      <c r="C33" s="558">
        <v>26377113.055951465</v>
      </c>
      <c r="D33" s="558">
        <v>2081585.6800000004</v>
      </c>
      <c r="E33" s="558">
        <v>28458698.735951465</v>
      </c>
      <c r="F33" s="558">
        <v>25147584.545718741</v>
      </c>
      <c r="G33" s="558">
        <v>567250.33999999973</v>
      </c>
      <c r="H33" s="558">
        <v>25714834.885718741</v>
      </c>
    </row>
    <row r="34" spans="1:8">
      <c r="A34" s="399">
        <v>13.1</v>
      </c>
      <c r="B34" s="369" t="s">
        <v>748</v>
      </c>
      <c r="C34" s="558">
        <v>20440124</v>
      </c>
      <c r="D34" s="558">
        <v>0</v>
      </c>
      <c r="E34" s="558">
        <v>20440124</v>
      </c>
      <c r="F34" s="558">
        <v>21197163</v>
      </c>
      <c r="G34" s="558">
        <v>0</v>
      </c>
      <c r="H34" s="558">
        <v>21197163</v>
      </c>
    </row>
    <row r="35" spans="1:8">
      <c r="A35" s="399">
        <v>13.2</v>
      </c>
      <c r="B35" s="369" t="s">
        <v>749</v>
      </c>
      <c r="C35" s="558">
        <v>0</v>
      </c>
      <c r="D35" s="558">
        <v>0</v>
      </c>
      <c r="E35" s="558">
        <v>0</v>
      </c>
      <c r="F35" s="558">
        <v>0</v>
      </c>
      <c r="G35" s="558">
        <v>0</v>
      </c>
      <c r="H35" s="558">
        <v>0</v>
      </c>
    </row>
    <row r="36" spans="1:8">
      <c r="A36" s="399">
        <v>14</v>
      </c>
      <c r="B36" s="370" t="s">
        <v>750</v>
      </c>
      <c r="C36" s="558">
        <v>941964092.26435888</v>
      </c>
      <c r="D36" s="558">
        <v>760853794.8688612</v>
      </c>
      <c r="E36" s="558">
        <v>1702817887.1332202</v>
      </c>
      <c r="F36" s="558">
        <v>821401846.21076715</v>
      </c>
      <c r="G36" s="558">
        <v>652491531.90965354</v>
      </c>
      <c r="H36" s="558">
        <v>1473893378.1204207</v>
      </c>
    </row>
    <row r="37" spans="1:8" ht="22.5" customHeight="1">
      <c r="A37" s="399"/>
      <c r="B37" s="371" t="s">
        <v>104</v>
      </c>
      <c r="C37" s="589"/>
      <c r="D37" s="590"/>
      <c r="E37" s="590"/>
      <c r="F37" s="590"/>
      <c r="G37" s="590"/>
      <c r="H37" s="591"/>
    </row>
    <row r="38" spans="1:8">
      <c r="A38" s="399">
        <v>15</v>
      </c>
      <c r="B38" s="372" t="s">
        <v>751</v>
      </c>
      <c r="C38" s="559">
        <v>0</v>
      </c>
      <c r="D38" s="559">
        <v>0</v>
      </c>
      <c r="E38" s="559">
        <v>0</v>
      </c>
      <c r="F38" s="559">
        <v>0</v>
      </c>
      <c r="G38" s="559">
        <v>0</v>
      </c>
      <c r="H38" s="559">
        <v>0</v>
      </c>
    </row>
    <row r="39" spans="1:8">
      <c r="A39" s="399">
        <v>15.1</v>
      </c>
      <c r="B39" s="374" t="s">
        <v>731</v>
      </c>
      <c r="C39" s="559">
        <v>0</v>
      </c>
      <c r="D39" s="559">
        <v>0</v>
      </c>
      <c r="E39" s="559">
        <v>0</v>
      </c>
      <c r="F39" s="559">
        <v>0</v>
      </c>
      <c r="G39" s="559">
        <v>0</v>
      </c>
      <c r="H39" s="559">
        <v>0</v>
      </c>
    </row>
    <row r="40" spans="1:8" ht="24" customHeight="1">
      <c r="A40" s="399">
        <v>16</v>
      </c>
      <c r="B40" s="366" t="s">
        <v>752</v>
      </c>
      <c r="C40" s="559">
        <v>54574.300000000047</v>
      </c>
      <c r="D40" s="559">
        <v>0</v>
      </c>
      <c r="E40" s="559">
        <v>54574.300000000047</v>
      </c>
      <c r="F40" s="559">
        <v>0</v>
      </c>
      <c r="G40" s="559">
        <v>0</v>
      </c>
      <c r="H40" s="559">
        <v>0</v>
      </c>
    </row>
    <row r="41" spans="1:8" ht="21">
      <c r="A41" s="399">
        <v>17</v>
      </c>
      <c r="B41" s="366" t="s">
        <v>753</v>
      </c>
      <c r="C41" s="559">
        <v>757139789.5804143</v>
      </c>
      <c r="D41" s="559">
        <v>582744085.72000015</v>
      </c>
      <c r="E41" s="559">
        <v>1339883875.3004146</v>
      </c>
      <c r="F41" s="559">
        <v>596442187.4234401</v>
      </c>
      <c r="G41" s="559">
        <v>587763993.2265538</v>
      </c>
      <c r="H41" s="559">
        <v>1184206180.6499939</v>
      </c>
    </row>
    <row r="42" spans="1:8">
      <c r="A42" s="399">
        <v>17.100000000000001</v>
      </c>
      <c r="B42" s="375" t="s">
        <v>754</v>
      </c>
      <c r="C42" s="559">
        <v>635319050.12000585</v>
      </c>
      <c r="D42" s="559">
        <v>485484058.74000013</v>
      </c>
      <c r="E42" s="559">
        <v>1120803108.8600059</v>
      </c>
      <c r="F42" s="559">
        <v>429161158.35999972</v>
      </c>
      <c r="G42" s="559">
        <v>496710782.97999412</v>
      </c>
      <c r="H42" s="559">
        <v>925871941.33999383</v>
      </c>
    </row>
    <row r="43" spans="1:8">
      <c r="A43" s="399">
        <v>17.2</v>
      </c>
      <c r="B43" s="376" t="s">
        <v>100</v>
      </c>
      <c r="C43" s="559">
        <v>110777991.86</v>
      </c>
      <c r="D43" s="559">
        <v>90645966.270000011</v>
      </c>
      <c r="E43" s="559">
        <v>201423958.13</v>
      </c>
      <c r="F43" s="559">
        <v>158242150.71000001</v>
      </c>
      <c r="G43" s="559">
        <v>67224752.010000005</v>
      </c>
      <c r="H43" s="559">
        <v>225466902.72000003</v>
      </c>
    </row>
    <row r="44" spans="1:8">
      <c r="A44" s="399">
        <v>17.3</v>
      </c>
      <c r="B44" s="375" t="s">
        <v>755</v>
      </c>
      <c r="C44" s="559">
        <v>0</v>
      </c>
      <c r="D44" s="559">
        <v>0</v>
      </c>
      <c r="E44" s="559">
        <v>0</v>
      </c>
      <c r="F44" s="559">
        <v>0</v>
      </c>
      <c r="G44" s="559">
        <v>17255412.460000001</v>
      </c>
      <c r="H44" s="559">
        <v>17255412.460000001</v>
      </c>
    </row>
    <row r="45" spans="1:8">
      <c r="A45" s="399">
        <v>17.399999999999999</v>
      </c>
      <c r="B45" s="375" t="s">
        <v>756</v>
      </c>
      <c r="C45" s="559">
        <v>11042747.600408435</v>
      </c>
      <c r="D45" s="559">
        <v>6614060.71</v>
      </c>
      <c r="E45" s="559">
        <v>17656808.310408436</v>
      </c>
      <c r="F45" s="559">
        <v>9038878.3534404486</v>
      </c>
      <c r="G45" s="559">
        <v>6573045.7765595503</v>
      </c>
      <c r="H45" s="559">
        <v>15611924.129999999</v>
      </c>
    </row>
    <row r="46" spans="1:8">
      <c r="A46" s="399">
        <v>18</v>
      </c>
      <c r="B46" s="364" t="s">
        <v>757</v>
      </c>
      <c r="C46" s="559">
        <v>773309.13323394489</v>
      </c>
      <c r="D46" s="559">
        <v>58508.13</v>
      </c>
      <c r="E46" s="559">
        <v>831817.26323394489</v>
      </c>
      <c r="F46" s="559">
        <v>553367.63929821504</v>
      </c>
      <c r="G46" s="559">
        <v>1688886.3599999999</v>
      </c>
      <c r="H46" s="559">
        <v>2242253.9992982149</v>
      </c>
    </row>
    <row r="47" spans="1:8">
      <c r="A47" s="399">
        <v>19</v>
      </c>
      <c r="B47" s="364" t="s">
        <v>758</v>
      </c>
      <c r="C47" s="559">
        <v>1895035</v>
      </c>
      <c r="D47" s="559">
        <v>0</v>
      </c>
      <c r="E47" s="559">
        <v>1895035</v>
      </c>
      <c r="F47" s="559">
        <v>3912110</v>
      </c>
      <c r="G47" s="559">
        <v>0</v>
      </c>
      <c r="H47" s="559">
        <v>3912110</v>
      </c>
    </row>
    <row r="48" spans="1:8">
      <c r="A48" s="399">
        <v>19.100000000000001</v>
      </c>
      <c r="B48" s="377" t="s">
        <v>759</v>
      </c>
      <c r="C48" s="559">
        <v>0</v>
      </c>
      <c r="D48" s="559">
        <v>0</v>
      </c>
      <c r="E48" s="559">
        <v>0</v>
      </c>
      <c r="F48" s="559">
        <v>1708922</v>
      </c>
      <c r="G48" s="559">
        <v>0</v>
      </c>
      <c r="H48" s="559">
        <v>1708922</v>
      </c>
    </row>
    <row r="49" spans="1:8">
      <c r="A49" s="399">
        <v>19.2</v>
      </c>
      <c r="B49" s="378" t="s">
        <v>760</v>
      </c>
      <c r="C49" s="559">
        <v>1895035</v>
      </c>
      <c r="D49" s="559">
        <v>0</v>
      </c>
      <c r="E49" s="559">
        <v>1895035</v>
      </c>
      <c r="F49" s="559">
        <v>2203188</v>
      </c>
      <c r="G49" s="559">
        <v>0</v>
      </c>
      <c r="H49" s="559">
        <v>2203188</v>
      </c>
    </row>
    <row r="50" spans="1:8">
      <c r="A50" s="399">
        <v>20</v>
      </c>
      <c r="B50" s="379" t="s">
        <v>101</v>
      </c>
      <c r="C50" s="559">
        <v>0</v>
      </c>
      <c r="D50" s="559">
        <v>99960039.11999999</v>
      </c>
      <c r="E50" s="559">
        <v>99960039.11999999</v>
      </c>
      <c r="F50" s="559">
        <v>0</v>
      </c>
      <c r="G50" s="559">
        <v>55122334.139999993</v>
      </c>
      <c r="H50" s="559">
        <v>55122334.139999993</v>
      </c>
    </row>
    <row r="51" spans="1:8">
      <c r="A51" s="399">
        <v>21</v>
      </c>
      <c r="B51" s="380" t="s">
        <v>89</v>
      </c>
      <c r="C51" s="559">
        <v>553881.31000000006</v>
      </c>
      <c r="D51" s="559">
        <v>-55982.849999999926</v>
      </c>
      <c r="E51" s="559">
        <v>497898.46000000014</v>
      </c>
      <c r="F51" s="559">
        <v>409661.39999999991</v>
      </c>
      <c r="G51" s="559">
        <v>166184.65000000014</v>
      </c>
      <c r="H51" s="559">
        <v>575846.05000000005</v>
      </c>
    </row>
    <row r="52" spans="1:8">
      <c r="A52" s="399">
        <v>21.1</v>
      </c>
      <c r="B52" s="376" t="s">
        <v>761</v>
      </c>
      <c r="C52" s="559">
        <v>0</v>
      </c>
      <c r="D52" s="559">
        <v>0</v>
      </c>
      <c r="E52" s="559">
        <v>0</v>
      </c>
      <c r="F52" s="559">
        <v>0</v>
      </c>
      <c r="G52" s="559">
        <v>0</v>
      </c>
      <c r="H52" s="559">
        <v>0</v>
      </c>
    </row>
    <row r="53" spans="1:8">
      <c r="A53" s="399">
        <v>22</v>
      </c>
      <c r="B53" s="379" t="s">
        <v>762</v>
      </c>
      <c r="C53" s="559">
        <v>760416589.3236481</v>
      </c>
      <c r="D53" s="559">
        <v>682706650.12000012</v>
      </c>
      <c r="E53" s="559">
        <v>1443123239.4436483</v>
      </c>
      <c r="F53" s="559">
        <v>601317326.46273828</v>
      </c>
      <c r="G53" s="559">
        <v>644741398.37655377</v>
      </c>
      <c r="H53" s="559">
        <v>1246058724.839292</v>
      </c>
    </row>
    <row r="54" spans="1:8" ht="24" customHeight="1">
      <c r="A54" s="399"/>
      <c r="B54" s="381" t="s">
        <v>763</v>
      </c>
      <c r="C54" s="592"/>
      <c r="D54" s="593"/>
      <c r="E54" s="593"/>
      <c r="F54" s="593"/>
      <c r="G54" s="593"/>
      <c r="H54" s="594"/>
    </row>
    <row r="55" spans="1:8">
      <c r="A55" s="399">
        <v>23</v>
      </c>
      <c r="B55" s="379" t="s">
        <v>105</v>
      </c>
      <c r="C55" s="559">
        <v>121372000</v>
      </c>
      <c r="D55" s="559">
        <v>0</v>
      </c>
      <c r="E55" s="559">
        <v>121372000</v>
      </c>
      <c r="F55" s="559">
        <v>121372000</v>
      </c>
      <c r="G55" s="559">
        <v>0</v>
      </c>
      <c r="H55" s="559">
        <v>121372000</v>
      </c>
    </row>
    <row r="56" spans="1:8">
      <c r="A56" s="399">
        <v>24</v>
      </c>
      <c r="B56" s="379" t="s">
        <v>764</v>
      </c>
      <c r="C56" s="559">
        <v>0</v>
      </c>
      <c r="D56" s="559">
        <v>0</v>
      </c>
      <c r="E56" s="559">
        <v>0</v>
      </c>
      <c r="F56" s="559">
        <v>0</v>
      </c>
      <c r="G56" s="559">
        <v>0</v>
      </c>
      <c r="H56" s="559">
        <v>0</v>
      </c>
    </row>
    <row r="57" spans="1:8">
      <c r="A57" s="399">
        <v>25</v>
      </c>
      <c r="B57" s="379" t="s">
        <v>102</v>
      </c>
      <c r="C57" s="559">
        <v>0</v>
      </c>
      <c r="D57" s="559">
        <v>0</v>
      </c>
      <c r="E57" s="559">
        <v>0</v>
      </c>
      <c r="F57" s="559">
        <v>0</v>
      </c>
      <c r="G57" s="559">
        <v>0</v>
      </c>
      <c r="H57" s="559">
        <v>0</v>
      </c>
    </row>
    <row r="58" spans="1:8">
      <c r="A58" s="399">
        <v>26</v>
      </c>
      <c r="B58" s="364" t="s">
        <v>765</v>
      </c>
      <c r="C58" s="559">
        <v>0</v>
      </c>
      <c r="D58" s="559">
        <v>0</v>
      </c>
      <c r="E58" s="559">
        <v>0</v>
      </c>
      <c r="F58" s="559">
        <v>0</v>
      </c>
      <c r="G58" s="559">
        <v>0</v>
      </c>
      <c r="H58" s="559">
        <v>0</v>
      </c>
    </row>
    <row r="59" spans="1:8" ht="21">
      <c r="A59" s="399">
        <v>27</v>
      </c>
      <c r="B59" s="364" t="s">
        <v>766</v>
      </c>
      <c r="C59" s="559">
        <v>0</v>
      </c>
      <c r="D59" s="559">
        <v>0</v>
      </c>
      <c r="E59" s="559">
        <v>0</v>
      </c>
      <c r="F59" s="559">
        <v>0</v>
      </c>
      <c r="G59" s="559">
        <v>0</v>
      </c>
      <c r="H59" s="559">
        <v>0</v>
      </c>
    </row>
    <row r="60" spans="1:8">
      <c r="A60" s="399">
        <v>27.1</v>
      </c>
      <c r="B60" s="377" t="s">
        <v>767</v>
      </c>
      <c r="C60" s="559">
        <v>0</v>
      </c>
      <c r="D60" s="559">
        <v>0</v>
      </c>
      <c r="E60" s="559">
        <v>0</v>
      </c>
      <c r="F60" s="559">
        <v>0</v>
      </c>
      <c r="G60" s="559">
        <v>0</v>
      </c>
      <c r="H60" s="559">
        <v>0</v>
      </c>
    </row>
    <row r="61" spans="1:8">
      <c r="A61" s="399">
        <v>27.2</v>
      </c>
      <c r="B61" s="375" t="s">
        <v>768</v>
      </c>
      <c r="C61" s="559">
        <v>0</v>
      </c>
      <c r="D61" s="559">
        <v>0</v>
      </c>
      <c r="E61" s="559">
        <v>0</v>
      </c>
      <c r="F61" s="559">
        <v>0</v>
      </c>
      <c r="G61" s="559">
        <v>0</v>
      </c>
      <c r="H61" s="559">
        <v>0</v>
      </c>
    </row>
    <row r="62" spans="1:8">
      <c r="A62" s="399">
        <v>28</v>
      </c>
      <c r="B62" s="380" t="s">
        <v>769</v>
      </c>
      <c r="C62" s="559">
        <v>0</v>
      </c>
      <c r="D62" s="559">
        <v>0</v>
      </c>
      <c r="E62" s="559">
        <v>0</v>
      </c>
      <c r="F62" s="559">
        <v>0</v>
      </c>
      <c r="G62" s="559">
        <v>0</v>
      </c>
      <c r="H62" s="559">
        <v>0</v>
      </c>
    </row>
    <row r="63" spans="1:8">
      <c r="A63" s="399">
        <v>29</v>
      </c>
      <c r="B63" s="364" t="s">
        <v>770</v>
      </c>
      <c r="C63" s="559">
        <v>0</v>
      </c>
      <c r="D63" s="559">
        <v>0</v>
      </c>
      <c r="E63" s="559">
        <v>0</v>
      </c>
      <c r="F63" s="559">
        <v>0</v>
      </c>
      <c r="G63" s="559">
        <v>0</v>
      </c>
      <c r="H63" s="559">
        <v>0</v>
      </c>
    </row>
    <row r="64" spans="1:8">
      <c r="A64" s="399">
        <v>29.1</v>
      </c>
      <c r="B64" s="365" t="s">
        <v>771</v>
      </c>
      <c r="C64" s="559">
        <v>0</v>
      </c>
      <c r="D64" s="559">
        <v>0</v>
      </c>
      <c r="E64" s="559">
        <v>0</v>
      </c>
      <c r="F64" s="559">
        <v>0</v>
      </c>
      <c r="G64" s="559">
        <v>0</v>
      </c>
      <c r="H64" s="559">
        <v>0</v>
      </c>
    </row>
    <row r="65" spans="1:8" ht="24.95" customHeight="1">
      <c r="A65" s="399">
        <v>29.2</v>
      </c>
      <c r="B65" s="377" t="s">
        <v>772</v>
      </c>
      <c r="C65" s="559">
        <v>0</v>
      </c>
      <c r="D65" s="559">
        <v>0</v>
      </c>
      <c r="E65" s="559">
        <v>0</v>
      </c>
      <c r="F65" s="559">
        <v>0</v>
      </c>
      <c r="G65" s="559">
        <v>0</v>
      </c>
      <c r="H65" s="559">
        <v>0</v>
      </c>
    </row>
    <row r="66" spans="1:8" ht="22.5" customHeight="1">
      <c r="A66" s="399">
        <v>29.3</v>
      </c>
      <c r="B66" s="368" t="s">
        <v>773</v>
      </c>
      <c r="C66" s="559">
        <v>0</v>
      </c>
      <c r="D66" s="559">
        <v>0</v>
      </c>
      <c r="E66" s="559">
        <v>0</v>
      </c>
      <c r="F66" s="559">
        <v>0</v>
      </c>
      <c r="G66" s="559">
        <v>0</v>
      </c>
      <c r="H66" s="559">
        <v>0</v>
      </c>
    </row>
    <row r="67" spans="1:8">
      <c r="A67" s="399">
        <v>30</v>
      </c>
      <c r="B67" s="364" t="s">
        <v>103</v>
      </c>
      <c r="C67" s="559">
        <v>138322647</v>
      </c>
      <c r="D67" s="559">
        <v>0</v>
      </c>
      <c r="E67" s="559">
        <v>138322647</v>
      </c>
      <c r="F67" s="559">
        <v>106462657</v>
      </c>
      <c r="G67" s="559">
        <v>0</v>
      </c>
      <c r="H67" s="559">
        <v>106462657</v>
      </c>
    </row>
    <row r="68" spans="1:8">
      <c r="A68" s="399">
        <v>31</v>
      </c>
      <c r="B68" s="382" t="s">
        <v>774</v>
      </c>
      <c r="C68" s="559">
        <v>259694647</v>
      </c>
      <c r="D68" s="559">
        <v>0</v>
      </c>
      <c r="E68" s="559">
        <v>259694647</v>
      </c>
      <c r="F68" s="559">
        <v>227834657</v>
      </c>
      <c r="G68" s="559">
        <v>0</v>
      </c>
      <c r="H68" s="559">
        <v>227834657</v>
      </c>
    </row>
    <row r="69" spans="1:8">
      <c r="A69" s="399">
        <v>32</v>
      </c>
      <c r="B69" s="383" t="s">
        <v>775</v>
      </c>
      <c r="C69" s="559">
        <v>1020111236.3236481</v>
      </c>
      <c r="D69" s="559">
        <v>682706650.12000012</v>
      </c>
      <c r="E69" s="559">
        <v>1702817886.4436483</v>
      </c>
      <c r="F69" s="559">
        <v>829151983.46273828</v>
      </c>
      <c r="G69" s="559">
        <v>644741398.37655377</v>
      </c>
      <c r="H69" s="559">
        <v>1473893381.839292</v>
      </c>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F235"/>
  <sheetViews>
    <sheetView zoomScale="80" zoomScaleNormal="80" workbookViewId="0">
      <selection sqref="A1:C1"/>
    </sheetView>
  </sheetViews>
  <sheetFormatPr defaultColWidth="43.5703125" defaultRowHeight="11.25"/>
  <cols>
    <col min="1" max="1" width="8" style="152" customWidth="1"/>
    <col min="2" max="2" width="66.140625" style="153" customWidth="1"/>
    <col min="3" max="3" width="131.42578125" style="154" customWidth="1"/>
    <col min="4" max="5" width="10.28515625" style="145" customWidth="1"/>
    <col min="6" max="6" width="67.5703125" style="145" customWidth="1"/>
    <col min="7" max="16384" width="43.5703125" style="145"/>
  </cols>
  <sheetData>
    <row r="1" spans="1:3" ht="12.75" thickTop="1" thickBot="1">
      <c r="A1" s="702" t="s">
        <v>187</v>
      </c>
      <c r="B1" s="703"/>
      <c r="C1" s="704"/>
    </row>
    <row r="2" spans="1:3" ht="26.25" customHeight="1">
      <c r="A2" s="347"/>
      <c r="B2" s="705" t="s">
        <v>188</v>
      </c>
      <c r="C2" s="705"/>
    </row>
    <row r="3" spans="1:3" s="150" customFormat="1" ht="11.25" customHeight="1">
      <c r="A3" s="149"/>
      <c r="B3" s="705" t="s">
        <v>263</v>
      </c>
      <c r="C3" s="705"/>
    </row>
    <row r="4" spans="1:3" ht="12" customHeight="1" thickBot="1">
      <c r="A4" s="706" t="s">
        <v>267</v>
      </c>
      <c r="B4" s="707"/>
      <c r="C4" s="708"/>
    </row>
    <row r="5" spans="1:3" ht="12" thickTop="1">
      <c r="A5" s="146"/>
      <c r="B5" s="709" t="s">
        <v>189</v>
      </c>
      <c r="C5" s="710"/>
    </row>
    <row r="6" spans="1:3">
      <c r="A6" s="347"/>
      <c r="B6" s="711" t="s">
        <v>264</v>
      </c>
      <c r="C6" s="712"/>
    </row>
    <row r="7" spans="1:3">
      <c r="A7" s="347"/>
      <c r="B7" s="711" t="s">
        <v>190</v>
      </c>
      <c r="C7" s="712"/>
    </row>
    <row r="8" spans="1:3">
      <c r="A8" s="347"/>
      <c r="B8" s="711" t="s">
        <v>265</v>
      </c>
      <c r="C8" s="712"/>
    </row>
    <row r="9" spans="1:3">
      <c r="A9" s="347"/>
      <c r="B9" s="717" t="s">
        <v>266</v>
      </c>
      <c r="C9" s="718"/>
    </row>
    <row r="10" spans="1:3">
      <c r="A10" s="347"/>
      <c r="B10" s="713" t="s">
        <v>191</v>
      </c>
      <c r="C10" s="714" t="s">
        <v>191</v>
      </c>
    </row>
    <row r="11" spans="1:3">
      <c r="A11" s="347"/>
      <c r="B11" s="713" t="s">
        <v>192</v>
      </c>
      <c r="C11" s="714" t="s">
        <v>192</v>
      </c>
    </row>
    <row r="12" spans="1:3">
      <c r="A12" s="347"/>
      <c r="B12" s="713" t="s">
        <v>193</v>
      </c>
      <c r="C12" s="714" t="s">
        <v>193</v>
      </c>
    </row>
    <row r="13" spans="1:3">
      <c r="A13" s="347"/>
      <c r="B13" s="713" t="s">
        <v>194</v>
      </c>
      <c r="C13" s="714" t="s">
        <v>194</v>
      </c>
    </row>
    <row r="14" spans="1:3">
      <c r="A14" s="347"/>
      <c r="B14" s="713" t="s">
        <v>195</v>
      </c>
      <c r="C14" s="714" t="s">
        <v>195</v>
      </c>
    </row>
    <row r="15" spans="1:3" ht="21.75" customHeight="1">
      <c r="A15" s="347"/>
      <c r="B15" s="713" t="s">
        <v>196</v>
      </c>
      <c r="C15" s="714" t="s">
        <v>196</v>
      </c>
    </row>
    <row r="16" spans="1:3">
      <c r="A16" s="347"/>
      <c r="B16" s="713" t="s">
        <v>197</v>
      </c>
      <c r="C16" s="714" t="s">
        <v>198</v>
      </c>
    </row>
    <row r="17" spans="1:6">
      <c r="A17" s="347"/>
      <c r="B17" s="713" t="s">
        <v>199</v>
      </c>
      <c r="C17" s="714" t="s">
        <v>200</v>
      </c>
    </row>
    <row r="18" spans="1:6">
      <c r="A18" s="347"/>
      <c r="B18" s="713" t="s">
        <v>201</v>
      </c>
      <c r="C18" s="714" t="s">
        <v>202</v>
      </c>
    </row>
    <row r="19" spans="1:6">
      <c r="A19" s="347"/>
      <c r="B19" s="713" t="s">
        <v>203</v>
      </c>
      <c r="C19" s="714" t="s">
        <v>203</v>
      </c>
    </row>
    <row r="20" spans="1:6">
      <c r="A20" s="347"/>
      <c r="B20" s="715" t="s">
        <v>958</v>
      </c>
      <c r="C20" s="716" t="s">
        <v>204</v>
      </c>
    </row>
    <row r="21" spans="1:6">
      <c r="A21" s="347"/>
      <c r="B21" s="713" t="s">
        <v>947</v>
      </c>
      <c r="C21" s="714" t="s">
        <v>205</v>
      </c>
    </row>
    <row r="22" spans="1:6" ht="23.25" customHeight="1">
      <c r="A22" s="347"/>
      <c r="B22" s="713" t="s">
        <v>206</v>
      </c>
      <c r="C22" s="714" t="s">
        <v>207</v>
      </c>
      <c r="F22" s="557"/>
    </row>
    <row r="23" spans="1:6">
      <c r="A23" s="347"/>
      <c r="B23" s="713" t="s">
        <v>208</v>
      </c>
      <c r="C23" s="714" t="s">
        <v>208</v>
      </c>
    </row>
    <row r="24" spans="1:6">
      <c r="A24" s="347"/>
      <c r="B24" s="713" t="s">
        <v>209</v>
      </c>
      <c r="C24" s="714" t="s">
        <v>210</v>
      </c>
    </row>
    <row r="25" spans="1:6" ht="12" thickBot="1">
      <c r="A25" s="147"/>
      <c r="B25" s="724" t="s">
        <v>211</v>
      </c>
      <c r="C25" s="725"/>
    </row>
    <row r="26" spans="1:6" ht="12.75" thickTop="1" thickBot="1">
      <c r="A26" s="706" t="s">
        <v>844</v>
      </c>
      <c r="B26" s="707"/>
      <c r="C26" s="708"/>
    </row>
    <row r="27" spans="1:6" ht="12.75" thickTop="1" thickBot="1">
      <c r="A27" s="148"/>
      <c r="B27" s="726" t="s">
        <v>845</v>
      </c>
      <c r="C27" s="727"/>
    </row>
    <row r="28" spans="1:6" ht="12.75" thickTop="1" thickBot="1">
      <c r="A28" s="706" t="s">
        <v>268</v>
      </c>
      <c r="B28" s="707"/>
      <c r="C28" s="708"/>
    </row>
    <row r="29" spans="1:6" ht="12" thickTop="1">
      <c r="A29" s="146"/>
      <c r="B29" s="728" t="s">
        <v>848</v>
      </c>
      <c r="C29" s="729" t="s">
        <v>212</v>
      </c>
    </row>
    <row r="30" spans="1:6">
      <c r="A30" s="347"/>
      <c r="B30" s="719" t="s">
        <v>216</v>
      </c>
      <c r="C30" s="720" t="s">
        <v>213</v>
      </c>
    </row>
    <row r="31" spans="1:6">
      <c r="A31" s="347"/>
      <c r="B31" s="719" t="s">
        <v>846</v>
      </c>
      <c r="C31" s="720" t="s">
        <v>214</v>
      </c>
    </row>
    <row r="32" spans="1:6">
      <c r="A32" s="347"/>
      <c r="B32" s="719" t="s">
        <v>847</v>
      </c>
      <c r="C32" s="720" t="s">
        <v>215</v>
      </c>
    </row>
    <row r="33" spans="1:3">
      <c r="A33" s="347"/>
      <c r="B33" s="719" t="s">
        <v>219</v>
      </c>
      <c r="C33" s="720" t="s">
        <v>220</v>
      </c>
    </row>
    <row r="34" spans="1:3">
      <c r="A34" s="347"/>
      <c r="B34" s="719" t="s">
        <v>849</v>
      </c>
      <c r="C34" s="720" t="s">
        <v>217</v>
      </c>
    </row>
    <row r="35" spans="1:3">
      <c r="A35" s="347"/>
      <c r="B35" s="719" t="s">
        <v>850</v>
      </c>
      <c r="C35" s="720" t="s">
        <v>218</v>
      </c>
    </row>
    <row r="36" spans="1:3">
      <c r="A36" s="347"/>
      <c r="B36" s="721" t="s">
        <v>851</v>
      </c>
      <c r="C36" s="722"/>
    </row>
    <row r="37" spans="1:3" ht="24.75" customHeight="1">
      <c r="A37" s="347"/>
      <c r="B37" s="719" t="s">
        <v>852</v>
      </c>
      <c r="C37" s="720" t="s">
        <v>221</v>
      </c>
    </row>
    <row r="38" spans="1:3" ht="23.25" customHeight="1">
      <c r="A38" s="347"/>
      <c r="B38" s="719" t="s">
        <v>853</v>
      </c>
      <c r="C38" s="720" t="s">
        <v>222</v>
      </c>
    </row>
    <row r="39" spans="1:3" ht="23.25" customHeight="1">
      <c r="A39" s="410"/>
      <c r="B39" s="721" t="s">
        <v>854</v>
      </c>
      <c r="C39" s="723"/>
    </row>
    <row r="40" spans="1:3" ht="12" customHeight="1">
      <c r="A40" s="347"/>
      <c r="B40" s="719" t="s">
        <v>855</v>
      </c>
      <c r="C40" s="720"/>
    </row>
    <row r="41" spans="1:3" ht="12" thickBot="1">
      <c r="A41" s="706" t="s">
        <v>269</v>
      </c>
      <c r="B41" s="707"/>
      <c r="C41" s="708"/>
    </row>
    <row r="42" spans="1:3" ht="12" thickTop="1">
      <c r="A42" s="146"/>
      <c r="B42" s="709" t="s">
        <v>299</v>
      </c>
      <c r="C42" s="710" t="s">
        <v>223</v>
      </c>
    </row>
    <row r="43" spans="1:3">
      <c r="A43" s="347"/>
      <c r="B43" s="711" t="s">
        <v>298</v>
      </c>
      <c r="C43" s="712"/>
    </row>
    <row r="44" spans="1:3" ht="23.25" customHeight="1" thickBot="1">
      <c r="A44" s="147"/>
      <c r="B44" s="730" t="s">
        <v>224</v>
      </c>
      <c r="C44" s="731" t="s">
        <v>225</v>
      </c>
    </row>
    <row r="45" spans="1:3" ht="11.25" customHeight="1" thickTop="1" thickBot="1">
      <c r="A45" s="706" t="s">
        <v>270</v>
      </c>
      <c r="B45" s="707"/>
      <c r="C45" s="708"/>
    </row>
    <row r="46" spans="1:3" ht="26.25" customHeight="1" thickTop="1">
      <c r="A46" s="347"/>
      <c r="B46" s="711" t="s">
        <v>271</v>
      </c>
      <c r="C46" s="712"/>
    </row>
    <row r="47" spans="1:3" ht="12" thickBot="1">
      <c r="A47" s="706" t="s">
        <v>272</v>
      </c>
      <c r="B47" s="707"/>
      <c r="C47" s="708"/>
    </row>
    <row r="48" spans="1:3" ht="12" thickTop="1">
      <c r="A48" s="146"/>
      <c r="B48" s="709" t="s">
        <v>226</v>
      </c>
      <c r="C48" s="710" t="s">
        <v>226</v>
      </c>
    </row>
    <row r="49" spans="1:3" ht="11.25" customHeight="1">
      <c r="A49" s="347"/>
      <c r="B49" s="711" t="s">
        <v>227</v>
      </c>
      <c r="C49" s="712" t="s">
        <v>227</v>
      </c>
    </row>
    <row r="50" spans="1:3">
      <c r="A50" s="347"/>
      <c r="B50" s="711" t="s">
        <v>228</v>
      </c>
      <c r="C50" s="712" t="s">
        <v>228</v>
      </c>
    </row>
    <row r="51" spans="1:3" ht="11.25" customHeight="1">
      <c r="A51" s="347"/>
      <c r="B51" s="711" t="s">
        <v>857</v>
      </c>
      <c r="C51" s="712" t="s">
        <v>229</v>
      </c>
    </row>
    <row r="52" spans="1:3" ht="33.6" customHeight="1">
      <c r="A52" s="347"/>
      <c r="B52" s="711" t="s">
        <v>230</v>
      </c>
      <c r="C52" s="712" t="s">
        <v>230</v>
      </c>
    </row>
    <row r="53" spans="1:3" ht="11.25" customHeight="1">
      <c r="A53" s="347"/>
      <c r="B53" s="711" t="s">
        <v>319</v>
      </c>
      <c r="C53" s="712" t="s">
        <v>231</v>
      </c>
    </row>
    <row r="54" spans="1:3" ht="11.25" customHeight="1" thickBot="1">
      <c r="A54" s="706" t="s">
        <v>273</v>
      </c>
      <c r="B54" s="707"/>
      <c r="C54" s="708"/>
    </row>
    <row r="55" spans="1:3" ht="12" thickTop="1">
      <c r="A55" s="146"/>
      <c r="B55" s="709" t="s">
        <v>226</v>
      </c>
      <c r="C55" s="710" t="s">
        <v>226</v>
      </c>
    </row>
    <row r="56" spans="1:3">
      <c r="A56" s="347"/>
      <c r="B56" s="711" t="s">
        <v>232</v>
      </c>
      <c r="C56" s="712" t="s">
        <v>232</v>
      </c>
    </row>
    <row r="57" spans="1:3">
      <c r="A57" s="347"/>
      <c r="B57" s="711" t="s">
        <v>276</v>
      </c>
      <c r="C57" s="712" t="s">
        <v>233</v>
      </c>
    </row>
    <row r="58" spans="1:3">
      <c r="A58" s="347"/>
      <c r="B58" s="711" t="s">
        <v>234</v>
      </c>
      <c r="C58" s="712" t="s">
        <v>234</v>
      </c>
    </row>
    <row r="59" spans="1:3">
      <c r="A59" s="347"/>
      <c r="B59" s="711" t="s">
        <v>235</v>
      </c>
      <c r="C59" s="712" t="s">
        <v>235</v>
      </c>
    </row>
    <row r="60" spans="1:3">
      <c r="A60" s="347"/>
      <c r="B60" s="711" t="s">
        <v>236</v>
      </c>
      <c r="C60" s="712" t="s">
        <v>236</v>
      </c>
    </row>
    <row r="61" spans="1:3">
      <c r="A61" s="347"/>
      <c r="B61" s="711" t="s">
        <v>277</v>
      </c>
      <c r="C61" s="712" t="s">
        <v>237</v>
      </c>
    </row>
    <row r="62" spans="1:3">
      <c r="A62" s="347"/>
      <c r="B62" s="711" t="s">
        <v>238</v>
      </c>
      <c r="C62" s="712" t="s">
        <v>238</v>
      </c>
    </row>
    <row r="63" spans="1:3" ht="12" thickBot="1">
      <c r="A63" s="147"/>
      <c r="B63" s="730" t="s">
        <v>239</v>
      </c>
      <c r="C63" s="731" t="s">
        <v>239</v>
      </c>
    </row>
    <row r="64" spans="1:3" ht="11.25" customHeight="1" thickTop="1">
      <c r="A64" s="734" t="s">
        <v>274</v>
      </c>
      <c r="B64" s="735"/>
      <c r="C64" s="736"/>
    </row>
    <row r="65" spans="1:3" ht="12" thickBot="1">
      <c r="A65" s="147"/>
      <c r="B65" s="730" t="s">
        <v>240</v>
      </c>
      <c r="C65" s="731" t="s">
        <v>240</v>
      </c>
    </row>
    <row r="66" spans="1:3" ht="11.25" customHeight="1" thickTop="1" thickBot="1">
      <c r="A66" s="706" t="s">
        <v>275</v>
      </c>
      <c r="B66" s="707"/>
      <c r="C66" s="708"/>
    </row>
    <row r="67" spans="1:3" ht="12" thickTop="1">
      <c r="A67" s="146"/>
      <c r="B67" s="709" t="s">
        <v>241</v>
      </c>
      <c r="C67" s="710" t="s">
        <v>241</v>
      </c>
    </row>
    <row r="68" spans="1:3">
      <c r="A68" s="347"/>
      <c r="B68" s="711" t="s">
        <v>859</v>
      </c>
      <c r="C68" s="712" t="s">
        <v>242</v>
      </c>
    </row>
    <row r="69" spans="1:3">
      <c r="A69" s="347"/>
      <c r="B69" s="711" t="s">
        <v>243</v>
      </c>
      <c r="C69" s="712" t="s">
        <v>243</v>
      </c>
    </row>
    <row r="70" spans="1:3" ht="54.95" customHeight="1">
      <c r="A70" s="347"/>
      <c r="B70" s="732" t="s">
        <v>688</v>
      </c>
      <c r="C70" s="733" t="s">
        <v>244</v>
      </c>
    </row>
    <row r="71" spans="1:3" ht="33.75" customHeight="1">
      <c r="A71" s="347"/>
      <c r="B71" s="732" t="s">
        <v>278</v>
      </c>
      <c r="C71" s="733" t="s">
        <v>245</v>
      </c>
    </row>
    <row r="72" spans="1:3" ht="15.75" customHeight="1">
      <c r="A72" s="347"/>
      <c r="B72" s="732" t="s">
        <v>860</v>
      </c>
      <c r="C72" s="733" t="s">
        <v>246</v>
      </c>
    </row>
    <row r="73" spans="1:3">
      <c r="A73" s="347"/>
      <c r="B73" s="711" t="s">
        <v>247</v>
      </c>
      <c r="C73" s="712" t="s">
        <v>247</v>
      </c>
    </row>
    <row r="74" spans="1:3" ht="12" thickBot="1">
      <c r="A74" s="147"/>
      <c r="B74" s="730" t="s">
        <v>248</v>
      </c>
      <c r="C74" s="731" t="s">
        <v>248</v>
      </c>
    </row>
    <row r="75" spans="1:3" ht="12" thickTop="1">
      <c r="A75" s="734" t="s">
        <v>302</v>
      </c>
      <c r="B75" s="735"/>
      <c r="C75" s="736"/>
    </row>
    <row r="76" spans="1:3">
      <c r="A76" s="347"/>
      <c r="B76" s="711" t="s">
        <v>240</v>
      </c>
      <c r="C76" s="712"/>
    </row>
    <row r="77" spans="1:3">
      <c r="A77" s="347"/>
      <c r="B77" s="711" t="s">
        <v>300</v>
      </c>
      <c r="C77" s="712"/>
    </row>
    <row r="78" spans="1:3">
      <c r="A78" s="347"/>
      <c r="B78" s="711" t="s">
        <v>301</v>
      </c>
      <c r="C78" s="712"/>
    </row>
    <row r="79" spans="1:3">
      <c r="A79" s="734" t="s">
        <v>303</v>
      </c>
      <c r="B79" s="735"/>
      <c r="C79" s="736"/>
    </row>
    <row r="80" spans="1:3">
      <c r="A80" s="347"/>
      <c r="B80" s="711" t="s">
        <v>240</v>
      </c>
      <c r="C80" s="712"/>
    </row>
    <row r="81" spans="1:3">
      <c r="A81" s="347"/>
      <c r="B81" s="711" t="s">
        <v>304</v>
      </c>
      <c r="C81" s="712"/>
    </row>
    <row r="82" spans="1:3" ht="79.5" customHeight="1">
      <c r="A82" s="347"/>
      <c r="B82" s="711" t="s">
        <v>318</v>
      </c>
      <c r="C82" s="712"/>
    </row>
    <row r="83" spans="1:3" ht="53.25" customHeight="1">
      <c r="A83" s="347"/>
      <c r="B83" s="711" t="s">
        <v>317</v>
      </c>
      <c r="C83" s="712"/>
    </row>
    <row r="84" spans="1:3">
      <c r="A84" s="347"/>
      <c r="B84" s="711" t="s">
        <v>305</v>
      </c>
      <c r="C84" s="712"/>
    </row>
    <row r="85" spans="1:3">
      <c r="A85" s="347"/>
      <c r="B85" s="711" t="s">
        <v>306</v>
      </c>
      <c r="C85" s="712"/>
    </row>
    <row r="86" spans="1:3">
      <c r="A86" s="347"/>
      <c r="B86" s="711" t="s">
        <v>307</v>
      </c>
      <c r="C86" s="712"/>
    </row>
    <row r="87" spans="1:3">
      <c r="A87" s="734" t="s">
        <v>308</v>
      </c>
      <c r="B87" s="735"/>
      <c r="C87" s="736"/>
    </row>
    <row r="88" spans="1:3">
      <c r="A88" s="347"/>
      <c r="B88" s="711" t="s">
        <v>240</v>
      </c>
      <c r="C88" s="712"/>
    </row>
    <row r="89" spans="1:3">
      <c r="A89" s="347"/>
      <c r="B89" s="711" t="s">
        <v>310</v>
      </c>
      <c r="C89" s="712"/>
    </row>
    <row r="90" spans="1:3" ht="12" customHeight="1">
      <c r="A90" s="347"/>
      <c r="B90" s="711" t="s">
        <v>311</v>
      </c>
      <c r="C90" s="712"/>
    </row>
    <row r="91" spans="1:3">
      <c r="A91" s="347"/>
      <c r="B91" s="711" t="s">
        <v>312</v>
      </c>
      <c r="C91" s="712"/>
    </row>
    <row r="92" spans="1:3" ht="24.75" customHeight="1">
      <c r="A92" s="347"/>
      <c r="B92" s="737" t="s">
        <v>348</v>
      </c>
      <c r="C92" s="738"/>
    </row>
    <row r="93" spans="1:3" ht="24" customHeight="1">
      <c r="A93" s="347"/>
      <c r="B93" s="737" t="s">
        <v>349</v>
      </c>
      <c r="C93" s="738"/>
    </row>
    <row r="94" spans="1:3" ht="13.5" customHeight="1">
      <c r="A94" s="347"/>
      <c r="B94" s="739" t="s">
        <v>313</v>
      </c>
      <c r="C94" s="740"/>
    </row>
    <row r="95" spans="1:3" ht="11.25" customHeight="1" thickBot="1">
      <c r="A95" s="741" t="s">
        <v>344</v>
      </c>
      <c r="B95" s="742"/>
      <c r="C95" s="743"/>
    </row>
    <row r="96" spans="1:3" ht="12.75" thickTop="1" thickBot="1">
      <c r="A96" s="750" t="s">
        <v>249</v>
      </c>
      <c r="B96" s="750"/>
      <c r="C96" s="750"/>
    </row>
    <row r="97" spans="1:3">
      <c r="A97" s="200">
        <v>2</v>
      </c>
      <c r="B97" s="335" t="s">
        <v>324</v>
      </c>
      <c r="C97" s="335" t="s">
        <v>345</v>
      </c>
    </row>
    <row r="98" spans="1:3">
      <c r="A98" s="151">
        <v>3</v>
      </c>
      <c r="B98" s="336" t="s">
        <v>325</v>
      </c>
      <c r="C98" s="337" t="s">
        <v>346</v>
      </c>
    </row>
    <row r="99" spans="1:3">
      <c r="A99" s="151">
        <v>4</v>
      </c>
      <c r="B99" s="336" t="s">
        <v>326</v>
      </c>
      <c r="C99" s="337" t="s">
        <v>350</v>
      </c>
    </row>
    <row r="100" spans="1:3" ht="11.25" customHeight="1">
      <c r="A100" s="151">
        <v>5</v>
      </c>
      <c r="B100" s="336" t="s">
        <v>327</v>
      </c>
      <c r="C100" s="337" t="s">
        <v>347</v>
      </c>
    </row>
    <row r="101" spans="1:3" ht="12" customHeight="1">
      <c r="A101" s="151">
        <v>6</v>
      </c>
      <c r="B101" s="336" t="s">
        <v>342</v>
      </c>
      <c r="C101" s="337" t="s">
        <v>328</v>
      </c>
    </row>
    <row r="102" spans="1:3" ht="12" customHeight="1">
      <c r="A102" s="151">
        <v>7</v>
      </c>
      <c r="B102" s="336" t="s">
        <v>329</v>
      </c>
      <c r="C102" s="337" t="s">
        <v>343</v>
      </c>
    </row>
    <row r="103" spans="1:3">
      <c r="A103" s="151">
        <v>8</v>
      </c>
      <c r="B103" s="336" t="s">
        <v>334</v>
      </c>
      <c r="C103" s="337" t="s">
        <v>354</v>
      </c>
    </row>
    <row r="104" spans="1:3" ht="11.25" customHeight="1">
      <c r="A104" s="734" t="s">
        <v>314</v>
      </c>
      <c r="B104" s="735"/>
      <c r="C104" s="736"/>
    </row>
    <row r="105" spans="1:3" ht="12" customHeight="1">
      <c r="A105" s="347"/>
      <c r="B105" s="711" t="s">
        <v>240</v>
      </c>
      <c r="C105" s="712"/>
    </row>
    <row r="106" spans="1:3">
      <c r="A106" s="734" t="s">
        <v>489</v>
      </c>
      <c r="B106" s="735"/>
      <c r="C106" s="736"/>
    </row>
    <row r="107" spans="1:3" ht="12" customHeight="1">
      <c r="A107" s="347"/>
      <c r="B107" s="711" t="s">
        <v>491</v>
      </c>
      <c r="C107" s="712"/>
    </row>
    <row r="108" spans="1:3">
      <c r="A108" s="347"/>
      <c r="B108" s="711" t="s">
        <v>492</v>
      </c>
      <c r="C108" s="712"/>
    </row>
    <row r="109" spans="1:3">
      <c r="A109" s="347"/>
      <c r="B109" s="711" t="s">
        <v>490</v>
      </c>
      <c r="C109" s="712"/>
    </row>
    <row r="110" spans="1:3">
      <c r="A110" s="744" t="s">
        <v>724</v>
      </c>
      <c r="B110" s="744"/>
      <c r="C110" s="744"/>
    </row>
    <row r="111" spans="1:3">
      <c r="A111" s="745" t="s">
        <v>187</v>
      </c>
      <c r="B111" s="745"/>
      <c r="C111" s="745"/>
    </row>
    <row r="112" spans="1:3">
      <c r="A112" s="540">
        <v>1</v>
      </c>
      <c r="B112" s="746" t="s">
        <v>607</v>
      </c>
      <c r="C112" s="747"/>
    </row>
    <row r="113" spans="1:3">
      <c r="A113" s="540">
        <v>2</v>
      </c>
      <c r="B113" s="748" t="s">
        <v>608</v>
      </c>
      <c r="C113" s="749"/>
    </row>
    <row r="114" spans="1:3">
      <c r="A114" s="540">
        <v>3</v>
      </c>
      <c r="B114" s="746" t="s">
        <v>934</v>
      </c>
      <c r="C114" s="747"/>
    </row>
    <row r="115" spans="1:3">
      <c r="A115" s="540">
        <v>4</v>
      </c>
      <c r="B115" s="746" t="s">
        <v>933</v>
      </c>
      <c r="C115" s="747"/>
    </row>
    <row r="116" spans="1:3">
      <c r="A116" s="540">
        <v>5</v>
      </c>
      <c r="B116" s="544" t="s">
        <v>932</v>
      </c>
      <c r="C116" s="543"/>
    </row>
    <row r="117" spans="1:3">
      <c r="A117" s="540">
        <v>6</v>
      </c>
      <c r="B117" s="746" t="s">
        <v>945</v>
      </c>
      <c r="C117" s="747"/>
    </row>
    <row r="118" spans="1:3" ht="48.6" customHeight="1">
      <c r="A118" s="540">
        <v>7</v>
      </c>
      <c r="B118" s="746" t="s">
        <v>946</v>
      </c>
      <c r="C118" s="747"/>
    </row>
    <row r="119" spans="1:3">
      <c r="A119" s="517">
        <v>8</v>
      </c>
      <c r="B119" s="512" t="s">
        <v>634</v>
      </c>
      <c r="C119" s="537" t="s">
        <v>931</v>
      </c>
    </row>
    <row r="120" spans="1:3" ht="22.5">
      <c r="A120" s="540">
        <v>9.01</v>
      </c>
      <c r="B120" s="512" t="s">
        <v>518</v>
      </c>
      <c r="C120" s="513" t="s">
        <v>683</v>
      </c>
    </row>
    <row r="121" spans="1:3" ht="33.75">
      <c r="A121" s="540">
        <v>9.02</v>
      </c>
      <c r="B121" s="512" t="s">
        <v>519</v>
      </c>
      <c r="C121" s="513" t="s">
        <v>686</v>
      </c>
    </row>
    <row r="122" spans="1:3">
      <c r="A122" s="540">
        <v>9.0299999999999994</v>
      </c>
      <c r="B122" s="513" t="s">
        <v>868</v>
      </c>
      <c r="C122" s="513" t="s">
        <v>609</v>
      </c>
    </row>
    <row r="123" spans="1:3">
      <c r="A123" s="540">
        <v>9.0399999999999991</v>
      </c>
      <c r="B123" s="512" t="s">
        <v>520</v>
      </c>
      <c r="C123" s="513" t="s">
        <v>610</v>
      </c>
    </row>
    <row r="124" spans="1:3">
      <c r="A124" s="540">
        <v>9.0500000000000007</v>
      </c>
      <c r="B124" s="512" t="s">
        <v>521</v>
      </c>
      <c r="C124" s="513" t="s">
        <v>611</v>
      </c>
    </row>
    <row r="125" spans="1:3" ht="22.5">
      <c r="A125" s="540">
        <v>9.06</v>
      </c>
      <c r="B125" s="512" t="s">
        <v>522</v>
      </c>
      <c r="C125" s="513" t="s">
        <v>612</v>
      </c>
    </row>
    <row r="126" spans="1:3">
      <c r="A126" s="540">
        <v>9.07</v>
      </c>
      <c r="B126" s="542" t="s">
        <v>523</v>
      </c>
      <c r="C126" s="513" t="s">
        <v>613</v>
      </c>
    </row>
    <row r="127" spans="1:3" ht="22.5">
      <c r="A127" s="540">
        <v>9.08</v>
      </c>
      <c r="B127" s="512" t="s">
        <v>524</v>
      </c>
      <c r="C127" s="513" t="s">
        <v>614</v>
      </c>
    </row>
    <row r="128" spans="1:3" ht="22.5">
      <c r="A128" s="540">
        <v>9.09</v>
      </c>
      <c r="B128" s="512" t="s">
        <v>525</v>
      </c>
      <c r="C128" s="513" t="s">
        <v>615</v>
      </c>
    </row>
    <row r="129" spans="1:3">
      <c r="A129" s="541">
        <v>9.1</v>
      </c>
      <c r="B129" s="512" t="s">
        <v>526</v>
      </c>
      <c r="C129" s="513" t="s">
        <v>616</v>
      </c>
    </row>
    <row r="130" spans="1:3">
      <c r="A130" s="540">
        <v>9.11</v>
      </c>
      <c r="B130" s="512" t="s">
        <v>527</v>
      </c>
      <c r="C130" s="513" t="s">
        <v>617</v>
      </c>
    </row>
    <row r="131" spans="1:3">
      <c r="A131" s="540">
        <v>9.1199999999999992</v>
      </c>
      <c r="B131" s="512" t="s">
        <v>528</v>
      </c>
      <c r="C131" s="513" t="s">
        <v>618</v>
      </c>
    </row>
    <row r="132" spans="1:3">
      <c r="A132" s="540">
        <v>9.1300000000000008</v>
      </c>
      <c r="B132" s="512" t="s">
        <v>529</v>
      </c>
      <c r="C132" s="513" t="s">
        <v>619</v>
      </c>
    </row>
    <row r="133" spans="1:3">
      <c r="A133" s="540">
        <v>9.14</v>
      </c>
      <c r="B133" s="512" t="s">
        <v>530</v>
      </c>
      <c r="C133" s="513" t="s">
        <v>620</v>
      </c>
    </row>
    <row r="134" spans="1:3">
      <c r="A134" s="540">
        <v>9.15</v>
      </c>
      <c r="B134" s="512" t="s">
        <v>531</v>
      </c>
      <c r="C134" s="513" t="s">
        <v>621</v>
      </c>
    </row>
    <row r="135" spans="1:3" ht="22.5">
      <c r="A135" s="540">
        <v>9.16</v>
      </c>
      <c r="B135" s="512" t="s">
        <v>532</v>
      </c>
      <c r="C135" s="513" t="s">
        <v>622</v>
      </c>
    </row>
    <row r="136" spans="1:3">
      <c r="A136" s="540">
        <v>9.17</v>
      </c>
      <c r="B136" s="513" t="s">
        <v>533</v>
      </c>
      <c r="C136" s="513" t="s">
        <v>623</v>
      </c>
    </row>
    <row r="137" spans="1:3" ht="22.5">
      <c r="A137" s="540">
        <v>9.18</v>
      </c>
      <c r="B137" s="512" t="s">
        <v>534</v>
      </c>
      <c r="C137" s="513" t="s">
        <v>624</v>
      </c>
    </row>
    <row r="138" spans="1:3">
      <c r="A138" s="540">
        <v>9.19</v>
      </c>
      <c r="B138" s="512" t="s">
        <v>535</v>
      </c>
      <c r="C138" s="513" t="s">
        <v>625</v>
      </c>
    </row>
    <row r="139" spans="1:3">
      <c r="A139" s="541">
        <v>9.1999999999999993</v>
      </c>
      <c r="B139" s="512" t="s">
        <v>536</v>
      </c>
      <c r="C139" s="513" t="s">
        <v>626</v>
      </c>
    </row>
    <row r="140" spans="1:3">
      <c r="A140" s="540">
        <v>9.2100000000000009</v>
      </c>
      <c r="B140" s="512" t="s">
        <v>537</v>
      </c>
      <c r="C140" s="513" t="s">
        <v>627</v>
      </c>
    </row>
    <row r="141" spans="1:3">
      <c r="A141" s="540">
        <v>9.2200000000000006</v>
      </c>
      <c r="B141" s="512" t="s">
        <v>538</v>
      </c>
      <c r="C141" s="513" t="s">
        <v>628</v>
      </c>
    </row>
    <row r="142" spans="1:3" ht="22.5">
      <c r="A142" s="540">
        <v>9.23</v>
      </c>
      <c r="B142" s="512" t="s">
        <v>539</v>
      </c>
      <c r="C142" s="513" t="s">
        <v>629</v>
      </c>
    </row>
    <row r="143" spans="1:3" ht="22.5">
      <c r="A143" s="540">
        <v>9.24</v>
      </c>
      <c r="B143" s="512" t="s">
        <v>540</v>
      </c>
      <c r="C143" s="513" t="s">
        <v>630</v>
      </c>
    </row>
    <row r="144" spans="1:3">
      <c r="A144" s="540">
        <v>9.2500000000000107</v>
      </c>
      <c r="B144" s="512" t="s">
        <v>541</v>
      </c>
      <c r="C144" s="513" t="s">
        <v>631</v>
      </c>
    </row>
    <row r="145" spans="1:3" ht="22.5">
      <c r="A145" s="540">
        <v>9.2600000000000193</v>
      </c>
      <c r="B145" s="512" t="s">
        <v>632</v>
      </c>
      <c r="C145" s="539" t="s">
        <v>633</v>
      </c>
    </row>
    <row r="146" spans="1:3" s="348" customFormat="1" ht="22.5">
      <c r="A146" s="540">
        <v>9.2700000000000298</v>
      </c>
      <c r="B146" s="512" t="s">
        <v>99</v>
      </c>
      <c r="C146" s="539" t="s">
        <v>684</v>
      </c>
    </row>
    <row r="147" spans="1:3" s="348" customFormat="1">
      <c r="A147" s="518"/>
      <c r="B147" s="752" t="s">
        <v>635</v>
      </c>
      <c r="C147" s="753"/>
    </row>
    <row r="148" spans="1:3" s="348" customFormat="1">
      <c r="A148" s="517">
        <v>1</v>
      </c>
      <c r="B148" s="754" t="s">
        <v>930</v>
      </c>
      <c r="C148" s="755"/>
    </row>
    <row r="149" spans="1:3" s="348" customFormat="1">
      <c r="A149" s="517">
        <v>2</v>
      </c>
      <c r="B149" s="754" t="s">
        <v>685</v>
      </c>
      <c r="C149" s="755"/>
    </row>
    <row r="150" spans="1:3" s="348" customFormat="1">
      <c r="A150" s="517">
        <v>3</v>
      </c>
      <c r="B150" s="754" t="s">
        <v>682</v>
      </c>
      <c r="C150" s="755"/>
    </row>
    <row r="151" spans="1:3" s="348" customFormat="1">
      <c r="A151" s="518"/>
      <c r="B151" s="752" t="s">
        <v>636</v>
      </c>
      <c r="C151" s="753"/>
    </row>
    <row r="152" spans="1:3" s="348" customFormat="1">
      <c r="A152" s="517">
        <v>1</v>
      </c>
      <c r="B152" s="757" t="s">
        <v>929</v>
      </c>
      <c r="C152" s="760"/>
    </row>
    <row r="153" spans="1:3" s="348" customFormat="1">
      <c r="A153" s="517">
        <v>2</v>
      </c>
      <c r="B153" s="512" t="s">
        <v>866</v>
      </c>
      <c r="C153" s="537" t="s">
        <v>950</v>
      </c>
    </row>
    <row r="154" spans="1:3" ht="22.5">
      <c r="A154" s="517">
        <v>3</v>
      </c>
      <c r="B154" s="512" t="s">
        <v>865</v>
      </c>
      <c r="C154" s="537" t="s">
        <v>928</v>
      </c>
    </row>
    <row r="155" spans="1:3">
      <c r="A155" s="517">
        <v>4</v>
      </c>
      <c r="B155" s="512" t="s">
        <v>511</v>
      </c>
      <c r="C155" s="512" t="s">
        <v>951</v>
      </c>
    </row>
    <row r="156" spans="1:3" ht="24.95" customHeight="1">
      <c r="A156" s="518"/>
      <c r="B156" s="752" t="s">
        <v>637</v>
      </c>
      <c r="C156" s="753"/>
    </row>
    <row r="157" spans="1:3" ht="33.75">
      <c r="A157" s="517"/>
      <c r="B157" s="512" t="s">
        <v>917</v>
      </c>
      <c r="C157" s="519" t="s">
        <v>952</v>
      </c>
    </row>
    <row r="158" spans="1:3">
      <c r="A158" s="518"/>
      <c r="B158" s="752" t="s">
        <v>638</v>
      </c>
      <c r="C158" s="753"/>
    </row>
    <row r="159" spans="1:3" ht="39" customHeight="1">
      <c r="A159" s="518"/>
      <c r="B159" s="754" t="s">
        <v>927</v>
      </c>
      <c r="C159" s="755"/>
    </row>
    <row r="160" spans="1:3">
      <c r="A160" s="518" t="s">
        <v>639</v>
      </c>
      <c r="B160" s="538" t="s">
        <v>549</v>
      </c>
      <c r="C160" s="530" t="s">
        <v>640</v>
      </c>
    </row>
    <row r="161" spans="1:3">
      <c r="A161" s="518" t="s">
        <v>369</v>
      </c>
      <c r="B161" s="535" t="s">
        <v>550</v>
      </c>
      <c r="C161" s="537" t="s">
        <v>926</v>
      </c>
    </row>
    <row r="162" spans="1:3" ht="22.5">
      <c r="A162" s="518" t="s">
        <v>376</v>
      </c>
      <c r="B162" s="530" t="s">
        <v>551</v>
      </c>
      <c r="C162" s="537" t="s">
        <v>641</v>
      </c>
    </row>
    <row r="163" spans="1:3">
      <c r="A163" s="518" t="s">
        <v>642</v>
      </c>
      <c r="B163" s="535" t="s">
        <v>552</v>
      </c>
      <c r="C163" s="536" t="s">
        <v>643</v>
      </c>
    </row>
    <row r="164" spans="1:3" ht="22.5">
      <c r="A164" s="518" t="s">
        <v>644</v>
      </c>
      <c r="B164" s="535" t="s">
        <v>881</v>
      </c>
      <c r="C164" s="529" t="s">
        <v>925</v>
      </c>
    </row>
    <row r="165" spans="1:3" ht="22.5">
      <c r="A165" s="518" t="s">
        <v>377</v>
      </c>
      <c r="B165" s="535" t="s">
        <v>553</v>
      </c>
      <c r="C165" s="529" t="s">
        <v>646</v>
      </c>
    </row>
    <row r="166" spans="1:3" ht="22.5">
      <c r="A166" s="518" t="s">
        <v>645</v>
      </c>
      <c r="B166" s="533" t="s">
        <v>556</v>
      </c>
      <c r="C166" s="534" t="s">
        <v>653</v>
      </c>
    </row>
    <row r="167" spans="1:3" ht="22.5">
      <c r="A167" s="518" t="s">
        <v>647</v>
      </c>
      <c r="B167" s="533" t="s">
        <v>554</v>
      </c>
      <c r="C167" s="529" t="s">
        <v>649</v>
      </c>
    </row>
    <row r="168" spans="1:3" ht="26.45" customHeight="1">
      <c r="A168" s="518" t="s">
        <v>648</v>
      </c>
      <c r="B168" s="533" t="s">
        <v>555</v>
      </c>
      <c r="C168" s="534" t="s">
        <v>651</v>
      </c>
    </row>
    <row r="169" spans="1:3" ht="22.5">
      <c r="A169" s="518" t="s">
        <v>650</v>
      </c>
      <c r="B169" s="513" t="s">
        <v>557</v>
      </c>
      <c r="C169" s="534" t="s">
        <v>655</v>
      </c>
    </row>
    <row r="170" spans="1:3" ht="22.5">
      <c r="A170" s="518" t="s">
        <v>652</v>
      </c>
      <c r="B170" s="533" t="s">
        <v>558</v>
      </c>
      <c r="C170" s="532" t="s">
        <v>656</v>
      </c>
    </row>
    <row r="171" spans="1:3">
      <c r="A171" s="518" t="s">
        <v>654</v>
      </c>
      <c r="B171" s="531" t="s">
        <v>559</v>
      </c>
      <c r="C171" s="530" t="s">
        <v>657</v>
      </c>
    </row>
    <row r="172" spans="1:3" ht="22.5">
      <c r="A172" s="518"/>
      <c r="B172" s="529" t="s">
        <v>924</v>
      </c>
      <c r="C172" s="513" t="s">
        <v>658</v>
      </c>
    </row>
    <row r="173" spans="1:3" ht="22.5">
      <c r="A173" s="518"/>
      <c r="B173" s="529" t="s">
        <v>923</v>
      </c>
      <c r="C173" s="513" t="s">
        <v>659</v>
      </c>
    </row>
    <row r="174" spans="1:3" ht="22.5">
      <c r="A174" s="518"/>
      <c r="B174" s="529" t="s">
        <v>922</v>
      </c>
      <c r="C174" s="513" t="s">
        <v>660</v>
      </c>
    </row>
    <row r="175" spans="1:3">
      <c r="A175" s="518"/>
      <c r="B175" s="752" t="s">
        <v>661</v>
      </c>
      <c r="C175" s="753"/>
    </row>
    <row r="176" spans="1:3">
      <c r="A176" s="518"/>
      <c r="B176" s="754" t="s">
        <v>921</v>
      </c>
      <c r="C176" s="755"/>
    </row>
    <row r="177" spans="1:3">
      <c r="A177" s="517">
        <v>1</v>
      </c>
      <c r="B177" s="513" t="s">
        <v>563</v>
      </c>
      <c r="C177" s="513" t="s">
        <v>563</v>
      </c>
    </row>
    <row r="178" spans="1:3" ht="33.75">
      <c r="A178" s="517">
        <v>2</v>
      </c>
      <c r="B178" s="513" t="s">
        <v>662</v>
      </c>
      <c r="C178" s="513" t="s">
        <v>663</v>
      </c>
    </row>
    <row r="179" spans="1:3">
      <c r="A179" s="517">
        <v>3</v>
      </c>
      <c r="B179" s="513" t="s">
        <v>565</v>
      </c>
      <c r="C179" s="513" t="s">
        <v>664</v>
      </c>
    </row>
    <row r="180" spans="1:3" ht="22.5">
      <c r="A180" s="517">
        <v>4</v>
      </c>
      <c r="B180" s="513" t="s">
        <v>566</v>
      </c>
      <c r="C180" s="513" t="s">
        <v>665</v>
      </c>
    </row>
    <row r="181" spans="1:3" ht="22.5">
      <c r="A181" s="517">
        <v>5</v>
      </c>
      <c r="B181" s="513" t="s">
        <v>567</v>
      </c>
      <c r="C181" s="513" t="s">
        <v>687</v>
      </c>
    </row>
    <row r="182" spans="1:3" ht="45">
      <c r="A182" s="517">
        <v>6</v>
      </c>
      <c r="B182" s="513" t="s">
        <v>568</v>
      </c>
      <c r="C182" s="513" t="s">
        <v>666</v>
      </c>
    </row>
    <row r="183" spans="1:3">
      <c r="A183" s="518"/>
      <c r="B183" s="752" t="s">
        <v>667</v>
      </c>
      <c r="C183" s="753"/>
    </row>
    <row r="184" spans="1:3">
      <c r="A184" s="518"/>
      <c r="B184" s="756" t="s">
        <v>920</v>
      </c>
      <c r="C184" s="757"/>
    </row>
    <row r="185" spans="1:3" ht="22.5">
      <c r="A185" s="518">
        <v>1.1000000000000001</v>
      </c>
      <c r="B185" s="528" t="s">
        <v>573</v>
      </c>
      <c r="C185" s="513" t="s">
        <v>668</v>
      </c>
    </row>
    <row r="186" spans="1:3" ht="50.1" customHeight="1">
      <c r="A186" s="518" t="s">
        <v>157</v>
      </c>
      <c r="B186" s="514" t="s">
        <v>574</v>
      </c>
      <c r="C186" s="513" t="s">
        <v>669</v>
      </c>
    </row>
    <row r="187" spans="1:3">
      <c r="A187" s="518" t="s">
        <v>575</v>
      </c>
      <c r="B187" s="527" t="s">
        <v>576</v>
      </c>
      <c r="C187" s="758" t="s">
        <v>919</v>
      </c>
    </row>
    <row r="188" spans="1:3">
      <c r="A188" s="518" t="s">
        <v>577</v>
      </c>
      <c r="B188" s="527" t="s">
        <v>578</v>
      </c>
      <c r="C188" s="758"/>
    </row>
    <row r="189" spans="1:3">
      <c r="A189" s="518" t="s">
        <v>579</v>
      </c>
      <c r="B189" s="527" t="s">
        <v>580</v>
      </c>
      <c r="C189" s="758"/>
    </row>
    <row r="190" spans="1:3">
      <c r="A190" s="518" t="s">
        <v>581</v>
      </c>
      <c r="B190" s="527" t="s">
        <v>582</v>
      </c>
      <c r="C190" s="758"/>
    </row>
    <row r="191" spans="1:3" ht="25.5" customHeight="1">
      <c r="A191" s="518">
        <v>1.2</v>
      </c>
      <c r="B191" s="526" t="s">
        <v>895</v>
      </c>
      <c r="C191" s="512" t="s">
        <v>953</v>
      </c>
    </row>
    <row r="192" spans="1:3" ht="22.5">
      <c r="A192" s="518" t="s">
        <v>584</v>
      </c>
      <c r="B192" s="521" t="s">
        <v>585</v>
      </c>
      <c r="C192" s="524" t="s">
        <v>670</v>
      </c>
    </row>
    <row r="193" spans="1:4" ht="22.5">
      <c r="A193" s="518" t="s">
        <v>586</v>
      </c>
      <c r="B193" s="525" t="s">
        <v>587</v>
      </c>
      <c r="C193" s="524" t="s">
        <v>671</v>
      </c>
    </row>
    <row r="194" spans="1:4" ht="26.1" customHeight="1">
      <c r="A194" s="518" t="s">
        <v>588</v>
      </c>
      <c r="B194" s="523" t="s">
        <v>589</v>
      </c>
      <c r="C194" s="512" t="s">
        <v>672</v>
      </c>
    </row>
    <row r="195" spans="1:4" ht="22.5">
      <c r="A195" s="518" t="s">
        <v>590</v>
      </c>
      <c r="B195" s="522" t="s">
        <v>591</v>
      </c>
      <c r="C195" s="512" t="s">
        <v>673</v>
      </c>
      <c r="D195" s="349"/>
    </row>
    <row r="196" spans="1:4" ht="22.5">
      <c r="A196" s="518">
        <v>1.4</v>
      </c>
      <c r="B196" s="521" t="s">
        <v>680</v>
      </c>
      <c r="C196" s="520" t="s">
        <v>674</v>
      </c>
      <c r="D196" s="350"/>
    </row>
    <row r="197" spans="1:4" ht="12.75">
      <c r="A197" s="518">
        <v>1.5</v>
      </c>
      <c r="B197" s="521" t="s">
        <v>681</v>
      </c>
      <c r="C197" s="520" t="s">
        <v>674</v>
      </c>
      <c r="D197" s="351"/>
    </row>
    <row r="198" spans="1:4" ht="12.75">
      <c r="A198" s="518"/>
      <c r="B198" s="744" t="s">
        <v>675</v>
      </c>
      <c r="C198" s="744"/>
      <c r="D198" s="351"/>
    </row>
    <row r="199" spans="1:4" ht="12.75">
      <c r="A199" s="518"/>
      <c r="B199" s="756" t="s">
        <v>918</v>
      </c>
      <c r="C199" s="756"/>
      <c r="D199" s="351"/>
    </row>
    <row r="200" spans="1:4" ht="12.75">
      <c r="A200" s="517"/>
      <c r="B200" s="512" t="s">
        <v>917</v>
      </c>
      <c r="C200" s="519" t="s">
        <v>950</v>
      </c>
      <c r="D200" s="351"/>
    </row>
    <row r="201" spans="1:4" ht="12.75">
      <c r="A201" s="518"/>
      <c r="B201" s="744" t="s">
        <v>676</v>
      </c>
      <c r="C201" s="744"/>
      <c r="D201" s="352"/>
    </row>
    <row r="202" spans="1:4" ht="12.75">
      <c r="A202" s="517"/>
      <c r="B202" s="756" t="s">
        <v>916</v>
      </c>
      <c r="C202" s="756"/>
      <c r="D202" s="353"/>
    </row>
    <row r="203" spans="1:4" ht="12.75">
      <c r="B203" s="744" t="s">
        <v>714</v>
      </c>
      <c r="C203" s="744"/>
      <c r="D203" s="354"/>
    </row>
    <row r="204" spans="1:4" ht="22.5">
      <c r="A204" s="514">
        <v>1</v>
      </c>
      <c r="B204" s="512" t="s">
        <v>690</v>
      </c>
      <c r="C204" s="512" t="s">
        <v>702</v>
      </c>
      <c r="D204" s="353"/>
    </row>
    <row r="205" spans="1:4" ht="18" customHeight="1">
      <c r="A205" s="514">
        <v>2</v>
      </c>
      <c r="B205" s="512" t="s">
        <v>691</v>
      </c>
      <c r="C205" s="512" t="s">
        <v>703</v>
      </c>
      <c r="D205" s="354"/>
    </row>
    <row r="206" spans="1:4" ht="22.5">
      <c r="A206" s="514">
        <v>3</v>
      </c>
      <c r="B206" s="512" t="s">
        <v>692</v>
      </c>
      <c r="C206" s="512" t="s">
        <v>704</v>
      </c>
      <c r="D206" s="355"/>
    </row>
    <row r="207" spans="1:4" ht="12.75">
      <c r="A207" s="514">
        <v>4</v>
      </c>
      <c r="B207" s="512" t="s">
        <v>693</v>
      </c>
      <c r="C207" s="512" t="s">
        <v>705</v>
      </c>
      <c r="D207" s="355"/>
    </row>
    <row r="208" spans="1:4" ht="22.5">
      <c r="A208" s="514">
        <v>5</v>
      </c>
      <c r="B208" s="512" t="s">
        <v>694</v>
      </c>
      <c r="C208" s="512" t="s">
        <v>706</v>
      </c>
    </row>
    <row r="209" spans="1:3" ht="24.6" customHeight="1">
      <c r="A209" s="514">
        <v>6</v>
      </c>
      <c r="B209" s="512" t="s">
        <v>695</v>
      </c>
      <c r="C209" s="512" t="s">
        <v>707</v>
      </c>
    </row>
    <row r="210" spans="1:3" ht="22.5">
      <c r="A210" s="514">
        <v>7</v>
      </c>
      <c r="B210" s="512" t="s">
        <v>696</v>
      </c>
      <c r="C210" s="512" t="s">
        <v>708</v>
      </c>
    </row>
    <row r="211" spans="1:3">
      <c r="A211" s="514">
        <v>7.1</v>
      </c>
      <c r="B211" s="516" t="s">
        <v>697</v>
      </c>
      <c r="C211" s="512" t="s">
        <v>709</v>
      </c>
    </row>
    <row r="212" spans="1:3" ht="22.5">
      <c r="A212" s="514">
        <v>7.2</v>
      </c>
      <c r="B212" s="516" t="s">
        <v>698</v>
      </c>
      <c r="C212" s="512" t="s">
        <v>710</v>
      </c>
    </row>
    <row r="213" spans="1:3">
      <c r="A213" s="514">
        <v>7.3</v>
      </c>
      <c r="B213" s="515" t="s">
        <v>699</v>
      </c>
      <c r="C213" s="512" t="s">
        <v>711</v>
      </c>
    </row>
    <row r="214" spans="1:3" ht="39.6" customHeight="1">
      <c r="A214" s="514">
        <v>8</v>
      </c>
      <c r="B214" s="512" t="s">
        <v>700</v>
      </c>
      <c r="C214" s="512" t="s">
        <v>712</v>
      </c>
    </row>
    <row r="215" spans="1:3">
      <c r="A215" s="514">
        <v>9</v>
      </c>
      <c r="B215" s="512" t="s">
        <v>701</v>
      </c>
      <c r="C215" s="512" t="s">
        <v>713</v>
      </c>
    </row>
    <row r="216" spans="1:3" ht="22.5">
      <c r="A216" s="552">
        <v>10.1</v>
      </c>
      <c r="B216" s="553" t="s">
        <v>721</v>
      </c>
      <c r="C216" s="545" t="s">
        <v>722</v>
      </c>
    </row>
    <row r="217" spans="1:3">
      <c r="A217" s="759"/>
      <c r="B217" s="554" t="s">
        <v>908</v>
      </c>
      <c r="C217" s="512" t="s">
        <v>915</v>
      </c>
    </row>
    <row r="218" spans="1:3">
      <c r="A218" s="759"/>
      <c r="B218" s="513" t="s">
        <v>572</v>
      </c>
      <c r="C218" s="512" t="s">
        <v>914</v>
      </c>
    </row>
    <row r="219" spans="1:3">
      <c r="A219" s="759"/>
      <c r="B219" s="513" t="s">
        <v>907</v>
      </c>
      <c r="C219" s="512" t="s">
        <v>954</v>
      </c>
    </row>
    <row r="220" spans="1:3">
      <c r="A220" s="759"/>
      <c r="B220" s="513" t="s">
        <v>715</v>
      </c>
      <c r="C220" s="512" t="s">
        <v>913</v>
      </c>
    </row>
    <row r="221" spans="1:3" ht="22.5">
      <c r="A221" s="759"/>
      <c r="B221" s="513" t="s">
        <v>719</v>
      </c>
      <c r="C221" s="513" t="s">
        <v>912</v>
      </c>
    </row>
    <row r="222" spans="1:3" ht="33.75">
      <c r="A222" s="759"/>
      <c r="B222" s="513" t="s">
        <v>718</v>
      </c>
      <c r="C222" s="512" t="s">
        <v>911</v>
      </c>
    </row>
    <row r="223" spans="1:3">
      <c r="A223" s="759"/>
      <c r="B223" s="513" t="s">
        <v>955</v>
      </c>
      <c r="C223" s="512" t="s">
        <v>910</v>
      </c>
    </row>
    <row r="224" spans="1:3" ht="22.5">
      <c r="A224" s="759"/>
      <c r="B224" s="513" t="s">
        <v>956</v>
      </c>
      <c r="C224" s="512" t="s">
        <v>909</v>
      </c>
    </row>
    <row r="225" spans="1:3" ht="12.75">
      <c r="A225" s="546"/>
      <c r="B225" s="547"/>
      <c r="C225" s="548"/>
    </row>
    <row r="226" spans="1:3" ht="12.75">
      <c r="A226" s="546"/>
      <c r="B226" s="548"/>
      <c r="C226" s="548"/>
    </row>
    <row r="227" spans="1:3" ht="12.75">
      <c r="A227" s="546"/>
      <c r="B227" s="548"/>
      <c r="C227" s="548"/>
    </row>
    <row r="228" spans="1:3" ht="12.75">
      <c r="A228" s="546"/>
      <c r="B228" s="549"/>
      <c r="C228" s="548"/>
    </row>
    <row r="229" spans="1:3" ht="12.75">
      <c r="A229" s="751"/>
      <c r="B229" s="550"/>
      <c r="C229" s="548"/>
    </row>
    <row r="230" spans="1:3" ht="12.75">
      <c r="A230" s="751"/>
      <c r="B230" s="550"/>
      <c r="C230" s="548"/>
    </row>
    <row r="231" spans="1:3" ht="12.75">
      <c r="A231" s="751"/>
      <c r="B231" s="550"/>
      <c r="C231" s="548"/>
    </row>
    <row r="232" spans="1:3" ht="12.75">
      <c r="A232" s="751"/>
      <c r="B232" s="550"/>
      <c r="C232" s="551"/>
    </row>
    <row r="233" spans="1:3" ht="40.5" customHeight="1">
      <c r="A233" s="751"/>
      <c r="B233" s="550"/>
      <c r="C233" s="548"/>
    </row>
    <row r="234" spans="1:3" ht="24" customHeight="1">
      <c r="A234" s="751"/>
      <c r="B234" s="550"/>
      <c r="C234" s="548"/>
    </row>
    <row r="235" spans="1:3" ht="12.75">
      <c r="A235" s="751"/>
      <c r="B235" s="550"/>
      <c r="C235" s="548"/>
    </row>
  </sheetData>
  <mergeCells count="131">
    <mergeCell ref="B156:C156"/>
    <mergeCell ref="B158:C158"/>
    <mergeCell ref="B159:C159"/>
    <mergeCell ref="B115:C115"/>
    <mergeCell ref="B117:C117"/>
    <mergeCell ref="B118:C118"/>
    <mergeCell ref="B147:C147"/>
    <mergeCell ref="B148:C148"/>
    <mergeCell ref="B149:C149"/>
    <mergeCell ref="B150:C150"/>
    <mergeCell ref="B151:C151"/>
    <mergeCell ref="B152:C152"/>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09:C109"/>
    <mergeCell ref="A110:C110"/>
    <mergeCell ref="A111:C111"/>
    <mergeCell ref="B112:C112"/>
    <mergeCell ref="B113:C113"/>
    <mergeCell ref="B114:C114"/>
    <mergeCell ref="A96:C96"/>
    <mergeCell ref="A104:C104"/>
    <mergeCell ref="B105:C105"/>
    <mergeCell ref="A106:C106"/>
    <mergeCell ref="B107:C107"/>
    <mergeCell ref="B108:C108"/>
    <mergeCell ref="B90:C90"/>
    <mergeCell ref="B91:C91"/>
    <mergeCell ref="B92:C92"/>
    <mergeCell ref="B93:C93"/>
    <mergeCell ref="B94:C94"/>
    <mergeCell ref="A95:C95"/>
    <mergeCell ref="B84:C84"/>
    <mergeCell ref="B85:C85"/>
    <mergeCell ref="B86:C86"/>
    <mergeCell ref="A87:C87"/>
    <mergeCell ref="B88:C88"/>
    <mergeCell ref="B89:C89"/>
    <mergeCell ref="B78:C78"/>
    <mergeCell ref="A79:C79"/>
    <mergeCell ref="B80:C80"/>
    <mergeCell ref="B81:C81"/>
    <mergeCell ref="B82:C82"/>
    <mergeCell ref="B83:C83"/>
    <mergeCell ref="B72:C72"/>
    <mergeCell ref="B73:C73"/>
    <mergeCell ref="B74:C74"/>
    <mergeCell ref="A75:C75"/>
    <mergeCell ref="B76:C76"/>
    <mergeCell ref="B77:C77"/>
    <mergeCell ref="A66:C66"/>
    <mergeCell ref="B67:C67"/>
    <mergeCell ref="B68:C68"/>
    <mergeCell ref="B69:C69"/>
    <mergeCell ref="B70:C70"/>
    <mergeCell ref="B71:C71"/>
    <mergeCell ref="B60:C60"/>
    <mergeCell ref="B61:C61"/>
    <mergeCell ref="B62:C62"/>
    <mergeCell ref="B63:C63"/>
    <mergeCell ref="A64:C64"/>
    <mergeCell ref="B65:C65"/>
    <mergeCell ref="A54:C54"/>
    <mergeCell ref="B55:C55"/>
    <mergeCell ref="B56:C56"/>
    <mergeCell ref="B57:C57"/>
    <mergeCell ref="B58:C58"/>
    <mergeCell ref="B59:C59"/>
    <mergeCell ref="B48:C48"/>
    <mergeCell ref="B49:C49"/>
    <mergeCell ref="B50:C50"/>
    <mergeCell ref="B51:C51"/>
    <mergeCell ref="B52:C52"/>
    <mergeCell ref="B53:C53"/>
    <mergeCell ref="B42:C42"/>
    <mergeCell ref="B43:C43"/>
    <mergeCell ref="B44:C44"/>
    <mergeCell ref="A45:C45"/>
    <mergeCell ref="B46:C46"/>
    <mergeCell ref="A47:C47"/>
    <mergeCell ref="B37:C37"/>
    <mergeCell ref="B38:C38"/>
    <mergeCell ref="B40:C40"/>
    <mergeCell ref="A41:C41"/>
    <mergeCell ref="B35:C35"/>
    <mergeCell ref="B33:C33"/>
    <mergeCell ref="B36:C36"/>
    <mergeCell ref="B39:C39"/>
    <mergeCell ref="B25:C25"/>
    <mergeCell ref="A26:C26"/>
    <mergeCell ref="B27:C27"/>
    <mergeCell ref="A28:C28"/>
    <mergeCell ref="B29:C29"/>
    <mergeCell ref="B30:C30"/>
    <mergeCell ref="B22:C22"/>
    <mergeCell ref="B23:C23"/>
    <mergeCell ref="B24:C24"/>
    <mergeCell ref="B16:C16"/>
    <mergeCell ref="B17:C17"/>
    <mergeCell ref="B18:C18"/>
    <mergeCell ref="B31:C31"/>
    <mergeCell ref="B32:C32"/>
    <mergeCell ref="B34:C34"/>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A1:H45"/>
  <sheetViews>
    <sheetView zoomScale="70" zoomScaleNormal="70" workbookViewId="0"/>
  </sheetViews>
  <sheetFormatPr defaultRowHeight="15"/>
  <cols>
    <col min="2" max="2" width="66.5703125" customWidth="1"/>
    <col min="3" max="8" width="17.85546875" customWidth="1"/>
  </cols>
  <sheetData>
    <row r="1" spans="1:8" ht="15.75">
      <c r="A1" s="13" t="s">
        <v>108</v>
      </c>
      <c r="B1" s="274" t="str">
        <f>Info!C2</f>
        <v>სს ტერაბანკი</v>
      </c>
      <c r="C1" s="12"/>
      <c r="D1" s="1"/>
      <c r="E1" s="1"/>
      <c r="F1" s="1"/>
      <c r="G1" s="1"/>
    </row>
    <row r="2" spans="1:8" ht="15.75">
      <c r="A2" s="13" t="s">
        <v>109</v>
      </c>
      <c r="B2" s="298">
        <f>'1. key ratios'!B2</f>
        <v>45382</v>
      </c>
      <c r="C2" s="12"/>
      <c r="D2" s="1"/>
      <c r="E2" s="1"/>
      <c r="F2" s="1"/>
      <c r="G2" s="1"/>
    </row>
    <row r="3" spans="1:8" ht="15.75">
      <c r="A3" s="13"/>
      <c r="B3" s="12"/>
      <c r="C3" s="12"/>
      <c r="D3" s="1"/>
      <c r="E3" s="1"/>
      <c r="F3" s="1"/>
      <c r="G3" s="1"/>
    </row>
    <row r="4" spans="1:8">
      <c r="A4" s="605" t="s">
        <v>25</v>
      </c>
      <c r="B4" s="603" t="s">
        <v>166</v>
      </c>
      <c r="C4" s="598" t="s">
        <v>114</v>
      </c>
      <c r="D4" s="598"/>
      <c r="E4" s="598"/>
      <c r="F4" s="598" t="s">
        <v>115</v>
      </c>
      <c r="G4" s="598"/>
      <c r="H4" s="599"/>
    </row>
    <row r="5" spans="1:8" ht="15.6" customHeight="1">
      <c r="A5" s="606"/>
      <c r="B5" s="604"/>
      <c r="C5" s="385" t="s">
        <v>26</v>
      </c>
      <c r="D5" s="385" t="s">
        <v>88</v>
      </c>
      <c r="E5" s="385" t="s">
        <v>66</v>
      </c>
      <c r="F5" s="385" t="s">
        <v>26</v>
      </c>
      <c r="G5" s="385" t="s">
        <v>88</v>
      </c>
      <c r="H5" s="385" t="s">
        <v>66</v>
      </c>
    </row>
    <row r="6" spans="1:8">
      <c r="A6" s="411">
        <v>1</v>
      </c>
      <c r="B6" s="386" t="s">
        <v>776</v>
      </c>
      <c r="C6" s="373">
        <v>30933115.103097118</v>
      </c>
      <c r="D6" s="373">
        <v>14192888.896902887</v>
      </c>
      <c r="E6" s="373">
        <v>45126004.000000007</v>
      </c>
      <c r="F6" s="373">
        <v>26811064.084640726</v>
      </c>
      <c r="G6" s="373">
        <v>10645513.174996875</v>
      </c>
      <c r="H6" s="373">
        <v>37456577.259637602</v>
      </c>
    </row>
    <row r="7" spans="1:8">
      <c r="A7" s="411">
        <v>1.1000000000000001</v>
      </c>
      <c r="B7" s="387" t="s">
        <v>730</v>
      </c>
      <c r="C7" s="373">
        <v>0</v>
      </c>
      <c r="D7" s="373">
        <v>0</v>
      </c>
      <c r="E7" s="373">
        <v>0</v>
      </c>
      <c r="F7" s="373">
        <v>0</v>
      </c>
      <c r="G7" s="373">
        <v>0</v>
      </c>
      <c r="H7" s="373">
        <v>0</v>
      </c>
    </row>
    <row r="8" spans="1:8" ht="21">
      <c r="A8" s="411">
        <v>1.2</v>
      </c>
      <c r="B8" s="387" t="s">
        <v>777</v>
      </c>
      <c r="C8" s="373">
        <v>0</v>
      </c>
      <c r="D8" s="373">
        <v>0</v>
      </c>
      <c r="E8" s="373">
        <v>0</v>
      </c>
      <c r="F8" s="373">
        <v>0</v>
      </c>
      <c r="G8" s="373">
        <v>0</v>
      </c>
      <c r="H8" s="373">
        <v>0</v>
      </c>
    </row>
    <row r="9" spans="1:8" ht="21.6" customHeight="1">
      <c r="A9" s="411">
        <v>1.3</v>
      </c>
      <c r="B9" s="377" t="s">
        <v>778</v>
      </c>
      <c r="C9" s="373">
        <v>0</v>
      </c>
      <c r="D9" s="373">
        <v>0</v>
      </c>
      <c r="E9" s="373">
        <v>0</v>
      </c>
      <c r="F9" s="373">
        <v>0</v>
      </c>
      <c r="G9" s="373">
        <v>0</v>
      </c>
      <c r="H9" s="373">
        <v>0</v>
      </c>
    </row>
    <row r="10" spans="1:8" ht="21">
      <c r="A10" s="411">
        <v>1.4</v>
      </c>
      <c r="B10" s="377" t="s">
        <v>734</v>
      </c>
      <c r="C10" s="373">
        <v>0</v>
      </c>
      <c r="D10" s="373">
        <v>0</v>
      </c>
      <c r="E10" s="373">
        <v>0</v>
      </c>
      <c r="F10" s="373">
        <v>0</v>
      </c>
      <c r="G10" s="373">
        <v>0</v>
      </c>
      <c r="H10" s="373">
        <v>0</v>
      </c>
    </row>
    <row r="11" spans="1:8">
      <c r="A11" s="411">
        <v>1.5</v>
      </c>
      <c r="B11" s="377" t="s">
        <v>737</v>
      </c>
      <c r="C11" s="373">
        <v>30945063.717194118</v>
      </c>
      <c r="D11" s="373">
        <v>14192888.896902887</v>
      </c>
      <c r="E11" s="373">
        <v>45137952.614097007</v>
      </c>
      <c r="F11" s="373">
        <v>26811064.084640726</v>
      </c>
      <c r="G11" s="373">
        <v>10645513.174996875</v>
      </c>
      <c r="H11" s="373">
        <v>37456577.259637602</v>
      </c>
    </row>
    <row r="12" spans="1:8">
      <c r="A12" s="411">
        <v>1.6</v>
      </c>
      <c r="B12" s="378" t="s">
        <v>99</v>
      </c>
      <c r="C12" s="373">
        <v>-11948.614097000476</v>
      </c>
      <c r="D12" s="373">
        <v>0</v>
      </c>
      <c r="E12" s="373">
        <v>-11948.614097000476</v>
      </c>
      <c r="F12" s="373">
        <v>0</v>
      </c>
      <c r="G12" s="373">
        <v>0</v>
      </c>
      <c r="H12" s="373">
        <v>0</v>
      </c>
    </row>
    <row r="13" spans="1:8">
      <c r="A13" s="411">
        <v>2</v>
      </c>
      <c r="B13" s="388" t="s">
        <v>779</v>
      </c>
      <c r="C13" s="373">
        <v>-19372419.300000004</v>
      </c>
      <c r="D13" s="373">
        <v>-7490450.8300000094</v>
      </c>
      <c r="E13" s="373">
        <v>-26862870.130000014</v>
      </c>
      <c r="F13" s="373">
        <v>-15335359.230000004</v>
      </c>
      <c r="G13" s="373">
        <v>-5057796.58</v>
      </c>
      <c r="H13" s="373">
        <v>-20393155.810000002</v>
      </c>
    </row>
    <row r="14" spans="1:8">
      <c r="A14" s="411">
        <v>2.1</v>
      </c>
      <c r="B14" s="377" t="s">
        <v>780</v>
      </c>
      <c r="C14" s="373">
        <v>0</v>
      </c>
      <c r="D14" s="373">
        <v>0</v>
      </c>
      <c r="E14" s="373">
        <v>0</v>
      </c>
      <c r="F14" s="373">
        <v>0</v>
      </c>
      <c r="G14" s="373">
        <v>0</v>
      </c>
      <c r="H14" s="373">
        <v>0</v>
      </c>
    </row>
    <row r="15" spans="1:8" ht="24.6" customHeight="1">
      <c r="A15" s="411">
        <v>2.2000000000000002</v>
      </c>
      <c r="B15" s="377" t="s">
        <v>781</v>
      </c>
      <c r="C15" s="373">
        <v>0</v>
      </c>
      <c r="D15" s="373">
        <v>0</v>
      </c>
      <c r="E15" s="373">
        <v>0</v>
      </c>
      <c r="F15" s="373">
        <v>0</v>
      </c>
      <c r="G15" s="373">
        <v>0</v>
      </c>
      <c r="H15" s="373">
        <v>0</v>
      </c>
    </row>
    <row r="16" spans="1:8" ht="20.45" customHeight="1">
      <c r="A16" s="411">
        <v>2.2999999999999998</v>
      </c>
      <c r="B16" s="377" t="s">
        <v>782</v>
      </c>
      <c r="C16" s="373">
        <v>-19153667.550000004</v>
      </c>
      <c r="D16" s="373">
        <v>-7490450.8300000094</v>
      </c>
      <c r="E16" s="373">
        <v>-26644118.380000014</v>
      </c>
      <c r="F16" s="373">
        <v>-15188417.180000003</v>
      </c>
      <c r="G16" s="373">
        <v>-5057796.58</v>
      </c>
      <c r="H16" s="373">
        <v>-20246213.760000005</v>
      </c>
    </row>
    <row r="17" spans="1:8">
      <c r="A17" s="411">
        <v>2.4</v>
      </c>
      <c r="B17" s="377" t="s">
        <v>783</v>
      </c>
      <c r="C17" s="373">
        <v>-218751.75</v>
      </c>
      <c r="D17" s="373">
        <v>0</v>
      </c>
      <c r="E17" s="373">
        <v>-218751.75</v>
      </c>
      <c r="F17" s="373">
        <v>-146942.04999999999</v>
      </c>
      <c r="G17" s="373">
        <v>0</v>
      </c>
      <c r="H17" s="373">
        <v>-146942.04999999999</v>
      </c>
    </row>
    <row r="18" spans="1:8">
      <c r="A18" s="411">
        <v>3</v>
      </c>
      <c r="B18" s="388" t="s">
        <v>784</v>
      </c>
      <c r="C18" s="373">
        <v>0</v>
      </c>
      <c r="D18" s="373">
        <v>0</v>
      </c>
      <c r="E18" s="373">
        <v>0</v>
      </c>
      <c r="F18" s="373">
        <v>0</v>
      </c>
      <c r="G18" s="373">
        <v>0</v>
      </c>
      <c r="H18" s="373">
        <v>0</v>
      </c>
    </row>
    <row r="19" spans="1:8">
      <c r="A19" s="411">
        <v>4</v>
      </c>
      <c r="B19" s="388" t="s">
        <v>785</v>
      </c>
      <c r="C19" s="373">
        <v>4898220.25</v>
      </c>
      <c r="D19" s="373">
        <v>628766.75</v>
      </c>
      <c r="E19" s="373">
        <v>5526987</v>
      </c>
      <c r="F19" s="373">
        <v>1975633.81</v>
      </c>
      <c r="G19" s="373">
        <v>753112.21</v>
      </c>
      <c r="H19" s="373">
        <v>2728746.02</v>
      </c>
    </row>
    <row r="20" spans="1:8">
      <c r="A20" s="411">
        <v>5</v>
      </c>
      <c r="B20" s="388" t="s">
        <v>786</v>
      </c>
      <c r="C20" s="373">
        <v>-547985.48</v>
      </c>
      <c r="D20" s="373">
        <v>-469105.52</v>
      </c>
      <c r="E20" s="373">
        <v>-1017091</v>
      </c>
      <c r="F20" s="373">
        <v>-405534.02999999904</v>
      </c>
      <c r="G20" s="373">
        <v>-463844.9200000001</v>
      </c>
      <c r="H20" s="373">
        <v>-869378.94999999914</v>
      </c>
    </row>
    <row r="21" spans="1:8" ht="38.450000000000003" customHeight="1">
      <c r="A21" s="411">
        <v>6</v>
      </c>
      <c r="B21" s="388" t="s">
        <v>787</v>
      </c>
      <c r="C21" s="373">
        <v>0</v>
      </c>
      <c r="D21" s="373">
        <v>0</v>
      </c>
      <c r="E21" s="373">
        <v>0</v>
      </c>
      <c r="F21" s="373">
        <v>0</v>
      </c>
      <c r="G21" s="373">
        <v>0</v>
      </c>
      <c r="H21" s="373">
        <v>0</v>
      </c>
    </row>
    <row r="22" spans="1:8" ht="27.6" customHeight="1">
      <c r="A22" s="411">
        <v>7</v>
      </c>
      <c r="B22" s="388" t="s">
        <v>788</v>
      </c>
      <c r="C22" s="373">
        <v>0</v>
      </c>
      <c r="D22" s="373">
        <v>0</v>
      </c>
      <c r="E22" s="373">
        <v>0</v>
      </c>
      <c r="F22" s="373">
        <v>0</v>
      </c>
      <c r="G22" s="373">
        <v>0</v>
      </c>
      <c r="H22" s="373">
        <v>0</v>
      </c>
    </row>
    <row r="23" spans="1:8" ht="36.950000000000003" customHeight="1">
      <c r="A23" s="411">
        <v>8</v>
      </c>
      <c r="B23" s="389" t="s">
        <v>789</v>
      </c>
      <c r="C23" s="373">
        <v>0</v>
      </c>
      <c r="D23" s="373">
        <v>0</v>
      </c>
      <c r="E23" s="373">
        <v>0</v>
      </c>
      <c r="F23" s="373">
        <v>0</v>
      </c>
      <c r="G23" s="373">
        <v>0</v>
      </c>
      <c r="H23" s="373">
        <v>0</v>
      </c>
    </row>
    <row r="24" spans="1:8" ht="34.5" customHeight="1">
      <c r="A24" s="411">
        <v>9</v>
      </c>
      <c r="B24" s="389" t="s">
        <v>790</v>
      </c>
      <c r="C24" s="373">
        <v>0</v>
      </c>
      <c r="D24" s="373">
        <v>0</v>
      </c>
      <c r="E24" s="373">
        <v>0</v>
      </c>
      <c r="F24" s="373">
        <v>0</v>
      </c>
      <c r="G24" s="373">
        <v>0</v>
      </c>
      <c r="H24" s="373">
        <v>0</v>
      </c>
    </row>
    <row r="25" spans="1:8">
      <c r="A25" s="411">
        <v>10</v>
      </c>
      <c r="B25" s="388" t="s">
        <v>791</v>
      </c>
      <c r="C25" s="373">
        <v>-1755769</v>
      </c>
      <c r="D25" s="373">
        <v>0</v>
      </c>
      <c r="E25" s="373">
        <v>-1755769</v>
      </c>
      <c r="F25" s="373">
        <v>-270669</v>
      </c>
      <c r="G25" s="373">
        <v>0</v>
      </c>
      <c r="H25" s="373">
        <v>-270669</v>
      </c>
    </row>
    <row r="26" spans="1:8" ht="27" customHeight="1">
      <c r="A26" s="411">
        <v>11</v>
      </c>
      <c r="B26" s="390" t="s">
        <v>792</v>
      </c>
      <c r="C26" s="577">
        <v>269401.24785203114</v>
      </c>
      <c r="D26" s="373">
        <v>0</v>
      </c>
      <c r="E26" s="373">
        <v>269401.24785203114</v>
      </c>
      <c r="F26" s="373">
        <v>99651.671319732821</v>
      </c>
      <c r="G26" s="373">
        <v>0</v>
      </c>
      <c r="H26" s="373">
        <v>99651.671319732821</v>
      </c>
    </row>
    <row r="27" spans="1:8">
      <c r="A27" s="411">
        <v>12</v>
      </c>
      <c r="B27" s="388" t="s">
        <v>793</v>
      </c>
      <c r="C27" s="373">
        <v>70117.02</v>
      </c>
      <c r="D27" s="373">
        <v>119597.75</v>
      </c>
      <c r="E27" s="373">
        <v>189714.77000000002</v>
      </c>
      <c r="F27" s="373">
        <v>6915.48</v>
      </c>
      <c r="G27" s="373">
        <v>0</v>
      </c>
      <c r="H27" s="373">
        <v>6915.48</v>
      </c>
    </row>
    <row r="28" spans="1:8">
      <c r="A28" s="411">
        <v>13</v>
      </c>
      <c r="B28" s="391" t="s">
        <v>794</v>
      </c>
      <c r="C28" s="373">
        <v>-2130502.7583833095</v>
      </c>
      <c r="D28" s="373">
        <v>-4672.6900000000005</v>
      </c>
      <c r="E28" s="373">
        <v>-2135175.4483833094</v>
      </c>
      <c r="F28" s="373">
        <v>-1892855.620499833</v>
      </c>
      <c r="G28" s="373">
        <v>0</v>
      </c>
      <c r="H28" s="373">
        <v>-1892855.620499833</v>
      </c>
    </row>
    <row r="29" spans="1:8">
      <c r="A29" s="411">
        <v>14</v>
      </c>
      <c r="B29" s="392" t="s">
        <v>795</v>
      </c>
      <c r="C29" s="373">
        <v>-7571810.1499999994</v>
      </c>
      <c r="D29" s="373">
        <v>-41737.369999999995</v>
      </c>
      <c r="E29" s="373">
        <v>-7613547.5199999996</v>
      </c>
      <c r="F29" s="373">
        <v>-7259366.0700000003</v>
      </c>
      <c r="G29" s="373">
        <v>-33198.300000000003</v>
      </c>
      <c r="H29" s="373">
        <v>-7292564.3700000001</v>
      </c>
    </row>
    <row r="30" spans="1:8">
      <c r="A30" s="411">
        <v>14.1</v>
      </c>
      <c r="B30" s="368" t="s">
        <v>796</v>
      </c>
      <c r="C30" s="373">
        <v>-6859957.1799999997</v>
      </c>
      <c r="D30" s="373">
        <v>0</v>
      </c>
      <c r="E30" s="373">
        <v>-6859957.1799999997</v>
      </c>
      <c r="F30" s="373">
        <v>-6418249.1500000004</v>
      </c>
      <c r="G30" s="373">
        <v>0</v>
      </c>
      <c r="H30" s="373">
        <v>-6418249.1500000004</v>
      </c>
    </row>
    <row r="31" spans="1:8">
      <c r="A31" s="411">
        <v>14.2</v>
      </c>
      <c r="B31" s="368" t="s">
        <v>797</v>
      </c>
      <c r="C31" s="373">
        <v>-711852.97</v>
      </c>
      <c r="D31" s="373">
        <v>-41737.369999999995</v>
      </c>
      <c r="E31" s="373">
        <v>-753590.34</v>
      </c>
      <c r="F31" s="373">
        <v>-841116.92</v>
      </c>
      <c r="G31" s="373">
        <v>-33198.300000000003</v>
      </c>
      <c r="H31" s="373">
        <v>-874315.22000000009</v>
      </c>
    </row>
    <row r="32" spans="1:8">
      <c r="A32" s="411">
        <v>15</v>
      </c>
      <c r="B32" s="393" t="s">
        <v>798</v>
      </c>
      <c r="C32" s="373">
        <v>-1363061</v>
      </c>
      <c r="D32" s="373">
        <v>0</v>
      </c>
      <c r="E32" s="373">
        <v>-1363061</v>
      </c>
      <c r="F32" s="373">
        <v>-1311384</v>
      </c>
      <c r="G32" s="373">
        <v>0</v>
      </c>
      <c r="H32" s="373">
        <v>-1311384</v>
      </c>
    </row>
    <row r="33" spans="1:8" ht="22.5" customHeight="1">
      <c r="A33" s="411">
        <v>16</v>
      </c>
      <c r="B33" s="364" t="s">
        <v>799</v>
      </c>
      <c r="C33" s="373">
        <v>0</v>
      </c>
      <c r="D33" s="373">
        <v>0</v>
      </c>
      <c r="E33" s="373">
        <v>0</v>
      </c>
      <c r="F33" s="373">
        <v>0</v>
      </c>
      <c r="G33" s="373">
        <v>0</v>
      </c>
      <c r="H33" s="373">
        <v>0</v>
      </c>
    </row>
    <row r="34" spans="1:8">
      <c r="A34" s="411">
        <v>17</v>
      </c>
      <c r="B34" s="388" t="s">
        <v>800</v>
      </c>
      <c r="C34" s="373">
        <v>135267.33889127499</v>
      </c>
      <c r="D34" s="373">
        <v>0</v>
      </c>
      <c r="E34" s="373">
        <v>135267.33889127499</v>
      </c>
      <c r="F34" s="373">
        <v>27482.769180100266</v>
      </c>
      <c r="G34" s="373">
        <v>0</v>
      </c>
      <c r="H34" s="373">
        <v>27482.769180100266</v>
      </c>
    </row>
    <row r="35" spans="1:8">
      <c r="A35" s="411">
        <v>17.100000000000001</v>
      </c>
      <c r="B35" s="394" t="s">
        <v>801</v>
      </c>
      <c r="C35" s="373">
        <v>0</v>
      </c>
      <c r="D35" s="373">
        <v>0</v>
      </c>
      <c r="E35" s="373">
        <v>0</v>
      </c>
      <c r="F35" s="373">
        <v>0</v>
      </c>
      <c r="G35" s="373">
        <v>0</v>
      </c>
      <c r="H35" s="373">
        <v>0</v>
      </c>
    </row>
    <row r="36" spans="1:8">
      <c r="A36" s="411">
        <v>17.2</v>
      </c>
      <c r="B36" s="368" t="s">
        <v>802</v>
      </c>
      <c r="C36" s="373">
        <v>135267.33889127499</v>
      </c>
      <c r="D36" s="373">
        <v>0</v>
      </c>
      <c r="E36" s="373">
        <v>135267.33889127499</v>
      </c>
      <c r="F36" s="373">
        <v>27482.769180100266</v>
      </c>
      <c r="G36" s="373">
        <v>0</v>
      </c>
      <c r="H36" s="373">
        <v>27482.769180100266</v>
      </c>
    </row>
    <row r="37" spans="1:8" ht="41.45" customHeight="1">
      <c r="A37" s="411">
        <v>18</v>
      </c>
      <c r="B37" s="395" t="s">
        <v>803</v>
      </c>
      <c r="C37" s="373">
        <v>-2136944.1396551668</v>
      </c>
      <c r="D37" s="373">
        <v>886791.400214831</v>
      </c>
      <c r="E37" s="373">
        <v>-1250152.7394403359</v>
      </c>
      <c r="F37" s="373">
        <v>-121092.89052678256</v>
      </c>
      <c r="G37" s="373">
        <v>1824579.4388999981</v>
      </c>
      <c r="H37" s="373">
        <v>1703486.5483732156</v>
      </c>
    </row>
    <row r="38" spans="1:8" ht="21">
      <c r="A38" s="411">
        <v>18.100000000000001</v>
      </c>
      <c r="B38" s="377" t="s">
        <v>804</v>
      </c>
      <c r="C38" s="373">
        <v>0</v>
      </c>
      <c r="D38" s="373">
        <v>0</v>
      </c>
      <c r="E38" s="373">
        <v>0</v>
      </c>
      <c r="F38" s="373">
        <v>0</v>
      </c>
      <c r="G38" s="373">
        <v>0</v>
      </c>
      <c r="H38" s="373">
        <v>0</v>
      </c>
    </row>
    <row r="39" spans="1:8">
      <c r="A39" s="411">
        <v>18.2</v>
      </c>
      <c r="B39" s="377" t="s">
        <v>805</v>
      </c>
      <c r="C39" s="373">
        <v>-2136944.1396551668</v>
      </c>
      <c r="D39" s="373">
        <v>886791.400214831</v>
      </c>
      <c r="E39" s="373">
        <v>-1250152.7394403359</v>
      </c>
      <c r="F39" s="373">
        <v>-121092.89052678256</v>
      </c>
      <c r="G39" s="373">
        <v>1824579.4388999981</v>
      </c>
      <c r="H39" s="373">
        <v>1703486.5483732156</v>
      </c>
    </row>
    <row r="40" spans="1:8" ht="24.6" customHeight="1">
      <c r="A40" s="411">
        <v>19</v>
      </c>
      <c r="B40" s="395" t="s">
        <v>806</v>
      </c>
      <c r="C40" s="373">
        <v>0</v>
      </c>
      <c r="D40" s="373">
        <v>0</v>
      </c>
      <c r="E40" s="373">
        <v>0</v>
      </c>
      <c r="F40" s="373">
        <v>0</v>
      </c>
      <c r="G40" s="373">
        <v>0</v>
      </c>
      <c r="H40" s="373">
        <v>0</v>
      </c>
    </row>
    <row r="41" spans="1:8" ht="24.95" customHeight="1">
      <c r="A41" s="411">
        <v>20</v>
      </c>
      <c r="B41" s="395" t="s">
        <v>807</v>
      </c>
      <c r="C41" s="577">
        <v>0</v>
      </c>
      <c r="D41" s="373">
        <v>0</v>
      </c>
      <c r="E41" s="373">
        <v>0</v>
      </c>
      <c r="F41" s="373">
        <v>0</v>
      </c>
      <c r="G41" s="373">
        <v>0</v>
      </c>
      <c r="H41" s="373">
        <v>0</v>
      </c>
    </row>
    <row r="42" spans="1:8" ht="33" customHeight="1">
      <c r="A42" s="411">
        <v>21</v>
      </c>
      <c r="B42" s="396" t="s">
        <v>808</v>
      </c>
      <c r="C42" s="373">
        <v>0</v>
      </c>
      <c r="D42" s="373">
        <v>0</v>
      </c>
      <c r="E42" s="373">
        <v>0</v>
      </c>
      <c r="F42" s="373">
        <v>0</v>
      </c>
      <c r="G42" s="373">
        <v>0</v>
      </c>
      <c r="H42" s="373">
        <v>0</v>
      </c>
    </row>
    <row r="43" spans="1:8">
      <c r="A43" s="411">
        <v>22</v>
      </c>
      <c r="B43" s="397" t="s">
        <v>809</v>
      </c>
      <c r="C43" s="373">
        <v>1427629.1318019438</v>
      </c>
      <c r="D43" s="373">
        <v>7822078.387117709</v>
      </c>
      <c r="E43" s="373">
        <v>9249707.5189196523</v>
      </c>
      <c r="F43" s="373">
        <v>2324486.9741139412</v>
      </c>
      <c r="G43" s="373">
        <v>7668365.023896873</v>
      </c>
      <c r="H43" s="373">
        <v>9992851.9980108142</v>
      </c>
    </row>
    <row r="44" spans="1:8">
      <c r="A44" s="411">
        <v>23</v>
      </c>
      <c r="B44" s="397" t="s">
        <v>810</v>
      </c>
      <c r="C44" s="373">
        <v>1562802</v>
      </c>
      <c r="D44" s="373">
        <v>0</v>
      </c>
      <c r="E44" s="373">
        <v>1562802</v>
      </c>
      <c r="F44" s="373">
        <v>1558636</v>
      </c>
      <c r="G44" s="373">
        <v>0</v>
      </c>
      <c r="H44" s="373">
        <v>1558636</v>
      </c>
    </row>
    <row r="45" spans="1:8">
      <c r="A45" s="411">
        <v>24</v>
      </c>
      <c r="B45" s="397" t="s">
        <v>811</v>
      </c>
      <c r="C45" s="373">
        <v>-135172.86819805624</v>
      </c>
      <c r="D45" s="373">
        <v>7822078.387117709</v>
      </c>
      <c r="E45" s="373">
        <v>7686905.5189196523</v>
      </c>
      <c r="F45" s="373">
        <v>765850.97411394119</v>
      </c>
      <c r="G45" s="373">
        <v>7668365.023896873</v>
      </c>
      <c r="H45" s="373">
        <v>8434215.9980108142</v>
      </c>
    </row>
  </sheetData>
  <mergeCells count="4">
    <mergeCell ref="B4:B5"/>
    <mergeCell ref="C4:E4"/>
    <mergeCell ref="F4:H4"/>
    <mergeCell ref="A4: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H47"/>
  <sheetViews>
    <sheetView zoomScale="70" zoomScaleNormal="70" workbookViewId="0"/>
  </sheetViews>
  <sheetFormatPr defaultRowHeight="15"/>
  <cols>
    <col min="1" max="1" width="8.7109375" style="408"/>
    <col min="2" max="2" width="87.5703125" bestFit="1" customWidth="1"/>
    <col min="3" max="8" width="12.7109375" customWidth="1"/>
  </cols>
  <sheetData>
    <row r="1" spans="1:8" ht="15.75">
      <c r="A1" s="13" t="s">
        <v>108</v>
      </c>
      <c r="B1" s="274" t="str">
        <f>Info!C2</f>
        <v>სს ტერაბანკი</v>
      </c>
      <c r="C1" s="12"/>
      <c r="D1" s="1"/>
      <c r="E1" s="1"/>
      <c r="F1" s="1"/>
      <c r="G1" s="1"/>
    </row>
    <row r="2" spans="1:8" ht="15.75">
      <c r="A2" s="13" t="s">
        <v>109</v>
      </c>
      <c r="B2" s="298">
        <f>'1. key ratios'!B2</f>
        <v>45382</v>
      </c>
      <c r="C2" s="12"/>
      <c r="D2" s="1"/>
      <c r="E2" s="1"/>
      <c r="F2" s="1"/>
      <c r="G2" s="1"/>
    </row>
    <row r="3" spans="1:8" ht="15.75">
      <c r="A3" s="13"/>
      <c r="B3" s="12"/>
      <c r="C3" s="12"/>
      <c r="D3" s="1"/>
      <c r="E3" s="1"/>
      <c r="F3" s="1"/>
      <c r="G3" s="1"/>
    </row>
    <row r="4" spans="1:8" ht="15.75">
      <c r="A4" s="595" t="s">
        <v>25</v>
      </c>
      <c r="B4" s="607" t="s">
        <v>151</v>
      </c>
      <c r="C4" s="608" t="s">
        <v>114</v>
      </c>
      <c r="D4" s="608"/>
      <c r="E4" s="608"/>
      <c r="F4" s="608" t="s">
        <v>115</v>
      </c>
      <c r="G4" s="608"/>
      <c r="H4" s="609"/>
    </row>
    <row r="5" spans="1:8">
      <c r="A5" s="595"/>
      <c r="B5" s="607"/>
      <c r="C5" s="385" t="s">
        <v>26</v>
      </c>
      <c r="D5" s="385" t="s">
        <v>88</v>
      </c>
      <c r="E5" s="385" t="s">
        <v>66</v>
      </c>
      <c r="F5" s="385" t="s">
        <v>26</v>
      </c>
      <c r="G5" s="385" t="s">
        <v>88</v>
      </c>
      <c r="H5" s="398" t="s">
        <v>66</v>
      </c>
    </row>
    <row r="6" spans="1:8" ht="15.75">
      <c r="A6" s="399">
        <v>1</v>
      </c>
      <c r="B6" s="401" t="s">
        <v>812</v>
      </c>
      <c r="C6" s="400">
        <v>0</v>
      </c>
      <c r="D6" s="400">
        <v>0</v>
      </c>
      <c r="E6" s="400">
        <v>0</v>
      </c>
      <c r="F6" s="400">
        <v>0</v>
      </c>
      <c r="G6" s="400">
        <v>0</v>
      </c>
      <c r="H6" s="400">
        <v>0</v>
      </c>
    </row>
    <row r="7" spans="1:8" ht="15.75">
      <c r="A7" s="399">
        <v>2</v>
      </c>
      <c r="B7" s="401" t="s">
        <v>177</v>
      </c>
      <c r="C7" s="400">
        <v>0</v>
      </c>
      <c r="D7" s="400">
        <v>0</v>
      </c>
      <c r="E7" s="400">
        <v>0</v>
      </c>
      <c r="F7" s="400">
        <v>0</v>
      </c>
      <c r="G7" s="400">
        <v>0</v>
      </c>
      <c r="H7" s="400">
        <v>0</v>
      </c>
    </row>
    <row r="8" spans="1:8" ht="15.75">
      <c r="A8" s="399">
        <v>3</v>
      </c>
      <c r="B8" s="401" t="s">
        <v>179</v>
      </c>
      <c r="C8" s="400">
        <v>244321506.63999993</v>
      </c>
      <c r="D8" s="400">
        <v>415048799.62999946</v>
      </c>
      <c r="E8" s="400">
        <v>659370306.26999938</v>
      </c>
      <c r="F8" s="400">
        <v>237805174.06999972</v>
      </c>
      <c r="G8" s="400">
        <v>356012889.01000017</v>
      </c>
      <c r="H8" s="400">
        <v>593818063.07999992</v>
      </c>
    </row>
    <row r="9" spans="1:8" ht="15.75">
      <c r="A9" s="399">
        <v>3.1</v>
      </c>
      <c r="B9" s="402" t="s">
        <v>813</v>
      </c>
      <c r="C9" s="400">
        <v>174729235.35999995</v>
      </c>
      <c r="D9" s="400">
        <v>415048799.62999946</v>
      </c>
      <c r="E9" s="400">
        <v>589778034.98999941</v>
      </c>
      <c r="F9" s="400">
        <v>203777532.06999972</v>
      </c>
      <c r="G9" s="400">
        <v>356012889.01000017</v>
      </c>
      <c r="H9" s="400">
        <v>559790421.07999992</v>
      </c>
    </row>
    <row r="10" spans="1:8" ht="15.75">
      <c r="A10" s="399">
        <v>3.2</v>
      </c>
      <c r="B10" s="402" t="s">
        <v>814</v>
      </c>
      <c r="C10" s="400">
        <v>69592271.279999986</v>
      </c>
      <c r="D10" s="400">
        <v>0</v>
      </c>
      <c r="E10" s="400">
        <v>69592271.279999986</v>
      </c>
      <c r="F10" s="400">
        <v>34027642</v>
      </c>
      <c r="G10" s="400">
        <v>0</v>
      </c>
      <c r="H10" s="400">
        <v>34027642</v>
      </c>
    </row>
    <row r="11" spans="1:8" ht="25.5">
      <c r="A11" s="399">
        <v>4</v>
      </c>
      <c r="B11" s="401" t="s">
        <v>178</v>
      </c>
      <c r="C11" s="400">
        <v>0</v>
      </c>
      <c r="D11" s="400">
        <v>0</v>
      </c>
      <c r="E11" s="400">
        <v>0</v>
      </c>
      <c r="F11" s="400">
        <v>88438800</v>
      </c>
      <c r="G11" s="400">
        <v>0</v>
      </c>
      <c r="H11" s="400">
        <v>88438800</v>
      </c>
    </row>
    <row r="12" spans="1:8" ht="15.75">
      <c r="A12" s="399">
        <v>4.0999999999999996</v>
      </c>
      <c r="B12" s="402" t="s">
        <v>815</v>
      </c>
      <c r="C12" s="400">
        <v>0</v>
      </c>
      <c r="D12" s="400">
        <v>0</v>
      </c>
      <c r="E12" s="400">
        <v>0</v>
      </c>
      <c r="F12" s="400">
        <v>88438800</v>
      </c>
      <c r="G12" s="400">
        <v>0</v>
      </c>
      <c r="H12" s="400">
        <v>88438800</v>
      </c>
    </row>
    <row r="13" spans="1:8" ht="15.75">
      <c r="A13" s="399">
        <v>4.2</v>
      </c>
      <c r="B13" s="402" t="s">
        <v>816</v>
      </c>
      <c r="C13" s="400">
        <v>0</v>
      </c>
      <c r="D13" s="400">
        <v>0</v>
      </c>
      <c r="E13" s="400">
        <v>0</v>
      </c>
      <c r="F13" s="400">
        <v>0</v>
      </c>
      <c r="G13" s="400">
        <v>0</v>
      </c>
      <c r="H13" s="400">
        <v>0</v>
      </c>
    </row>
    <row r="14" spans="1:8" ht="15.75">
      <c r="A14" s="399">
        <v>5</v>
      </c>
      <c r="B14" s="403" t="s">
        <v>817</v>
      </c>
      <c r="C14" s="400">
        <v>1489273466.7190847</v>
      </c>
      <c r="D14" s="400">
        <v>1267232950.6342857</v>
      </c>
      <c r="E14" s="400">
        <v>2756506417.3533707</v>
      </c>
      <c r="F14" s="400">
        <v>984706294.85320008</v>
      </c>
      <c r="G14" s="400">
        <v>1001303649.1215999</v>
      </c>
      <c r="H14" s="400">
        <v>1986009943.9748001</v>
      </c>
    </row>
    <row r="15" spans="1:8" ht="15.75">
      <c r="A15" s="399">
        <v>5.0999999999999996</v>
      </c>
      <c r="B15" s="404" t="s">
        <v>818</v>
      </c>
      <c r="C15" s="400">
        <v>12729352.590000004</v>
      </c>
      <c r="D15" s="400">
        <v>23572794.670000002</v>
      </c>
      <c r="E15" s="400">
        <v>36302147.260000005</v>
      </c>
      <c r="F15" s="400">
        <v>14603236.530000005</v>
      </c>
      <c r="G15" s="400">
        <v>26558987.640000001</v>
      </c>
      <c r="H15" s="400">
        <v>41162224.170000002</v>
      </c>
    </row>
    <row r="16" spans="1:8" ht="15.75">
      <c r="A16" s="399">
        <v>5.2</v>
      </c>
      <c r="B16" s="404" t="s">
        <v>819</v>
      </c>
      <c r="C16" s="400">
        <v>62303321.539999999</v>
      </c>
      <c r="D16" s="400">
        <v>2869207.3300000005</v>
      </c>
      <c r="E16" s="400">
        <v>65172528.869999997</v>
      </c>
      <c r="F16" s="400">
        <v>55334265.119999997</v>
      </c>
      <c r="G16" s="400">
        <v>2636213.1599999997</v>
      </c>
      <c r="H16" s="400">
        <v>57970478.279999994</v>
      </c>
    </row>
    <row r="17" spans="1:8" ht="15.75">
      <c r="A17" s="399">
        <v>5.3</v>
      </c>
      <c r="B17" s="404" t="s">
        <v>820</v>
      </c>
      <c r="C17" s="400">
        <v>1206629053.5299981</v>
      </c>
      <c r="D17" s="400">
        <v>1182578107.1600001</v>
      </c>
      <c r="E17" s="400">
        <v>2389207160.6899981</v>
      </c>
      <c r="F17" s="400">
        <v>777842238.22000015</v>
      </c>
      <c r="G17" s="400">
        <v>947435651.49999988</v>
      </c>
      <c r="H17" s="400">
        <v>1725277889.72</v>
      </c>
    </row>
    <row r="18" spans="1:8" ht="15.75">
      <c r="A18" s="399" t="s">
        <v>180</v>
      </c>
      <c r="B18" s="405" t="s">
        <v>821</v>
      </c>
      <c r="C18" s="400">
        <v>785443560.77999806</v>
      </c>
      <c r="D18" s="400">
        <v>440071853.30000025</v>
      </c>
      <c r="E18" s="400">
        <v>1225515414.0799983</v>
      </c>
      <c r="F18" s="400">
        <v>413873431.74999994</v>
      </c>
      <c r="G18" s="400">
        <v>348531044.38999993</v>
      </c>
      <c r="H18" s="400">
        <v>762404476.13999987</v>
      </c>
    </row>
    <row r="19" spans="1:8" ht="15.75">
      <c r="A19" s="399" t="s">
        <v>181</v>
      </c>
      <c r="B19" s="406" t="s">
        <v>822</v>
      </c>
      <c r="C19" s="400">
        <v>193568486.5</v>
      </c>
      <c r="D19" s="400">
        <v>407412295.97999996</v>
      </c>
      <c r="E19" s="400">
        <v>600980782.48000002</v>
      </c>
      <c r="F19" s="400">
        <v>165264067.74000001</v>
      </c>
      <c r="G19" s="400">
        <v>340996019.6099999</v>
      </c>
      <c r="H19" s="400">
        <v>506260087.3499999</v>
      </c>
    </row>
    <row r="20" spans="1:8" ht="15.75">
      <c r="A20" s="399" t="s">
        <v>182</v>
      </c>
      <c r="B20" s="406" t="s">
        <v>823</v>
      </c>
      <c r="C20" s="400">
        <v>24467671.729999997</v>
      </c>
      <c r="D20" s="400">
        <v>71888605.229999989</v>
      </c>
      <c r="E20" s="400">
        <v>96356276.959999979</v>
      </c>
      <c r="F20" s="400">
        <v>21829862.09</v>
      </c>
      <c r="G20" s="400">
        <v>52893312.399999999</v>
      </c>
      <c r="H20" s="400">
        <v>74723174.489999995</v>
      </c>
    </row>
    <row r="21" spans="1:8" ht="15.75">
      <c r="A21" s="399" t="s">
        <v>183</v>
      </c>
      <c r="B21" s="406" t="s">
        <v>824</v>
      </c>
      <c r="C21" s="400">
        <v>162266724.86999992</v>
      </c>
      <c r="D21" s="400">
        <v>138116762.70999995</v>
      </c>
      <c r="E21" s="400">
        <v>300383487.57999986</v>
      </c>
      <c r="F21" s="400">
        <v>137850999.94000009</v>
      </c>
      <c r="G21" s="400">
        <v>106584154.54000007</v>
      </c>
      <c r="H21" s="400">
        <v>244435154.48000014</v>
      </c>
    </row>
    <row r="22" spans="1:8" ht="15.75">
      <c r="A22" s="399" t="s">
        <v>184</v>
      </c>
      <c r="B22" s="406" t="s">
        <v>541</v>
      </c>
      <c r="C22" s="400">
        <v>40882609.650000006</v>
      </c>
      <c r="D22" s="400">
        <v>125088589.94000003</v>
      </c>
      <c r="E22" s="400">
        <v>165971199.59000003</v>
      </c>
      <c r="F22" s="400">
        <v>39023876.700000018</v>
      </c>
      <c r="G22" s="400">
        <v>98431120.560000047</v>
      </c>
      <c r="H22" s="400">
        <v>137454997.26000005</v>
      </c>
    </row>
    <row r="23" spans="1:8" ht="15.75">
      <c r="A23" s="399">
        <v>5.4</v>
      </c>
      <c r="B23" s="404" t="s">
        <v>825</v>
      </c>
      <c r="C23" s="400">
        <v>131057869.09684972</v>
      </c>
      <c r="D23" s="400">
        <v>24787670.341660015</v>
      </c>
      <c r="E23" s="400">
        <v>155845539.43850973</v>
      </c>
      <c r="F23" s="400">
        <v>82065124.998299956</v>
      </c>
      <c r="G23" s="400">
        <v>14690640.066300001</v>
      </c>
      <c r="H23" s="400">
        <v>96755765.064599961</v>
      </c>
    </row>
    <row r="24" spans="1:8" ht="15.75">
      <c r="A24" s="399">
        <v>5.5</v>
      </c>
      <c r="B24" s="404" t="s">
        <v>826</v>
      </c>
      <c r="C24" s="400">
        <v>0</v>
      </c>
      <c r="D24" s="400">
        <v>0</v>
      </c>
      <c r="E24" s="400">
        <v>0</v>
      </c>
      <c r="F24" s="400">
        <v>0</v>
      </c>
      <c r="G24" s="400">
        <v>0</v>
      </c>
      <c r="H24" s="400">
        <v>0</v>
      </c>
    </row>
    <row r="25" spans="1:8" ht="15.75">
      <c r="A25" s="399">
        <v>5.6</v>
      </c>
      <c r="B25" s="404" t="s">
        <v>827</v>
      </c>
      <c r="C25" s="400">
        <v>0</v>
      </c>
      <c r="D25" s="400">
        <v>0</v>
      </c>
      <c r="E25" s="400">
        <v>0</v>
      </c>
      <c r="F25" s="400">
        <v>0</v>
      </c>
      <c r="G25" s="400">
        <v>0</v>
      </c>
      <c r="H25" s="400">
        <v>0</v>
      </c>
    </row>
    <row r="26" spans="1:8" ht="15.75">
      <c r="A26" s="399">
        <v>5.7</v>
      </c>
      <c r="B26" s="404" t="s">
        <v>541</v>
      </c>
      <c r="C26" s="400">
        <v>76553869.96223703</v>
      </c>
      <c r="D26" s="400">
        <v>33425171.132625554</v>
      </c>
      <c r="E26" s="400">
        <v>109979041.09486258</v>
      </c>
      <c r="F26" s="400">
        <v>54861429.984900013</v>
      </c>
      <c r="G26" s="400">
        <v>9982156.7552999984</v>
      </c>
      <c r="H26" s="400">
        <v>64843586.740200013</v>
      </c>
    </row>
    <row r="27" spans="1:8" ht="15.75">
      <c r="A27" s="399">
        <v>6</v>
      </c>
      <c r="B27" s="403" t="s">
        <v>828</v>
      </c>
      <c r="C27" s="400">
        <v>21246147.320000041</v>
      </c>
      <c r="D27" s="400">
        <v>28776932.540000003</v>
      </c>
      <c r="E27" s="400">
        <v>50023079.860000044</v>
      </c>
      <c r="F27" s="400">
        <v>19113134.069999985</v>
      </c>
      <c r="G27" s="400">
        <v>17029936.969999999</v>
      </c>
      <c r="H27" s="400">
        <v>36143071.039999984</v>
      </c>
    </row>
    <row r="28" spans="1:8" ht="15.75">
      <c r="A28" s="399">
        <v>7</v>
      </c>
      <c r="B28" s="403" t="s">
        <v>829</v>
      </c>
      <c r="C28" s="400">
        <v>33838620.45000001</v>
      </c>
      <c r="D28" s="400">
        <v>4243989.74</v>
      </c>
      <c r="E28" s="400">
        <v>38082610.190000013</v>
      </c>
      <c r="F28" s="400">
        <v>38256223.189999998</v>
      </c>
      <c r="G28" s="400">
        <v>2051131.94</v>
      </c>
      <c r="H28" s="400">
        <v>40307355.129999995</v>
      </c>
    </row>
    <row r="29" spans="1:8" ht="15.75">
      <c r="A29" s="399">
        <v>8</v>
      </c>
      <c r="B29" s="403" t="s">
        <v>830</v>
      </c>
      <c r="C29" s="400">
        <v>0</v>
      </c>
      <c r="D29" s="400">
        <v>0</v>
      </c>
      <c r="E29" s="400">
        <v>0</v>
      </c>
      <c r="F29" s="400">
        <v>0</v>
      </c>
      <c r="G29" s="400">
        <v>33000</v>
      </c>
      <c r="H29" s="400">
        <v>33000</v>
      </c>
    </row>
    <row r="30" spans="1:8" ht="15.75">
      <c r="A30" s="399">
        <v>9</v>
      </c>
      <c r="B30" s="401" t="s">
        <v>185</v>
      </c>
      <c r="C30" s="400">
        <v>109303993</v>
      </c>
      <c r="D30" s="400">
        <v>190680393</v>
      </c>
      <c r="E30" s="400">
        <v>299984386</v>
      </c>
      <c r="F30" s="400">
        <v>5254400</v>
      </c>
      <c r="G30" s="400">
        <v>113916200</v>
      </c>
      <c r="H30" s="400">
        <v>119170600</v>
      </c>
    </row>
    <row r="31" spans="1:8" ht="25.5">
      <c r="A31" s="399">
        <v>9.1</v>
      </c>
      <c r="B31" s="402" t="s">
        <v>831</v>
      </c>
      <c r="C31" s="400">
        <v>88633693</v>
      </c>
      <c r="D31" s="400">
        <v>61358500</v>
      </c>
      <c r="E31" s="400">
        <v>149992193</v>
      </c>
      <c r="F31" s="400">
        <v>0</v>
      </c>
      <c r="G31" s="400">
        <v>59585300</v>
      </c>
      <c r="H31" s="400">
        <v>59585300</v>
      </c>
    </row>
    <row r="32" spans="1:8" ht="25.5">
      <c r="A32" s="399">
        <v>9.1999999999999993</v>
      </c>
      <c r="B32" s="402" t="s">
        <v>832</v>
      </c>
      <c r="C32" s="400">
        <v>20670300</v>
      </c>
      <c r="D32" s="400">
        <v>129321893</v>
      </c>
      <c r="E32" s="400">
        <v>149992193</v>
      </c>
      <c r="F32" s="400">
        <v>5254400</v>
      </c>
      <c r="G32" s="400">
        <v>54330900</v>
      </c>
      <c r="H32" s="400">
        <v>59585300</v>
      </c>
    </row>
    <row r="33" spans="1:8" ht="25.5">
      <c r="A33" s="399">
        <v>9.3000000000000007</v>
      </c>
      <c r="B33" s="402" t="s">
        <v>833</v>
      </c>
      <c r="C33" s="400">
        <v>0</v>
      </c>
      <c r="D33" s="400">
        <v>0</v>
      </c>
      <c r="E33" s="400">
        <v>0</v>
      </c>
      <c r="F33" s="400">
        <v>0</v>
      </c>
      <c r="G33" s="400">
        <v>0</v>
      </c>
      <c r="H33" s="400">
        <v>0</v>
      </c>
    </row>
    <row r="34" spans="1:8" ht="15.75">
      <c r="A34" s="399">
        <v>9.4</v>
      </c>
      <c r="B34" s="402" t="s">
        <v>834</v>
      </c>
      <c r="C34" s="400">
        <v>0</v>
      </c>
      <c r="D34" s="400">
        <v>0</v>
      </c>
      <c r="E34" s="400">
        <v>0</v>
      </c>
      <c r="F34" s="400">
        <v>0</v>
      </c>
      <c r="G34" s="400">
        <v>0</v>
      </c>
      <c r="H34" s="400">
        <v>0</v>
      </c>
    </row>
    <row r="35" spans="1:8" ht="15.75">
      <c r="A35" s="399">
        <v>9.5</v>
      </c>
      <c r="B35" s="402" t="s">
        <v>835</v>
      </c>
      <c r="C35" s="400">
        <v>0</v>
      </c>
      <c r="D35" s="400">
        <v>0</v>
      </c>
      <c r="E35" s="400">
        <v>0</v>
      </c>
      <c r="F35" s="400">
        <v>0</v>
      </c>
      <c r="G35" s="400">
        <v>0</v>
      </c>
      <c r="H35" s="400">
        <v>0</v>
      </c>
    </row>
    <row r="36" spans="1:8" ht="25.5">
      <c r="A36" s="399">
        <v>9.6</v>
      </c>
      <c r="B36" s="402" t="s">
        <v>836</v>
      </c>
      <c r="C36" s="400">
        <v>0</v>
      </c>
      <c r="D36" s="400">
        <v>0</v>
      </c>
      <c r="E36" s="400">
        <v>0</v>
      </c>
      <c r="F36" s="400">
        <v>0</v>
      </c>
      <c r="G36" s="400">
        <v>0</v>
      </c>
      <c r="H36" s="400">
        <v>0</v>
      </c>
    </row>
    <row r="37" spans="1:8" ht="25.5">
      <c r="A37" s="399">
        <v>9.6999999999999993</v>
      </c>
      <c r="B37" s="402" t="s">
        <v>837</v>
      </c>
      <c r="C37" s="400">
        <v>0</v>
      </c>
      <c r="D37" s="400">
        <v>0</v>
      </c>
      <c r="E37" s="400">
        <v>0</v>
      </c>
      <c r="F37" s="400">
        <v>0</v>
      </c>
      <c r="G37" s="400">
        <v>0</v>
      </c>
      <c r="H37" s="400">
        <v>0</v>
      </c>
    </row>
    <row r="38" spans="1:8" ht="15.75">
      <c r="A38" s="399">
        <v>10</v>
      </c>
      <c r="B38" s="403" t="s">
        <v>838</v>
      </c>
      <c r="C38" s="400">
        <v>14316479.529999996</v>
      </c>
      <c r="D38" s="400">
        <v>7104408.1800000006</v>
      </c>
      <c r="E38" s="400">
        <v>21420887.709999997</v>
      </c>
      <c r="F38" s="400">
        <v>12112107.269999992</v>
      </c>
      <c r="G38" s="400">
        <v>14321026.600000001</v>
      </c>
      <c r="H38" s="400">
        <v>26433133.869999994</v>
      </c>
    </row>
    <row r="39" spans="1:8" ht="15.75">
      <c r="A39" s="399">
        <v>10.1</v>
      </c>
      <c r="B39" s="402" t="s">
        <v>839</v>
      </c>
      <c r="C39" s="400">
        <v>846001.01000000013</v>
      </c>
      <c r="D39" s="400">
        <v>50093.58</v>
      </c>
      <c r="E39" s="400">
        <v>896094.59000000008</v>
      </c>
      <c r="F39" s="400">
        <v>597865.03</v>
      </c>
      <c r="G39" s="400">
        <v>0</v>
      </c>
      <c r="H39" s="400">
        <v>597865.03</v>
      </c>
    </row>
    <row r="40" spans="1:8" ht="25.5">
      <c r="A40" s="399">
        <v>10.199999999999999</v>
      </c>
      <c r="B40" s="402" t="s">
        <v>840</v>
      </c>
      <c r="C40" s="400">
        <v>713470.07000000007</v>
      </c>
      <c r="D40" s="400">
        <v>75723.92</v>
      </c>
      <c r="E40" s="400">
        <v>789193.99000000011</v>
      </c>
      <c r="F40" s="400">
        <v>345502.32</v>
      </c>
      <c r="G40" s="400">
        <v>137769</v>
      </c>
      <c r="H40" s="400">
        <v>483271.32</v>
      </c>
    </row>
    <row r="41" spans="1:8" ht="25.5">
      <c r="A41" s="399">
        <v>10.3</v>
      </c>
      <c r="B41" s="402" t="s">
        <v>841</v>
      </c>
      <c r="C41" s="400">
        <v>7523140.8599999938</v>
      </c>
      <c r="D41" s="400">
        <v>4122037.7400000007</v>
      </c>
      <c r="E41" s="400">
        <v>11645178.599999994</v>
      </c>
      <c r="F41" s="400">
        <v>5799978.5599999959</v>
      </c>
      <c r="G41" s="400">
        <v>11329917.200000001</v>
      </c>
      <c r="H41" s="400">
        <v>17129895.759999998</v>
      </c>
    </row>
    <row r="42" spans="1:8" ht="25.5">
      <c r="A42" s="399">
        <v>10.4</v>
      </c>
      <c r="B42" s="402" t="s">
        <v>842</v>
      </c>
      <c r="C42" s="400">
        <v>6793338.6700000018</v>
      </c>
      <c r="D42" s="400">
        <v>2982370.44</v>
      </c>
      <c r="E42" s="400">
        <v>9775709.1100000013</v>
      </c>
      <c r="F42" s="400">
        <v>6312128.7099999972</v>
      </c>
      <c r="G42" s="400">
        <v>2991109.4</v>
      </c>
      <c r="H42" s="400">
        <v>9303238.1099999975</v>
      </c>
    </row>
    <row r="43" spans="1:8" ht="15.75">
      <c r="A43" s="399">
        <v>11</v>
      </c>
      <c r="B43" s="407" t="s">
        <v>186</v>
      </c>
      <c r="C43" s="400">
        <v>0</v>
      </c>
      <c r="D43" s="400">
        <v>0</v>
      </c>
      <c r="E43" s="400">
        <v>0</v>
      </c>
      <c r="F43" s="400">
        <v>0</v>
      </c>
      <c r="G43" s="400">
        <v>0</v>
      </c>
      <c r="H43" s="400">
        <v>0</v>
      </c>
    </row>
    <row r="44" spans="1:8" ht="15.75">
      <c r="C44" s="409"/>
      <c r="D44" s="409"/>
      <c r="E44" s="409"/>
      <c r="F44" s="409"/>
      <c r="G44" s="409"/>
      <c r="H44" s="409"/>
    </row>
    <row r="45" spans="1:8" ht="15.75">
      <c r="C45" s="409"/>
      <c r="D45" s="409"/>
      <c r="E45" s="409"/>
      <c r="F45" s="409"/>
      <c r="G45" s="409"/>
      <c r="H45" s="409"/>
    </row>
    <row r="46" spans="1:8" ht="15.75">
      <c r="C46" s="409"/>
      <c r="D46" s="409"/>
      <c r="E46" s="409"/>
      <c r="F46" s="409"/>
      <c r="G46" s="409"/>
      <c r="H46" s="409"/>
    </row>
    <row r="47" spans="1:8" ht="15.75">
      <c r="C47" s="409"/>
      <c r="D47" s="409"/>
      <c r="E47" s="409"/>
      <c r="F47" s="409"/>
      <c r="G47" s="409"/>
      <c r="H47" s="409"/>
    </row>
  </sheetData>
  <mergeCells count="4">
    <mergeCell ref="A4:A5"/>
    <mergeCell ref="B4:B5"/>
    <mergeCell ref="C4:E4"/>
    <mergeCell ref="F4: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2" tint="-9.9978637043366805E-2"/>
  </sheetPr>
  <dimension ref="A1:G18"/>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ColWidth="9.140625" defaultRowHeight="12.75"/>
  <cols>
    <col min="1" max="1" width="9.5703125" style="1" bestFit="1" customWidth="1"/>
    <col min="2" max="2" width="93.5703125" style="1" customWidth="1"/>
    <col min="3" max="4" width="12.28515625" style="1" bestFit="1" customWidth="1"/>
    <col min="5" max="7" width="12.28515625" style="8" bestFit="1" customWidth="1"/>
    <col min="8" max="11" width="9.7109375" style="8" customWidth="1"/>
    <col min="12" max="16384" width="9.140625" style="8"/>
  </cols>
  <sheetData>
    <row r="1" spans="1:7" ht="15">
      <c r="A1" s="13" t="s">
        <v>108</v>
      </c>
      <c r="B1" s="12" t="str">
        <f>Info!C2</f>
        <v>სს ტერაბანკი</v>
      </c>
      <c r="C1" s="12"/>
    </row>
    <row r="2" spans="1:7" ht="15">
      <c r="A2" s="13" t="s">
        <v>109</v>
      </c>
      <c r="B2" s="298">
        <f>'1. key ratios'!B2</f>
        <v>45382</v>
      </c>
      <c r="C2" s="12"/>
    </row>
    <row r="3" spans="1:7" ht="15">
      <c r="A3" s="13"/>
      <c r="B3" s="12"/>
      <c r="C3" s="12"/>
    </row>
    <row r="4" spans="1:7" ht="15" customHeight="1" thickBot="1">
      <c r="A4" s="141" t="s">
        <v>253</v>
      </c>
      <c r="B4" s="142" t="s">
        <v>107</v>
      </c>
      <c r="C4" s="143" t="s">
        <v>87</v>
      </c>
    </row>
    <row r="5" spans="1:7" ht="15" customHeight="1">
      <c r="A5" s="139" t="s">
        <v>25</v>
      </c>
      <c r="B5" s="140"/>
      <c r="C5" s="287" t="str">
        <f>INT((MONTH($B$2))/3)&amp;"Q"&amp;"-"&amp;YEAR($B$2)</f>
        <v>1Q-2024</v>
      </c>
      <c r="D5" s="287" t="str">
        <f>IF(INT(MONTH($B$2))=3, "4"&amp;"Q"&amp;"-"&amp;YEAR($B$2)-1, IF(INT(MONTH($B$2))=6, "1"&amp;"Q"&amp;"-"&amp;YEAR($B$2), IF(INT(MONTH($B$2))=9, "2"&amp;"Q"&amp;"-"&amp;YEAR($B$2),IF(INT(MONTH($B$2))=12, "3"&amp;"Q"&amp;"-"&amp;YEAR($B$2), 0))))</f>
        <v>4Q-2023</v>
      </c>
      <c r="E5" s="287" t="str">
        <f>IF(INT(MONTH($B$2))=3, "3"&amp;"Q"&amp;"-"&amp;YEAR($B$2)-1, IF(INT(MONTH($B$2))=6, "4"&amp;"Q"&amp;"-"&amp;YEAR($B$2)-1, IF(INT(MONTH($B$2))=9, "1"&amp;"Q"&amp;"-"&amp;YEAR($B$2),IF(INT(MONTH($B$2))=12, "2"&amp;"Q"&amp;"-"&amp;YEAR($B$2), 0))))</f>
        <v>3Q-2023</v>
      </c>
      <c r="F5" s="287" t="str">
        <f>IF(INT(MONTH($B$2))=3, "2"&amp;"Q"&amp;"-"&amp;YEAR($B$2)-1, IF(INT(MONTH($B$2))=6, "3"&amp;"Q"&amp;"-"&amp;YEAR($B$2)-1, IF(INT(MONTH($B$2))=9, "4"&amp;"Q"&amp;"-"&amp;YEAR($B$2)-1,IF(INT(MONTH($B$2))=12, "1"&amp;"Q"&amp;"-"&amp;YEAR($B$2), 0))))</f>
        <v>2Q-2023</v>
      </c>
      <c r="G5" s="287" t="str">
        <f>IF(INT(MONTH($B$2))=3, "1"&amp;"Q"&amp;"-"&amp;YEAR($B$2)-1, IF(INT(MONTH($B$2))=6, "2"&amp;"Q"&amp;"-"&amp;YEAR($B$2)-1, IF(INT(MONTH($B$2))=9, "3"&amp;"Q"&amp;"-"&amp;YEAR($B$2)-1,IF(INT(MONTH($B$2))=12, "4"&amp;"Q"&amp;"-"&amp;YEAR($B$2)-1, 0))))</f>
        <v>1Q-2023</v>
      </c>
    </row>
    <row r="6" spans="1:7" ht="15" customHeight="1">
      <c r="A6" s="231">
        <v>1</v>
      </c>
      <c r="B6" s="280" t="s">
        <v>112</v>
      </c>
      <c r="C6" s="232">
        <v>1270071428.1039405</v>
      </c>
      <c r="D6" s="232">
        <v>1261076183.084425</v>
      </c>
      <c r="E6" s="232">
        <v>1203682980.9504628</v>
      </c>
      <c r="F6" s="232">
        <v>1169671217.5746617</v>
      </c>
      <c r="G6" s="232">
        <v>1079673318.7844346</v>
      </c>
    </row>
    <row r="7" spans="1:7" ht="15" customHeight="1">
      <c r="A7" s="231">
        <v>1.1000000000000001</v>
      </c>
      <c r="B7" s="233" t="s">
        <v>436</v>
      </c>
      <c r="C7" s="234">
        <v>1226104856.814033</v>
      </c>
      <c r="D7" s="234">
        <v>1211837948.044946</v>
      </c>
      <c r="E7" s="234">
        <v>1169324214.2158442</v>
      </c>
      <c r="F7" s="234">
        <v>1132279396.6832955</v>
      </c>
      <c r="G7" s="234">
        <v>1043855207.8218008</v>
      </c>
    </row>
    <row r="8" spans="1:7" ht="25.5">
      <c r="A8" s="231" t="s">
        <v>157</v>
      </c>
      <c r="B8" s="235" t="s">
        <v>250</v>
      </c>
      <c r="C8" s="234">
        <v>0</v>
      </c>
      <c r="D8" s="234">
        <v>0</v>
      </c>
      <c r="E8" s="234">
        <v>0</v>
      </c>
      <c r="F8" s="234">
        <v>0</v>
      </c>
      <c r="G8" s="234">
        <v>0</v>
      </c>
    </row>
    <row r="9" spans="1:7" ht="15" customHeight="1">
      <c r="A9" s="231">
        <v>1.2</v>
      </c>
      <c r="B9" s="233" t="s">
        <v>21</v>
      </c>
      <c r="C9" s="234">
        <v>40966727.429907568</v>
      </c>
      <c r="D9" s="234">
        <v>47339761.039479092</v>
      </c>
      <c r="E9" s="234">
        <v>32656724.734618783</v>
      </c>
      <c r="F9" s="234">
        <v>35781445.891366333</v>
      </c>
      <c r="G9" s="234">
        <v>34626404.962633669</v>
      </c>
    </row>
    <row r="10" spans="1:7" ht="15" customHeight="1">
      <c r="A10" s="231">
        <v>1.3</v>
      </c>
      <c r="B10" s="281" t="s">
        <v>74</v>
      </c>
      <c r="C10" s="234">
        <v>2999843.86</v>
      </c>
      <c r="D10" s="234">
        <v>1898474</v>
      </c>
      <c r="E10" s="234">
        <v>1702042</v>
      </c>
      <c r="F10" s="234">
        <v>1610375</v>
      </c>
      <c r="G10" s="234">
        <v>1191706</v>
      </c>
    </row>
    <row r="11" spans="1:7" ht="15" customHeight="1">
      <c r="A11" s="231">
        <v>2</v>
      </c>
      <c r="B11" s="280" t="s">
        <v>113</v>
      </c>
      <c r="C11" s="234">
        <v>10106858.62886098</v>
      </c>
      <c r="D11" s="234">
        <v>13149533.439328006</v>
      </c>
      <c r="E11" s="234">
        <v>14351438.46045292</v>
      </c>
      <c r="F11" s="234">
        <v>18035919.229307715</v>
      </c>
      <c r="G11" s="234">
        <v>12779818.019659478</v>
      </c>
    </row>
    <row r="12" spans="1:7" ht="15" customHeight="1">
      <c r="A12" s="231">
        <v>3</v>
      </c>
      <c r="B12" s="280" t="s">
        <v>111</v>
      </c>
      <c r="C12" s="234">
        <v>128535367</v>
      </c>
      <c r="D12" s="234">
        <v>128535367</v>
      </c>
      <c r="E12" s="234">
        <v>110315745</v>
      </c>
      <c r="F12" s="234">
        <v>110315745</v>
      </c>
      <c r="G12" s="234">
        <v>110315745</v>
      </c>
    </row>
    <row r="13" spans="1:7" ht="15" customHeight="1" thickBot="1">
      <c r="A13" s="75">
        <v>4</v>
      </c>
      <c r="B13" s="282" t="s">
        <v>158</v>
      </c>
      <c r="C13" s="161">
        <v>1408713653.7328014</v>
      </c>
      <c r="D13" s="161">
        <v>1402761083.5237529</v>
      </c>
      <c r="E13" s="161">
        <v>1328350164.4109159</v>
      </c>
      <c r="F13" s="161">
        <v>1298022881.8039694</v>
      </c>
      <c r="G13" s="161">
        <v>1202768881.8040941</v>
      </c>
    </row>
    <row r="14" spans="1:7">
      <c r="B14" s="17"/>
    </row>
    <row r="15" spans="1:7" ht="25.5">
      <c r="B15" s="17" t="s">
        <v>437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tint="-9.9978637043366805E-2"/>
  </sheetPr>
  <dimension ref="A1:H31"/>
  <sheetViews>
    <sheetView showGridLines="0"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5"/>
  <cols>
    <col min="1" max="1" width="9.5703125" style="1" bestFit="1" customWidth="1"/>
    <col min="2" max="2" width="58.85546875" style="1" customWidth="1"/>
    <col min="3" max="3" width="34.28515625" style="1" customWidth="1"/>
  </cols>
  <sheetData>
    <row r="1" spans="1:8">
      <c r="A1" s="1" t="s">
        <v>108</v>
      </c>
      <c r="B1" s="1" t="str">
        <f>Info!C2</f>
        <v>სს ტერაბანკი</v>
      </c>
    </row>
    <row r="2" spans="1:8">
      <c r="A2" s="1" t="s">
        <v>109</v>
      </c>
      <c r="B2" s="298">
        <f>'1. key ratios'!B2</f>
        <v>45382</v>
      </c>
    </row>
    <row r="4" spans="1:8" ht="25.5" customHeight="1" thickBot="1">
      <c r="A4" s="155" t="s">
        <v>254</v>
      </c>
      <c r="B4" s="24" t="s">
        <v>91</v>
      </c>
      <c r="C4" s="9"/>
    </row>
    <row r="5" spans="1:8" ht="15.75">
      <c r="A5" s="7"/>
      <c r="B5" s="276" t="s">
        <v>92</v>
      </c>
      <c r="C5" s="285" t="s">
        <v>450</v>
      </c>
    </row>
    <row r="6" spans="1:8">
      <c r="A6" s="10">
        <v>1</v>
      </c>
      <c r="B6" s="25" t="s">
        <v>966</v>
      </c>
      <c r="C6" s="283" t="s">
        <v>967</v>
      </c>
    </row>
    <row r="7" spans="1:8">
      <c r="A7" s="10">
        <v>2</v>
      </c>
      <c r="B7" s="25" t="s">
        <v>968</v>
      </c>
      <c r="C7" s="283" t="s">
        <v>969</v>
      </c>
    </row>
    <row r="8" spans="1:8">
      <c r="A8" s="10">
        <v>3</v>
      </c>
      <c r="B8" s="25" t="s">
        <v>970</v>
      </c>
      <c r="C8" s="283" t="s">
        <v>969</v>
      </c>
    </row>
    <row r="9" spans="1:8">
      <c r="A9" s="10">
        <v>4</v>
      </c>
      <c r="B9" s="25" t="s">
        <v>971</v>
      </c>
      <c r="C9" s="283" t="s">
        <v>972</v>
      </c>
    </row>
    <row r="10" spans="1:8">
      <c r="A10" s="10">
        <v>5</v>
      </c>
      <c r="B10" s="25" t="s">
        <v>973</v>
      </c>
      <c r="C10" s="283" t="s">
        <v>972</v>
      </c>
    </row>
    <row r="11" spans="1:8">
      <c r="A11" s="10">
        <v>6</v>
      </c>
      <c r="B11" s="25" t="s">
        <v>974</v>
      </c>
      <c r="C11" s="283" t="s">
        <v>972</v>
      </c>
    </row>
    <row r="12" spans="1:8">
      <c r="A12" s="10"/>
      <c r="B12" s="25"/>
      <c r="C12" s="283"/>
      <c r="H12" s="2"/>
    </row>
    <row r="13" spans="1:8">
      <c r="A13" s="10"/>
      <c r="B13" s="25"/>
      <c r="C13" s="283"/>
      <c r="H13" s="2"/>
    </row>
    <row r="14" spans="1:8" ht="60">
      <c r="A14" s="10"/>
      <c r="B14" s="277" t="s">
        <v>93</v>
      </c>
      <c r="C14" s="286" t="s">
        <v>451</v>
      </c>
    </row>
    <row r="15" spans="1:8" ht="15.75">
      <c r="A15" s="10">
        <v>1</v>
      </c>
      <c r="B15" s="21" t="s">
        <v>975</v>
      </c>
      <c r="C15" s="284" t="s">
        <v>976</v>
      </c>
    </row>
    <row r="16" spans="1:8" ht="15.75">
      <c r="A16" s="10">
        <v>2</v>
      </c>
      <c r="B16" s="21" t="s">
        <v>977</v>
      </c>
      <c r="C16" s="284" t="s">
        <v>978</v>
      </c>
    </row>
    <row r="17" spans="1:3" ht="15.75">
      <c r="A17" s="10">
        <v>3</v>
      </c>
      <c r="B17" s="21" t="s">
        <v>979</v>
      </c>
      <c r="C17" s="284" t="s">
        <v>980</v>
      </c>
    </row>
    <row r="18" spans="1:3" ht="15.75">
      <c r="A18" s="10">
        <v>4</v>
      </c>
      <c r="B18" s="21" t="s">
        <v>981</v>
      </c>
      <c r="C18" s="284" t="s">
        <v>982</v>
      </c>
    </row>
    <row r="19" spans="1:3" ht="15.75">
      <c r="A19" s="10">
        <v>5</v>
      </c>
      <c r="B19" s="21" t="s">
        <v>983</v>
      </c>
      <c r="C19" s="284" t="s">
        <v>984</v>
      </c>
    </row>
    <row r="20" spans="1:3" ht="15.75" customHeight="1">
      <c r="A20" s="10"/>
      <c r="B20" s="21"/>
      <c r="C20" s="22"/>
    </row>
    <row r="21" spans="1:3" ht="30" customHeight="1">
      <c r="A21" s="10"/>
      <c r="B21" s="610" t="s">
        <v>94</v>
      </c>
      <c r="C21" s="611"/>
    </row>
    <row r="22" spans="1:3">
      <c r="A22" s="10">
        <v>1</v>
      </c>
      <c r="B22" s="25" t="s">
        <v>985</v>
      </c>
      <c r="C22" s="561">
        <v>0.65</v>
      </c>
    </row>
    <row r="23" spans="1:3">
      <c r="A23" s="560">
        <v>2</v>
      </c>
      <c r="B23" s="25" t="s">
        <v>986</v>
      </c>
      <c r="C23" s="561">
        <v>0.15</v>
      </c>
    </row>
    <row r="24" spans="1:3">
      <c r="A24" s="560">
        <v>3</v>
      </c>
      <c r="B24" s="25" t="s">
        <v>987</v>
      </c>
      <c r="C24" s="561">
        <v>0.15</v>
      </c>
    </row>
    <row r="25" spans="1:3">
      <c r="A25" s="560">
        <v>4</v>
      </c>
      <c r="B25" s="25" t="s">
        <v>988</v>
      </c>
      <c r="C25" s="561">
        <v>0.05</v>
      </c>
    </row>
    <row r="26" spans="1:3" ht="15.75" customHeight="1">
      <c r="A26" s="10"/>
      <c r="B26" s="25"/>
      <c r="C26" s="26"/>
    </row>
    <row r="27" spans="1:3" ht="29.25" customHeight="1">
      <c r="A27" s="10"/>
      <c r="B27" s="610" t="s">
        <v>174</v>
      </c>
      <c r="C27" s="611"/>
    </row>
    <row r="28" spans="1:3">
      <c r="A28" s="10">
        <v>1</v>
      </c>
      <c r="B28" s="25" t="s">
        <v>985</v>
      </c>
      <c r="C28" s="563">
        <v>0.65</v>
      </c>
    </row>
    <row r="29" spans="1:3">
      <c r="A29" s="562">
        <v>2</v>
      </c>
      <c r="B29" s="25" t="s">
        <v>986</v>
      </c>
      <c r="C29" s="563">
        <v>0.15</v>
      </c>
    </row>
    <row r="30" spans="1:3">
      <c r="A30" s="562">
        <v>3</v>
      </c>
      <c r="B30" s="25" t="s">
        <v>987</v>
      </c>
      <c r="C30" s="563">
        <v>0.15</v>
      </c>
    </row>
    <row r="31" spans="1:3" ht="16.5" thickBot="1">
      <c r="A31" s="11">
        <v>4</v>
      </c>
      <c r="B31" s="25" t="s">
        <v>988</v>
      </c>
      <c r="C31" s="563">
        <v>0.05</v>
      </c>
    </row>
  </sheetData>
  <mergeCells count="2">
    <mergeCell ref="B27:C27"/>
    <mergeCell ref="B21:C21"/>
  </mergeCells>
  <dataValidations disablePrompts="1" count="1">
    <dataValidation type="list" allowBlank="1" showInputMessage="1" showErrorMessage="1" sqref="C6:C13"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sheetPr>
  <dimension ref="A1:G53"/>
  <sheetViews>
    <sheetView zoomScale="80" zoomScaleNormal="80" workbookViewId="0">
      <pane xSplit="1" ySplit="5" topLeftCell="B6" activePane="bottomRight" state="frozen"/>
      <selection activeCell="B36" sqref="B36:C36"/>
      <selection pane="topRight" activeCell="B36" sqref="B36:C36"/>
      <selection pane="bottomLeft" activeCell="B36" sqref="B36:C36"/>
      <selection pane="bottomRight" activeCell="B6" sqref="B6:B7"/>
    </sheetView>
  </sheetViews>
  <sheetFormatPr defaultRowHeight="15"/>
  <cols>
    <col min="1" max="1" width="9.5703125" style="1" bestFit="1" customWidth="1"/>
    <col min="2" max="2" width="47.5703125" style="1" customWidth="1"/>
    <col min="3" max="3" width="28" style="1" customWidth="1"/>
    <col min="4" max="4" width="25.5703125" style="1" customWidth="1"/>
    <col min="5" max="5" width="18.85546875" style="1" customWidth="1"/>
    <col min="6" max="6" width="12" bestFit="1" customWidth="1"/>
    <col min="7" max="7" width="12.5703125" bestFit="1" customWidth="1"/>
  </cols>
  <sheetData>
    <row r="1" spans="1:5" ht="15.75">
      <c r="A1" s="13" t="s">
        <v>108</v>
      </c>
      <c r="B1" s="12" t="str">
        <f>Info!C2</f>
        <v>სს ტერაბანკი</v>
      </c>
    </row>
    <row r="2" spans="1:5" s="13" customFormat="1" ht="15.75" customHeight="1">
      <c r="A2" s="13" t="s">
        <v>109</v>
      </c>
      <c r="B2" s="298">
        <f>'1. key ratios'!B2</f>
        <v>45382</v>
      </c>
    </row>
    <row r="3" spans="1:5" s="13" customFormat="1" ht="15.75" customHeight="1"/>
    <row r="4" spans="1:5" s="13" customFormat="1" ht="15.75" customHeight="1" thickBot="1">
      <c r="A4" s="156" t="s">
        <v>255</v>
      </c>
      <c r="B4" s="157" t="s">
        <v>168</v>
      </c>
      <c r="C4" s="121"/>
      <c r="D4" s="121"/>
      <c r="E4" s="122" t="s">
        <v>87</v>
      </c>
    </row>
    <row r="5" spans="1:5" s="71" customFormat="1" ht="17.45" customHeight="1">
      <c r="A5" s="209"/>
      <c r="B5" s="210"/>
      <c r="C5" s="120" t="s">
        <v>0</v>
      </c>
      <c r="D5" s="120" t="s">
        <v>1</v>
      </c>
      <c r="E5" s="211" t="s">
        <v>2</v>
      </c>
    </row>
    <row r="6" spans="1:5" ht="14.45" customHeight="1">
      <c r="A6" s="212"/>
      <c r="B6" s="612" t="s">
        <v>144</v>
      </c>
      <c r="C6" s="612" t="s">
        <v>856</v>
      </c>
      <c r="D6" s="613" t="s">
        <v>143</v>
      </c>
      <c r="E6" s="614"/>
    </row>
    <row r="7" spans="1:5" ht="99.6" customHeight="1">
      <c r="A7" s="212"/>
      <c r="B7" s="612"/>
      <c r="C7" s="612"/>
      <c r="D7" s="207" t="s">
        <v>142</v>
      </c>
      <c r="E7" s="208" t="s">
        <v>353</v>
      </c>
    </row>
    <row r="8" spans="1:5" ht="22.5" customHeight="1">
      <c r="A8" s="411">
        <v>1</v>
      </c>
      <c r="B8" s="359" t="s">
        <v>843</v>
      </c>
      <c r="C8" s="412">
        <v>167864008.40000001</v>
      </c>
      <c r="D8" s="412">
        <v>0</v>
      </c>
      <c r="E8" s="412">
        <v>167864008.40000001</v>
      </c>
    </row>
    <row r="9" spans="1:5">
      <c r="A9" s="411">
        <v>1.1000000000000001</v>
      </c>
      <c r="B9" s="360" t="s">
        <v>96</v>
      </c>
      <c r="C9" s="412">
        <v>43828970.900000006</v>
      </c>
      <c r="D9" s="412">
        <v>0</v>
      </c>
      <c r="E9" s="412">
        <v>43828970.900000006</v>
      </c>
    </row>
    <row r="10" spans="1:5">
      <c r="A10" s="411">
        <v>1.2</v>
      </c>
      <c r="B10" s="360" t="s">
        <v>97</v>
      </c>
      <c r="C10" s="412">
        <v>111474612.89</v>
      </c>
      <c r="D10" s="412">
        <v>0</v>
      </c>
      <c r="E10" s="412">
        <v>111474612.89</v>
      </c>
    </row>
    <row r="11" spans="1:5">
      <c r="A11" s="411">
        <v>1.3</v>
      </c>
      <c r="B11" s="360" t="s">
        <v>98</v>
      </c>
      <c r="C11" s="412">
        <v>12560424.610000003</v>
      </c>
      <c r="D11" s="412">
        <v>0</v>
      </c>
      <c r="E11" s="412">
        <v>12560424.610000003</v>
      </c>
    </row>
    <row r="12" spans="1:5">
      <c r="A12" s="411">
        <v>2</v>
      </c>
      <c r="B12" s="361" t="s">
        <v>730</v>
      </c>
      <c r="C12" s="412">
        <v>0</v>
      </c>
      <c r="D12" s="412">
        <v>0</v>
      </c>
      <c r="E12" s="412">
        <v>0</v>
      </c>
    </row>
    <row r="13" spans="1:5" ht="21">
      <c r="A13" s="411">
        <v>2.1</v>
      </c>
      <c r="B13" s="362" t="s">
        <v>731</v>
      </c>
      <c r="C13" s="412">
        <v>0</v>
      </c>
      <c r="D13" s="412">
        <v>0</v>
      </c>
      <c r="E13" s="412">
        <v>0</v>
      </c>
    </row>
    <row r="14" spans="1:5" ht="33.950000000000003" customHeight="1">
      <c r="A14" s="411">
        <v>3</v>
      </c>
      <c r="B14" s="363" t="s">
        <v>732</v>
      </c>
      <c r="C14" s="412">
        <v>0</v>
      </c>
      <c r="D14" s="412">
        <v>0</v>
      </c>
      <c r="E14" s="412">
        <v>0</v>
      </c>
    </row>
    <row r="15" spans="1:5" ht="32.450000000000003" customHeight="1">
      <c r="A15" s="411">
        <v>4</v>
      </c>
      <c r="B15" s="364" t="s">
        <v>733</v>
      </c>
      <c r="C15" s="412">
        <v>0</v>
      </c>
      <c r="D15" s="412">
        <v>0</v>
      </c>
      <c r="E15" s="412">
        <v>0</v>
      </c>
    </row>
    <row r="16" spans="1:5" ht="23.1" customHeight="1">
      <c r="A16" s="411">
        <v>5</v>
      </c>
      <c r="B16" s="364" t="s">
        <v>734</v>
      </c>
      <c r="C16" s="412">
        <v>0</v>
      </c>
      <c r="D16" s="412">
        <v>0</v>
      </c>
      <c r="E16" s="412">
        <v>0</v>
      </c>
    </row>
    <row r="17" spans="1:5">
      <c r="A17" s="411">
        <v>5.0999999999999996</v>
      </c>
      <c r="B17" s="365" t="s">
        <v>735</v>
      </c>
      <c r="C17" s="412">
        <v>0</v>
      </c>
      <c r="D17" s="412">
        <v>0</v>
      </c>
      <c r="E17" s="412">
        <v>0</v>
      </c>
    </row>
    <row r="18" spans="1:5">
      <c r="A18" s="411">
        <v>5.2</v>
      </c>
      <c r="B18" s="365" t="s">
        <v>569</v>
      </c>
      <c r="C18" s="412">
        <v>0</v>
      </c>
      <c r="D18" s="412">
        <v>0</v>
      </c>
      <c r="E18" s="412">
        <v>0</v>
      </c>
    </row>
    <row r="19" spans="1:5">
      <c r="A19" s="411">
        <v>5.3</v>
      </c>
      <c r="B19" s="365" t="s">
        <v>736</v>
      </c>
      <c r="C19" s="412">
        <v>0</v>
      </c>
      <c r="D19" s="412">
        <v>0</v>
      </c>
      <c r="E19" s="412">
        <v>0</v>
      </c>
    </row>
    <row r="20" spans="1:5" ht="21">
      <c r="A20" s="411">
        <v>6</v>
      </c>
      <c r="B20" s="363" t="s">
        <v>737</v>
      </c>
      <c r="C20" s="412">
        <v>1453692767.9972687</v>
      </c>
      <c r="D20" s="412">
        <v>0</v>
      </c>
      <c r="E20" s="412">
        <v>1453692767.9972687</v>
      </c>
    </row>
    <row r="21" spans="1:5">
      <c r="A21" s="411">
        <v>6.1</v>
      </c>
      <c r="B21" s="365" t="s">
        <v>569</v>
      </c>
      <c r="C21" s="412">
        <v>161815076.32730243</v>
      </c>
      <c r="D21" s="412">
        <v>0</v>
      </c>
      <c r="E21" s="412">
        <v>161815076.32730243</v>
      </c>
    </row>
    <row r="22" spans="1:5">
      <c r="A22" s="411">
        <v>6.2</v>
      </c>
      <c r="B22" s="365" t="s">
        <v>736</v>
      </c>
      <c r="C22" s="412">
        <v>1291877691.6699662</v>
      </c>
      <c r="D22" s="412">
        <v>0</v>
      </c>
      <c r="E22" s="412">
        <v>1291877691.6699662</v>
      </c>
    </row>
    <row r="23" spans="1:5" ht="21">
      <c r="A23" s="411">
        <v>7</v>
      </c>
      <c r="B23" s="366" t="s">
        <v>738</v>
      </c>
      <c r="C23" s="412">
        <v>2538</v>
      </c>
      <c r="D23" s="412">
        <v>0</v>
      </c>
      <c r="E23" s="412">
        <v>2538</v>
      </c>
    </row>
    <row r="24" spans="1:5" ht="21">
      <c r="A24" s="411">
        <v>8</v>
      </c>
      <c r="B24" s="367" t="s">
        <v>739</v>
      </c>
      <c r="C24" s="412">
        <v>0</v>
      </c>
      <c r="D24" s="412">
        <v>0</v>
      </c>
      <c r="E24" s="412">
        <v>0</v>
      </c>
    </row>
    <row r="25" spans="1:5">
      <c r="A25" s="411">
        <v>9</v>
      </c>
      <c r="B25" s="364" t="s">
        <v>740</v>
      </c>
      <c r="C25" s="412">
        <v>26593892</v>
      </c>
      <c r="D25" s="412">
        <v>0</v>
      </c>
      <c r="E25" s="412">
        <v>26593892</v>
      </c>
    </row>
    <row r="26" spans="1:5">
      <c r="A26" s="411">
        <v>9.1</v>
      </c>
      <c r="B26" s="368" t="s">
        <v>741</v>
      </c>
      <c r="C26" s="412">
        <v>26593892</v>
      </c>
      <c r="D26" s="412">
        <v>0</v>
      </c>
      <c r="E26" s="412">
        <v>26593892</v>
      </c>
    </row>
    <row r="27" spans="1:5">
      <c r="A27" s="411">
        <v>9.1999999999999993</v>
      </c>
      <c r="B27" s="368" t="s">
        <v>742</v>
      </c>
      <c r="C27" s="412">
        <v>0</v>
      </c>
      <c r="D27" s="412">
        <v>0</v>
      </c>
      <c r="E27" s="412">
        <v>0</v>
      </c>
    </row>
    <row r="28" spans="1:5">
      <c r="A28" s="411">
        <v>10</v>
      </c>
      <c r="B28" s="364" t="s">
        <v>36</v>
      </c>
      <c r="C28" s="412">
        <v>26205982</v>
      </c>
      <c r="D28" s="412">
        <v>26205982</v>
      </c>
      <c r="E28" s="412">
        <v>0</v>
      </c>
    </row>
    <row r="29" spans="1:5">
      <c r="A29" s="411">
        <v>10.1</v>
      </c>
      <c r="B29" s="368" t="s">
        <v>743</v>
      </c>
      <c r="C29" s="412">
        <v>20374000</v>
      </c>
      <c r="D29" s="412">
        <v>20374000</v>
      </c>
      <c r="E29" s="412">
        <v>0</v>
      </c>
    </row>
    <row r="30" spans="1:5">
      <c r="A30" s="411">
        <v>10.199999999999999</v>
      </c>
      <c r="B30" s="368" t="s">
        <v>744</v>
      </c>
      <c r="C30" s="412">
        <v>5831982</v>
      </c>
      <c r="D30" s="412">
        <v>5831982</v>
      </c>
      <c r="E30" s="412">
        <v>0</v>
      </c>
    </row>
    <row r="31" spans="1:5">
      <c r="A31" s="411">
        <v>11</v>
      </c>
      <c r="B31" s="364" t="s">
        <v>745</v>
      </c>
      <c r="C31" s="412">
        <v>0</v>
      </c>
      <c r="D31" s="412">
        <v>0</v>
      </c>
      <c r="E31" s="412">
        <v>0</v>
      </c>
    </row>
    <row r="32" spans="1:5">
      <c r="A32" s="411">
        <v>11.1</v>
      </c>
      <c r="B32" s="368" t="s">
        <v>746</v>
      </c>
      <c r="C32" s="412">
        <v>0</v>
      </c>
      <c r="D32" s="412">
        <v>0</v>
      </c>
      <c r="E32" s="412">
        <v>0</v>
      </c>
    </row>
    <row r="33" spans="1:7">
      <c r="A33" s="411">
        <v>11.2</v>
      </c>
      <c r="B33" s="368" t="s">
        <v>747</v>
      </c>
      <c r="C33" s="412">
        <v>0</v>
      </c>
      <c r="D33" s="412">
        <v>0</v>
      </c>
      <c r="E33" s="412">
        <v>0</v>
      </c>
    </row>
    <row r="34" spans="1:7">
      <c r="A34" s="411">
        <v>13</v>
      </c>
      <c r="B34" s="364" t="s">
        <v>99</v>
      </c>
      <c r="C34" s="412">
        <v>28458698.735951465</v>
      </c>
      <c r="D34" s="412">
        <v>0</v>
      </c>
      <c r="E34" s="412">
        <v>28458698.735951465</v>
      </c>
    </row>
    <row r="35" spans="1:7">
      <c r="A35" s="411">
        <v>13.1</v>
      </c>
      <c r="B35" s="369" t="s">
        <v>748</v>
      </c>
      <c r="C35" s="412">
        <v>20440124</v>
      </c>
      <c r="D35" s="412">
        <v>0</v>
      </c>
      <c r="E35" s="412">
        <v>20440124</v>
      </c>
    </row>
    <row r="36" spans="1:7">
      <c r="A36" s="411">
        <v>13.2</v>
      </c>
      <c r="B36" s="369" t="s">
        <v>749</v>
      </c>
      <c r="C36" s="412">
        <v>0</v>
      </c>
      <c r="D36" s="412">
        <v>0</v>
      </c>
      <c r="E36" s="412">
        <v>0</v>
      </c>
    </row>
    <row r="37" spans="1:7" ht="39" thickBot="1">
      <c r="A37" s="213"/>
      <c r="B37" s="214" t="s">
        <v>320</v>
      </c>
      <c r="C37" s="412">
        <v>1702817887.1332202</v>
      </c>
      <c r="D37" s="412">
        <v>26205982</v>
      </c>
      <c r="E37" s="412">
        <v>1676611905.1332202</v>
      </c>
    </row>
    <row r="38" spans="1:7">
      <c r="A38"/>
      <c r="B38"/>
      <c r="C38"/>
      <c r="D38"/>
      <c r="E38"/>
    </row>
    <row r="39" spans="1:7">
      <c r="A39"/>
      <c r="B39"/>
      <c r="C39"/>
      <c r="D39"/>
      <c r="E39"/>
    </row>
    <row r="41" spans="1:7" s="1" customFormat="1">
      <c r="B41" s="28"/>
      <c r="F41"/>
      <c r="G41"/>
    </row>
    <row r="42" spans="1:7" s="1" customFormat="1">
      <c r="B42" s="29"/>
      <c r="F42"/>
      <c r="G42"/>
    </row>
    <row r="43" spans="1:7" s="1" customFormat="1">
      <c r="B43" s="28"/>
      <c r="F43"/>
      <c r="G43"/>
    </row>
    <row r="44" spans="1:7" s="1" customFormat="1">
      <c r="B44" s="28"/>
      <c r="F44"/>
      <c r="G44"/>
    </row>
    <row r="45" spans="1:7" s="1" customFormat="1">
      <c r="B45" s="28"/>
      <c r="F45"/>
      <c r="G45"/>
    </row>
    <row r="46" spans="1:7" s="1" customFormat="1">
      <c r="B46" s="28"/>
      <c r="F46"/>
      <c r="G46"/>
    </row>
    <row r="47" spans="1:7" s="1" customFormat="1">
      <c r="B47" s="28"/>
      <c r="F47"/>
      <c r="G47"/>
    </row>
    <row r="48" spans="1:7" s="1" customFormat="1">
      <c r="B48" s="29"/>
      <c r="F48"/>
      <c r="G48"/>
    </row>
    <row r="49" spans="2:7" s="1" customFormat="1">
      <c r="B49" s="29"/>
      <c r="F49"/>
      <c r="G49"/>
    </row>
    <row r="50" spans="2:7" s="1" customFormat="1">
      <c r="B50" s="29"/>
      <c r="F50"/>
      <c r="G50"/>
    </row>
    <row r="51" spans="2:7" s="1" customFormat="1">
      <c r="B51" s="29"/>
      <c r="F51"/>
      <c r="G51"/>
    </row>
    <row r="52" spans="2:7" s="1" customFormat="1">
      <c r="B52" s="29"/>
      <c r="F52"/>
      <c r="G52"/>
    </row>
    <row r="53" spans="2:7" s="1" customFormat="1">
      <c r="B53" s="29"/>
      <c r="F53"/>
      <c r="G53"/>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tint="-9.9978637043366805E-2"/>
  </sheetPr>
  <dimension ref="A1:I33"/>
  <sheetViews>
    <sheetView zoomScaleNormal="100" workbookViewId="0">
      <pane xSplit="1" ySplit="4" topLeftCell="B5" activePane="bottomRight" state="frozen"/>
      <selection activeCell="B36" sqref="B36:C36"/>
      <selection pane="topRight" activeCell="B36" sqref="B36:C36"/>
      <selection pane="bottomLeft" activeCell="B36" sqref="B36:C36"/>
      <selection pane="bottomRight" activeCell="B5" sqref="B5"/>
    </sheetView>
  </sheetViews>
  <sheetFormatPr defaultRowHeight="15" outlineLevelRow="1"/>
  <cols>
    <col min="1" max="1" width="9.5703125" style="1" bestFit="1" customWidth="1"/>
    <col min="2" max="2" width="114.28515625" style="1"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3" t="s">
        <v>108</v>
      </c>
      <c r="B1" s="12" t="str">
        <f>Info!C2</f>
        <v>სს ტერაბანკი</v>
      </c>
    </row>
    <row r="2" spans="1:6" s="13" customFormat="1" ht="15.75" customHeight="1">
      <c r="A2" s="13" t="s">
        <v>109</v>
      </c>
      <c r="B2" s="298">
        <f>'1. key ratios'!B2</f>
        <v>45382</v>
      </c>
      <c r="C2"/>
      <c r="D2"/>
      <c r="E2"/>
      <c r="F2"/>
    </row>
    <row r="3" spans="1:6" s="13" customFormat="1" ht="15.75" customHeight="1">
      <c r="C3"/>
      <c r="D3"/>
      <c r="E3"/>
      <c r="F3"/>
    </row>
    <row r="4" spans="1:6" s="13" customFormat="1" ht="26.25" thickBot="1">
      <c r="A4" s="13" t="s">
        <v>256</v>
      </c>
      <c r="B4" s="128" t="s">
        <v>171</v>
      </c>
      <c r="C4" s="122" t="s">
        <v>87</v>
      </c>
      <c r="D4"/>
      <c r="E4"/>
      <c r="F4"/>
    </row>
    <row r="5" spans="1:6" ht="15.75" thickBot="1">
      <c r="A5" s="123">
        <v>1</v>
      </c>
      <c r="B5" s="124" t="s">
        <v>727</v>
      </c>
      <c r="C5" s="564">
        <v>1676611905.1332202</v>
      </c>
    </row>
    <row r="6" spans="1:6" ht="15.75" thickBot="1">
      <c r="A6" s="70">
        <v>2.1</v>
      </c>
      <c r="B6" s="130" t="s">
        <v>861</v>
      </c>
      <c r="C6" s="565">
        <v>94609186.803285733</v>
      </c>
    </row>
    <row r="7" spans="1:6" s="2" customFormat="1" ht="26.25" outlineLevel="1" thickBot="1">
      <c r="A7" s="129">
        <v>2.2000000000000002</v>
      </c>
      <c r="B7" s="125" t="s">
        <v>862</v>
      </c>
      <c r="C7" s="565">
        <v>149992193</v>
      </c>
    </row>
    <row r="8" spans="1:6" s="2" customFormat="1" ht="27" thickBot="1">
      <c r="A8" s="129">
        <v>3</v>
      </c>
      <c r="B8" s="126" t="s">
        <v>728</v>
      </c>
      <c r="C8" s="564">
        <v>1921213284.936506</v>
      </c>
    </row>
    <row r="9" spans="1:6" ht="15.75" thickBot="1">
      <c r="A9" s="70">
        <v>4</v>
      </c>
      <c r="B9" s="133" t="s">
        <v>169</v>
      </c>
      <c r="C9" s="565">
        <v>0</v>
      </c>
    </row>
    <row r="10" spans="1:6" s="2" customFormat="1" ht="26.25" outlineLevel="1" thickBot="1">
      <c r="A10" s="129">
        <v>5.0999999999999996</v>
      </c>
      <c r="B10" s="125" t="s">
        <v>175</v>
      </c>
      <c r="C10" s="565">
        <v>-47336849.039585754</v>
      </c>
    </row>
    <row r="11" spans="1:6" s="2" customFormat="1" ht="26.25" outlineLevel="1" thickBot="1">
      <c r="A11" s="129">
        <v>5.2</v>
      </c>
      <c r="B11" s="125" t="s">
        <v>176</v>
      </c>
      <c r="C11" s="565">
        <v>-146992349.13999999</v>
      </c>
    </row>
    <row r="12" spans="1:6" s="2" customFormat="1" ht="15.75" thickBot="1">
      <c r="A12" s="129">
        <v>6</v>
      </c>
      <c r="B12" s="131" t="s">
        <v>438</v>
      </c>
      <c r="C12" s="565">
        <v>0</v>
      </c>
    </row>
    <row r="13" spans="1:6" s="2" customFormat="1" ht="15.75" thickBot="1">
      <c r="A13" s="132">
        <v>7</v>
      </c>
      <c r="B13" s="127" t="s">
        <v>170</v>
      </c>
      <c r="C13" s="564">
        <v>1726884086.7569203</v>
      </c>
    </row>
    <row r="15" spans="1:6" ht="26.25">
      <c r="B15" s="17" t="s">
        <v>439</v>
      </c>
    </row>
    <row r="17" spans="2:9" s="1" customFormat="1">
      <c r="B17" s="30"/>
      <c r="C17"/>
      <c r="D17"/>
      <c r="E17"/>
      <c r="F17"/>
      <c r="G17"/>
      <c r="H17"/>
      <c r="I17"/>
    </row>
    <row r="18" spans="2:9" s="1" customFormat="1">
      <c r="B18" s="27"/>
      <c r="C18"/>
      <c r="D18"/>
      <c r="E18"/>
      <c r="F18"/>
      <c r="G18"/>
      <c r="H18"/>
      <c r="I18"/>
    </row>
    <row r="19" spans="2:9" s="1" customFormat="1">
      <c r="B19" s="27"/>
      <c r="C19"/>
      <c r="D19"/>
      <c r="E19"/>
      <c r="F19"/>
      <c r="G19"/>
      <c r="H19"/>
      <c r="I19"/>
    </row>
    <row r="20" spans="2:9" s="1" customFormat="1">
      <c r="B20" s="29"/>
      <c r="C20"/>
      <c r="D20"/>
      <c r="E20"/>
      <c r="F20"/>
      <c r="G20"/>
      <c r="H20"/>
      <c r="I20"/>
    </row>
    <row r="21" spans="2:9" s="1" customFormat="1">
      <c r="B21" s="28"/>
      <c r="C21"/>
      <c r="D21"/>
      <c r="E21"/>
      <c r="F21"/>
      <c r="G21"/>
      <c r="H21"/>
      <c r="I21"/>
    </row>
    <row r="22" spans="2:9" s="1" customFormat="1">
      <c r="B22" s="29"/>
      <c r="C22"/>
      <c r="D22"/>
      <c r="E22"/>
      <c r="F22"/>
      <c r="G22"/>
      <c r="H22"/>
      <c r="I22"/>
    </row>
    <row r="23" spans="2:9" s="1" customFormat="1">
      <c r="B23" s="28"/>
      <c r="C23"/>
      <c r="D23"/>
      <c r="E23"/>
      <c r="F23"/>
      <c r="G23"/>
      <c r="H23"/>
      <c r="I23"/>
    </row>
    <row r="24" spans="2:9" s="1" customFormat="1">
      <c r="B24" s="28"/>
      <c r="C24"/>
      <c r="D24"/>
      <c r="E24"/>
      <c r="F24"/>
      <c r="G24"/>
      <c r="H24"/>
      <c r="I24"/>
    </row>
    <row r="25" spans="2:9" s="1" customFormat="1">
      <c r="B25" s="28"/>
      <c r="C25"/>
      <c r="D25"/>
      <c r="E25"/>
      <c r="F25"/>
      <c r="G25"/>
      <c r="H25"/>
      <c r="I25"/>
    </row>
    <row r="26" spans="2:9" s="1" customFormat="1">
      <c r="B26" s="28"/>
      <c r="C26"/>
      <c r="D26"/>
      <c r="E26"/>
      <c r="F26"/>
      <c r="G26"/>
      <c r="H26"/>
      <c r="I26"/>
    </row>
    <row r="27" spans="2:9" s="1" customFormat="1">
      <c r="B27" s="28"/>
      <c r="C27"/>
      <c r="D27"/>
      <c r="E27"/>
      <c r="F27"/>
      <c r="G27"/>
      <c r="H27"/>
      <c r="I27"/>
    </row>
    <row r="28" spans="2:9" s="1" customFormat="1">
      <c r="B28" s="29"/>
      <c r="C28"/>
      <c r="D28"/>
      <c r="E28"/>
      <c r="F28"/>
      <c r="G28"/>
      <c r="H28"/>
      <c r="I28"/>
    </row>
    <row r="29" spans="2:9" s="1" customFormat="1">
      <c r="B29" s="29"/>
      <c r="C29"/>
      <c r="D29"/>
      <c r="E29"/>
      <c r="F29"/>
      <c r="G29"/>
      <c r="H29"/>
      <c r="I29"/>
    </row>
    <row r="30" spans="2:9" s="1" customFormat="1">
      <c r="B30" s="29"/>
      <c r="C30"/>
      <c r="D30"/>
      <c r="E30"/>
      <c r="F30"/>
      <c r="G30"/>
      <c r="H30"/>
      <c r="I30"/>
    </row>
    <row r="31" spans="2:9" s="1" customFormat="1">
      <c r="B31" s="29"/>
      <c r="C31"/>
      <c r="D31"/>
      <c r="E31"/>
      <c r="F31"/>
      <c r="G31"/>
      <c r="H31"/>
      <c r="I31"/>
    </row>
    <row r="32" spans="2:9" s="1" customFormat="1">
      <c r="B32" s="29"/>
      <c r="C32"/>
      <c r="D32"/>
      <c r="E32"/>
      <c r="F32"/>
      <c r="G32"/>
      <c r="H32"/>
      <c r="I32"/>
    </row>
    <row r="33" spans="2:9" s="1" customFormat="1">
      <c r="B33" s="29"/>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qJJz88+UADU9U2pzKuYDBxmVFuMDT57eDFXGk8YdnMc=</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cDw1CcApA5fYzoz2bT59wIt6SgDmd36io0dj2+4FQ1M=</DigestValue>
    </Reference>
  </SignedInfo>
  <SignatureValue>uOHii3YSF8h/kfonJq63ieAKK9p5gv3mqO3hQHwZXku+QW7TVjE/1bLenhAbrjnBZUzXJdUtv/oy
jZIINOv3hsviczunf1b7mq2ogo12BB3DuAvc9cnvaLBzAkNVNtA+a6chXYVGOx/XBVw4zqH9GkLY
3IoT4EEt53x7JmbYBCsXD8x2DRu5EQcgVQGYWZdunle+pc1xb+71u7EkX1Xo4OUNdDiKqsNw/FHs
I0Gsr41nGg1+HX77udm5ycxhhwxDW6fbwhNwWTb4yOZ3zIK9vOtQuI/v0hYKjz7muvZggKQw5mnH
8ufEinlpF6hhRdbZUAtY6skzLyM81NVRcXm76g==</SignatureValue>
  <KeyInfo>
    <X509Data>
      <X509Certificate>MIIGOzCCBSOgAwIBAgIKcs1tNQADAAJDHDANBgkqhkiG9w0BAQsFADBKMRIwEAYKCZImiZPyLGQBGRYCZ2UxEzARBgoJkiaJk/IsZAEZFgNuYmcxHzAdBgNVBAMTFk5CRyBDbGFzcyAyIElOVCBTdWIgQ0EwHhcNMjMxMTAxMTIzNjQzWhcNMjUxMDMxMTIzNjQzWjA5MRUwEwYDVQQKEwxKU0MgVEVSQUJBTksxIDAeBgNVBAMTF0JLUyAtIEFuYSBTaGFyYXNoZW5pZHplMIIBIjANBgkqhkiG9w0BAQEFAAOCAQ8AMIIBCgKCAQEA7iUiBLd5AQTKDuw/rMPj1c6RND7TxKTqPwQqsCT+4KWL8UR6Ws7VoYfKSdHP2U1lav8V9vDdoVC6zRJdGhPgTaXKRWtZ7NH8PlsnW0Gj1uMKDsrJpJEur5ZwW64uD0WM2J3kjs4SDwPSSxrdviiZ4C76RQV0xA3b5pRmXKSfKPsAZ2hoLXrL4xWBhiXPMcBOGTW8s0sUrbUjjt7avEQuPARcWrDeRMRcRuQ9LFnMKmFcLyeqc0ysEENjMiZvw3seuvjTHunJ/98o/a9g2tQVWBxql/t1wAww5yU9VFWm6sQ1Js8hWeeEQALaWs7271GEF7IEThiRystTKw1VBjmGxwIDAQABo4IDMjCCAy4wPAYJKwYBBAGCNxUHBC8wLQYlKwYBBAGCNxUI5rJgg431RIaBmQmDuKFKg76EcQSDxJEzhIOIXQIBZAIBIzAdBgNVHSUEFjAUBggrBgEFBQcDAgYIKwYBBQUHAwQwCwYDVR0PBAQDAgeAMCcGCSsGAQQBgjcVCgQaMBgwCgYIKwYBBQUHAwIwCgYIKwYBBQUHAwQwHQYDVR0OBBYEFEOlLpmYjVlndkKTZyT4y1tkdAX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etVywpVO0KlK5TTzuUGJDiP55NYUJPR6vdu/fe0jCuFSb0N6Z3tUpxV6LFkzxzbmc26Q9zBDbrPq0rbpNOB4jjWU9gpP8tIVkuwGxz9lIrgOxxiVsq4mtqcDk849yqod8bVMEvJtRQCiazUjp51P9oVDYanZ8I5591Sw/+kTH3etlSrhB65kiL0HMzmJuAAUq1CM5+q9BDW66m8dnGeagQoFnS6NKNOZq1IrrUYe0xcrNKcax/Aea3gjIlSwxi4jrKVKE3yY8I00iNAcQR0vB/GzeLPJrzLipB4nRjdZP2kcVhA9NfEwVupnBHKTBkytmMyN+0OoCRSbHSmVbHu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+SzAQuYEo/QgWj7SBY3eMuNfsyU1b1yxLEzOjZwqpTk=</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8ADKvP4jLyKCYZC3kOOCIY/UWscisideYuKqXrrnLHo=</DigestValue>
      </Reference>
      <Reference URI="/xl/styles.xml?ContentType=application/vnd.openxmlformats-officedocument.spreadsheetml.styles+xml">
        <DigestMethod Algorithm="http://www.w3.org/2001/04/xmlenc#sha256"/>
        <DigestValue>xQpJJMnv4M9nGKWwN4FnfXLCcDegBglZK3nG1FjvNqk=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UPaU/MqgkwB3LOkR5BwhKJTm77JKeahdGT1u3JhirZw=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3mB3rH3OQ83eebhChgd1ty4TQl+M8AUJHKrkWbj+IEw=</DigestValue>
      </Reference>
      <Reference URI="/xl/worksheets/sheet10.xml?ContentType=application/vnd.openxmlformats-officedocument.spreadsheetml.worksheet+xml">
        <DigestMethod Algorithm="http://www.w3.org/2001/04/xmlenc#sha256"/>
        <DigestValue>gHMAV8xpiHGVtBKkBa24Gpcj6Zx3aZ2/fBnjOhN3cqs=</DigestValue>
      </Reference>
      <Reference URI="/xl/worksheets/sheet11.xml?ContentType=application/vnd.openxmlformats-officedocument.spreadsheetml.worksheet+xml">
        <DigestMethod Algorithm="http://www.w3.org/2001/04/xmlenc#sha256"/>
        <DigestValue>N5dK2YcUSfDWr0TklNmxplmnv28QLdL2fiAdQzfk1fI=</DigestValue>
      </Reference>
      <Reference URI="/xl/worksheets/sheet12.xml?ContentType=application/vnd.openxmlformats-officedocument.spreadsheetml.worksheet+xml">
        <DigestMethod Algorithm="http://www.w3.org/2001/04/xmlenc#sha256"/>
        <DigestValue>Vj4BBbEBK9uJ0CsFotURG4qYJAnI3yAbMY/m3W19Afc=</DigestValue>
      </Reference>
      <Reference URI="/xl/worksheets/sheet13.xml?ContentType=application/vnd.openxmlformats-officedocument.spreadsheetml.worksheet+xml">
        <DigestMethod Algorithm="http://www.w3.org/2001/04/xmlenc#sha256"/>
        <DigestValue>tON/+bC9XyUZyjudLGjLesBTAVUURxVIVCGoWOnj9C0=</DigestValue>
      </Reference>
      <Reference URI="/xl/worksheets/sheet14.xml?ContentType=application/vnd.openxmlformats-officedocument.spreadsheetml.worksheet+xml">
        <DigestMethod Algorithm="http://www.w3.org/2001/04/xmlenc#sha256"/>
        <DigestValue>VzgoBZ2W6pkNyOuJHiMz30x07VJVVi+Hltom9cVg9K8=</DigestValue>
      </Reference>
      <Reference URI="/xl/worksheets/sheet15.xml?ContentType=application/vnd.openxmlformats-officedocument.spreadsheetml.worksheet+xml">
        <DigestMethod Algorithm="http://www.w3.org/2001/04/xmlenc#sha256"/>
        <DigestValue>cJrEZ6yIi0XVJMUWeIulgFk6OvdLZtLT8tPzfIcDSyU=</DigestValue>
      </Reference>
      <Reference URI="/xl/worksheets/sheet16.xml?ContentType=application/vnd.openxmlformats-officedocument.spreadsheetml.worksheet+xml">
        <DigestMethod Algorithm="http://www.w3.org/2001/04/xmlenc#sha256"/>
        <DigestValue>BaDfg58fCkMJLC/v3ZNrInopTJ0RK5eHuLG0Rba9tEE=</DigestValue>
      </Reference>
      <Reference URI="/xl/worksheets/sheet17.xml?ContentType=application/vnd.openxmlformats-officedocument.spreadsheetml.worksheet+xml">
        <DigestMethod Algorithm="http://www.w3.org/2001/04/xmlenc#sha256"/>
        <DigestValue>oLfT5x3mfoQVIDXTTNhzKHmA6hz5IcaTT84zo40GIkc=</DigestValue>
      </Reference>
      <Reference URI="/xl/worksheets/sheet18.xml?ContentType=application/vnd.openxmlformats-officedocument.spreadsheetml.worksheet+xml">
        <DigestMethod Algorithm="http://www.w3.org/2001/04/xmlenc#sha256"/>
        <DigestValue>OUHlIBUzjt7IwY0gz8diY0VXs6XyTiONNAp6vgq2utc=</DigestValue>
      </Reference>
      <Reference URI="/xl/worksheets/sheet19.xml?ContentType=application/vnd.openxmlformats-officedocument.spreadsheetml.worksheet+xml">
        <DigestMethod Algorithm="http://www.w3.org/2001/04/xmlenc#sha256"/>
        <DigestValue>3AmrmuJs5RdgqAUgNG4x2AcFrnja9iSGhLXIePtlFyY=</DigestValue>
      </Reference>
      <Reference URI="/xl/worksheets/sheet2.xml?ContentType=application/vnd.openxmlformats-officedocument.spreadsheetml.worksheet+xml">
        <DigestMethod Algorithm="http://www.w3.org/2001/04/xmlenc#sha256"/>
        <DigestValue>+O4Usy4W9mvpc6akwJd/uHO8Um3JsRVlQx6CpktGFY8=</DigestValue>
      </Reference>
      <Reference URI="/xl/worksheets/sheet20.xml?ContentType=application/vnd.openxmlformats-officedocument.spreadsheetml.worksheet+xml">
        <DigestMethod Algorithm="http://www.w3.org/2001/04/xmlenc#sha256"/>
        <DigestValue>ZHluYvSnQLviQes+Xfdyu7GldfqJM+CElRXzuJsWwqc=</DigestValue>
      </Reference>
      <Reference URI="/xl/worksheets/sheet21.xml?ContentType=application/vnd.openxmlformats-officedocument.spreadsheetml.worksheet+xml">
        <DigestMethod Algorithm="http://www.w3.org/2001/04/xmlenc#sha256"/>
        <DigestValue>iGPRGg8HIXTBfCqwD96COd1M1luPnaJeWE5+C5c3aO4=</DigestValue>
      </Reference>
      <Reference URI="/xl/worksheets/sheet22.xml?ContentType=application/vnd.openxmlformats-officedocument.spreadsheetml.worksheet+xml">
        <DigestMethod Algorithm="http://www.w3.org/2001/04/xmlenc#sha256"/>
        <DigestValue>v+2zYufOMxTg56TIehNYY5DnSYCNZaXe7/LaokLA/Fo=</DigestValue>
      </Reference>
      <Reference URI="/xl/worksheets/sheet23.xml?ContentType=application/vnd.openxmlformats-officedocument.spreadsheetml.worksheet+xml">
        <DigestMethod Algorithm="http://www.w3.org/2001/04/xmlenc#sha256"/>
        <DigestValue>5Basl4KXHlF8u0pjzdk8HO6u7CAQDakF2yQ8zU4TVpU=</DigestValue>
      </Reference>
      <Reference URI="/xl/worksheets/sheet24.xml?ContentType=application/vnd.openxmlformats-officedocument.spreadsheetml.worksheet+xml">
        <DigestMethod Algorithm="http://www.w3.org/2001/04/xmlenc#sha256"/>
        <DigestValue>jt855LfLPCP3nftDiPdiNeyvOq0rGbkk55BDYMLuwSg=</DigestValue>
      </Reference>
      <Reference URI="/xl/worksheets/sheet25.xml?ContentType=application/vnd.openxmlformats-officedocument.spreadsheetml.worksheet+xml">
        <DigestMethod Algorithm="http://www.w3.org/2001/04/xmlenc#sha256"/>
        <DigestValue>uR//p0R6iRtQ9cJ2DpQU6uubZkLxn/zs8/1qkmnocQA=</DigestValue>
      </Reference>
      <Reference URI="/xl/worksheets/sheet26.xml?ContentType=application/vnd.openxmlformats-officedocument.spreadsheetml.worksheet+xml">
        <DigestMethod Algorithm="http://www.w3.org/2001/04/xmlenc#sha256"/>
        <DigestValue>KnxLL7e6nRiTFbRrRd06wFYzDGEBZ/DxqEafYSuCmUc=</DigestValue>
      </Reference>
      <Reference URI="/xl/worksheets/sheet27.xml?ContentType=application/vnd.openxmlformats-officedocument.spreadsheetml.worksheet+xml">
        <DigestMethod Algorithm="http://www.w3.org/2001/04/xmlenc#sha256"/>
        <DigestValue>SYLTzlr1qgsF+gq1338Z1EZ9YPHlmrAOY1eACxUSZ/8=</DigestValue>
      </Reference>
      <Reference URI="/xl/worksheets/sheet28.xml?ContentType=application/vnd.openxmlformats-officedocument.spreadsheetml.worksheet+xml">
        <DigestMethod Algorithm="http://www.w3.org/2001/04/xmlenc#sha256"/>
        <DigestValue>x298t+cDD97f3Y1FRCRJXm4qM3Miy5c6+s10aoK2G94=</DigestValue>
      </Reference>
      <Reference URI="/xl/worksheets/sheet29.xml?ContentType=application/vnd.openxmlformats-officedocument.spreadsheetml.worksheet+xml">
        <DigestMethod Algorithm="http://www.w3.org/2001/04/xmlenc#sha256"/>
        <DigestValue>NAKK0WlRmLQ3+wyfGie/PhbTk++r0lMEUo1E56jX5a8=</DigestValue>
      </Reference>
      <Reference URI="/xl/worksheets/sheet3.xml?ContentType=application/vnd.openxmlformats-officedocument.spreadsheetml.worksheet+xml">
        <DigestMethod Algorithm="http://www.w3.org/2001/04/xmlenc#sha256"/>
        <DigestValue>qMTC/g6ljsvxdG9gvmRLOJ1bAf86TJ7dacGU0yQYkwk=</DigestValue>
      </Reference>
      <Reference URI="/xl/worksheets/sheet30.xml?ContentType=application/vnd.openxmlformats-officedocument.spreadsheetml.worksheet+xml">
        <DigestMethod Algorithm="http://www.w3.org/2001/04/xmlenc#sha256"/>
        <DigestValue>LiLHc977LQMF/EYwTEXN4v+IaTfu+e5gTaFLt7aK3oE=</DigestValue>
      </Reference>
      <Reference URI="/xl/worksheets/sheet4.xml?ContentType=application/vnd.openxmlformats-officedocument.spreadsheetml.worksheet+xml">
        <DigestMethod Algorithm="http://www.w3.org/2001/04/xmlenc#sha256"/>
        <DigestValue>/R+MBQWHDm6MRCcuEUFqZ4VMh5wsGcP1b8/uu12hgG4=</DigestValue>
      </Reference>
      <Reference URI="/xl/worksheets/sheet5.xml?ContentType=application/vnd.openxmlformats-officedocument.spreadsheetml.worksheet+xml">
        <DigestMethod Algorithm="http://www.w3.org/2001/04/xmlenc#sha256"/>
        <DigestValue>aiBUgWaC3dCgBiiD+ArBW90blcHz/vW30UV8LUG3/0o=</DigestValue>
      </Reference>
      <Reference URI="/xl/worksheets/sheet6.xml?ContentType=application/vnd.openxmlformats-officedocument.spreadsheetml.worksheet+xml">
        <DigestMethod Algorithm="http://www.w3.org/2001/04/xmlenc#sha256"/>
        <DigestValue>SqAAwmHfC+34WuHl0lCwR1KXkdE7gm7UxRp36MDZBvk=</DigestValue>
      </Reference>
      <Reference URI="/xl/worksheets/sheet7.xml?ContentType=application/vnd.openxmlformats-officedocument.spreadsheetml.worksheet+xml">
        <DigestMethod Algorithm="http://www.w3.org/2001/04/xmlenc#sha256"/>
        <DigestValue>6NNDX9y97cCw2tqEFeVc/00ADjIuzrZZlJmLGBwTRhk=</DigestValue>
      </Reference>
      <Reference URI="/xl/worksheets/sheet8.xml?ContentType=application/vnd.openxmlformats-officedocument.spreadsheetml.worksheet+xml">
        <DigestMethod Algorithm="http://www.w3.org/2001/04/xmlenc#sha256"/>
        <DigestValue>pb+2jHQk7TfTJndpZWwRTyKi5EJooXJun6o2YWzXPOI=</DigestValue>
      </Reference>
      <Reference URI="/xl/worksheets/sheet9.xml?ContentType=application/vnd.openxmlformats-officedocument.spreadsheetml.worksheet+xml">
        <DigestMethod Algorithm="http://www.w3.org/2001/04/xmlenc#sha256"/>
        <DigestValue>j7rTVoJSgzLQP9I4pk1e5SOYrA8YHWMHWlcd9kTZvwo=</DigestValue>
      </Reference>
    </Manifest>
    <SignatureProperties>
      <SignatureProperty Id="idSignatureTime" Target="#idPackageSignature">
        <mdssi:SignatureTime xmlns:mdssi="http://schemas.openxmlformats.org/package/2006/digital-signature">
          <mdssi:Format>YYYY-MM-DDThh:mm:ssTZD</mdssi:Format>
          <mdssi:Value>2024-04-30T15:24:10Z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2024-04-30T15:24:10Z</xd:SigningTime>
          <xd:SigningCertificate>
            <xd:Cert>
              <xd:CertDigest>
                <DigestMethod Algorithm="http://www.w3.org/2001/04/xmlenc#sha256"/>
                <DigestValue>8vNnZSEpz1qzed/2UP41dQPjtndOjlqOMaN3jhZLJ1g=</DigestValue>
              </xd:CertDigest>
              <xd:IssuerSerial>
                <X509IssuerName>CN=NBG Class 2 INT Sub CA, DC=nbg, DC=ge</X509IssuerName>
                <X509SerialNumber>542139230778186797302556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003EpROmrYTJyuEYTDKrFx5YLph4j1xKx2fcLxZU69o=</DigestValue>
    </Reference>
    <Reference Type="http://www.w3.org/2000/09/xmldsig#Object" URI="#idOfficeObject">
      <DigestMethod Algorithm="http://www.w3.org/2001/04/xmlenc#sha256"/>
      <DigestValue>7wmSUwWNrvcbrn19CCkYdSbS4ch57DFRnqb9RjNvhMM=</DigestValue>
    </Reference>
    <Reference Type="http://uri.etsi.org/01903#SignedProperties" URI="#idSignedProperties">
      <Transforms>
        <Transform Algorithm="http://www.w3.org/TR/2001/REC-xml-c14n-20010315"/>
      </Transforms>
      <DigestMethod Algorithm="http://www.w3.org/2001/04/xmlenc#sha256"/>
      <DigestValue>TVvKc4FdhNOdNT0w+dRIncchHDGF2f7n4qUnYtIJNDk=</DigestValue>
    </Reference>
  </SignedInfo>
  <SignatureValue>DvXeOU+QVmuGAFbNQnEwdOKoItw/I9xO7+TXp7QkI7BobuIekbwZ8W7mcu+LdL95k1Z7KoKv22ql
ik80XKJam0kSpnqMS+A7/dQeGT93etsX8pdpuWWCy352xJ02vA+jYdgVlvKXkswYIDd0OMPWQdUm
+Sn3lbYg8ubqqAuG8M1czJaV+q3E/qXk1pN0NGAuqHdMdzRcFY3ks0KcndD80AaX4PYfyzkQz6X5
hmrepa5z2y81YODzioPMKXBA8crxAhDRbpLN2pUMx+D/SWPXX2+gJk9jX2x+Qr/cxibcvRKDd4Qz
RU+mXbCItIAK+2+h2N+MmguELnCrBFxX7C5Nrw==</SignatureValue>
  <KeyInfo>
    <X509Data>
      <X509Certificate>MIIGNzCCBR+gAwIBAgIKcs+IQwADAAJDHTANBgkqhkiG9w0BAQsFADBKMRIwEAYKCZImiZPyLGQBGRYCZ2UxEzARBgoJkiaJk/IsZAEZFgNuYmcxHzAdBgNVBAMTFk5CRyBDbGFzcyAyIElOVCBTdWIgQ0EwHhcNMjMxMTAxMTIzOTAxWhcNMjUxMDMxMTIzOTAxWjA1MRUwEwYDVQQKEwxKU0MgVGVyYWJhbmsxHDAaBgNVBAMTE0JLUyAtIFNvcGhpZSBKdWdlbGkwggEiMA0GCSqGSIb3DQEBAQUAA4IBDwAwggEKAoIBAQDxbRsz2ynsdoXVMCZU4ARg7xoxUAvLwKKnmvchu44rJxkrSGXuZ9whJUI2tevVLbRC61nTfMioi0WHhDsnBxcr4BKx+m194T8p91AZaTN35uOLrLTK1Zh5IF6Oa2Dr9n9eMXsUZKwsDLZpQvrELwr0Ewm83k+eDQurtzuQ8lD03VXtURAGEE75UPbCIZFUmapHa6GY44pRyZA51T8aDlNCVCFHpkFE/YMoRc/+eLZdwMlWKcGVvpXcjSC8KWSHvt22Sm3BCBedCrLuVwEAcfrGbZW6ISn93LVHqet8IkFb65YgOjHmdJ+nmJw3RgfMW76iXvqxfF5wz0brWbh7I91pAgMBAAGjggMyMIIDLjA8BgkrBgEEAYI3FQcELzAtBiUrBgEEAYI3FQjmsmCDjfVEhoGZCYO4oUqDvoRxBIPEkTOEg4hdAgFkAgEjMB0GA1UdJQQWMBQGCCsGAQUFBwMCBggrBgEFBQcDBDALBgNVHQ8EBAMCB4AwJwYJKwYBBAGCNxUKBBowGDAKBggrBgEFBQcDAjAKBggrBgEFBQcDBDAdBgNVHQ4EFgQUbLpZHuiGohEKf/kogeChsj/9U9k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G/INm21sgQFbphLve0CNJ172o3/ifGVOHlDL/ryWi3xh24hL5lv5nIAQzhGvlkzmhTz4LUXW/VrdjI6a/zeG3TtdU9j/6iOOC/gQ7D9oFwFmV6MmzaZBsPleiVhdnAhbqmhpwcZ3cxXjkZp0Lbs8xOgmfIpr4oqsNJoWNNNrYvyrFo4YeW+2JYTlrljUMIfy49UO85FsL2L2lgqQX8WgNtJJZx/yJ4VUZUEB3+3O09Lzdh46RTb1Fusprp9568w4jLxHlc48jtp19+NM6eOQxVBpLWzu9rHnjPOBs5f1wR8QnZ7FsMQNWM3FAeHN0ZnoThh5zxU3wPyvY/zEsCuFm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+SzAQuYEo/QgWj7SBY3eMuNfsyU1b1yxLEzOjZwqpTk=</DigestValue>
      </Reference>
      <Reference URI="/xl/drawings/drawing1.xml?ContentType=application/vnd.openxmlformats-officedocument.drawing+xml">
        <DigestMethod Algorithm="http://www.w3.org/2001/04/xmlenc#sha256"/>
        <DigestValue>zUMwFaDZsFdlZu2ihqSvTSAfvXIHeFO0bBz+FhEuCGk=</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atch5grUSpRh5Izoe3jniMCotyRj7X6wtFDbY0d2wmM=</DigestValue>
      </Reference>
      <Reference URI="/xl/printerSettings/printerSettings24.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8ADKvP4jLyKCYZC3kOOCIY/UWscisideYuKqXrrnLHo=</DigestValue>
      </Reference>
      <Reference URI="/xl/styles.xml?ContentType=application/vnd.openxmlformats-officedocument.spreadsheetml.styles+xml">
        <DigestMethod Algorithm="http://www.w3.org/2001/04/xmlenc#sha256"/>
        <DigestValue>xQpJJMnv4M9nGKWwN4FnfXLCcDegBglZK3nG1FjvNqk=</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UPaU/MqgkwB3LOkR5BwhKJTm77JKeahdGT1u3JhirZw=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3mB3rH3OQ83eebhChgd1ty4TQl+M8AUJHKrkWbj+IEw=</DigestValue>
      </Reference>
      <Reference URI="/xl/worksheets/sheet10.xml?ContentType=application/vnd.openxmlformats-officedocument.spreadsheetml.worksheet+xml">
        <DigestMethod Algorithm="http://www.w3.org/2001/04/xmlenc#sha256"/>
        <DigestValue>gHMAV8xpiHGVtBKkBa24Gpcj6Zx3aZ2/fBnjOhN3cqs=</DigestValue>
      </Reference>
      <Reference URI="/xl/worksheets/sheet11.xml?ContentType=application/vnd.openxmlformats-officedocument.spreadsheetml.worksheet+xml">
        <DigestMethod Algorithm="http://www.w3.org/2001/04/xmlenc#sha256"/>
        <DigestValue>N5dK2YcUSfDWr0TklNmxplmnv28QLdL2fiAdQzfk1fI=</DigestValue>
      </Reference>
      <Reference URI="/xl/worksheets/sheet12.xml?ContentType=application/vnd.openxmlformats-officedocument.spreadsheetml.worksheet+xml">
        <DigestMethod Algorithm="http://www.w3.org/2001/04/xmlenc#sha256"/>
        <DigestValue>Vj4BBbEBK9uJ0CsFotURG4qYJAnI3yAbMY/m3W19Afc=</DigestValue>
      </Reference>
      <Reference URI="/xl/worksheets/sheet13.xml?ContentType=application/vnd.openxmlformats-officedocument.spreadsheetml.worksheet+xml">
        <DigestMethod Algorithm="http://www.w3.org/2001/04/xmlenc#sha256"/>
        <DigestValue>tON/+bC9XyUZyjudLGjLesBTAVUURxVIVCGoWOnj9C0=</DigestValue>
      </Reference>
      <Reference URI="/xl/worksheets/sheet14.xml?ContentType=application/vnd.openxmlformats-officedocument.spreadsheetml.worksheet+xml">
        <DigestMethod Algorithm="http://www.w3.org/2001/04/xmlenc#sha256"/>
        <DigestValue>VzgoBZ2W6pkNyOuJHiMz30x07VJVVi+Hltom9cVg9K8=</DigestValue>
      </Reference>
      <Reference URI="/xl/worksheets/sheet15.xml?ContentType=application/vnd.openxmlformats-officedocument.spreadsheetml.worksheet+xml">
        <DigestMethod Algorithm="http://www.w3.org/2001/04/xmlenc#sha256"/>
        <DigestValue>cJrEZ6yIi0XVJMUWeIulgFk6OvdLZtLT8tPzfIcDSyU=</DigestValue>
      </Reference>
      <Reference URI="/xl/worksheets/sheet16.xml?ContentType=application/vnd.openxmlformats-officedocument.spreadsheetml.worksheet+xml">
        <DigestMethod Algorithm="http://www.w3.org/2001/04/xmlenc#sha256"/>
        <DigestValue>BaDfg58fCkMJLC/v3ZNrInopTJ0RK5eHuLG0Rba9tEE=</DigestValue>
      </Reference>
      <Reference URI="/xl/worksheets/sheet17.xml?ContentType=application/vnd.openxmlformats-officedocument.spreadsheetml.worksheet+xml">
        <DigestMethod Algorithm="http://www.w3.org/2001/04/xmlenc#sha256"/>
        <DigestValue>oLfT5x3mfoQVIDXTTNhzKHmA6hz5IcaTT84zo40GIkc=</DigestValue>
      </Reference>
      <Reference URI="/xl/worksheets/sheet18.xml?ContentType=application/vnd.openxmlformats-officedocument.spreadsheetml.worksheet+xml">
        <DigestMethod Algorithm="http://www.w3.org/2001/04/xmlenc#sha256"/>
        <DigestValue>OUHlIBUzjt7IwY0gz8diY0VXs6XyTiONNAp6vgq2utc=</DigestValue>
      </Reference>
      <Reference URI="/xl/worksheets/sheet19.xml?ContentType=application/vnd.openxmlformats-officedocument.spreadsheetml.worksheet+xml">
        <DigestMethod Algorithm="http://www.w3.org/2001/04/xmlenc#sha256"/>
        <DigestValue>3AmrmuJs5RdgqAUgNG4x2AcFrnja9iSGhLXIePtlFyY=</DigestValue>
      </Reference>
      <Reference URI="/xl/worksheets/sheet2.xml?ContentType=application/vnd.openxmlformats-officedocument.spreadsheetml.worksheet+xml">
        <DigestMethod Algorithm="http://www.w3.org/2001/04/xmlenc#sha256"/>
        <DigestValue>+O4Usy4W9mvpc6akwJd/uHO8Um3JsRVlQx6CpktGFY8=</DigestValue>
      </Reference>
      <Reference URI="/xl/worksheets/sheet20.xml?ContentType=application/vnd.openxmlformats-officedocument.spreadsheetml.worksheet+xml">
        <DigestMethod Algorithm="http://www.w3.org/2001/04/xmlenc#sha256"/>
        <DigestValue>ZHluYvSnQLviQes+Xfdyu7GldfqJM+CElRXzuJsWwqc=</DigestValue>
      </Reference>
      <Reference URI="/xl/worksheets/sheet21.xml?ContentType=application/vnd.openxmlformats-officedocument.spreadsheetml.worksheet+xml">
        <DigestMethod Algorithm="http://www.w3.org/2001/04/xmlenc#sha256"/>
        <DigestValue>iGPRGg8HIXTBfCqwD96COd1M1luPnaJeWE5+C5c3aO4=</DigestValue>
      </Reference>
      <Reference URI="/xl/worksheets/sheet22.xml?ContentType=application/vnd.openxmlformats-officedocument.spreadsheetml.worksheet+xml">
        <DigestMethod Algorithm="http://www.w3.org/2001/04/xmlenc#sha256"/>
        <DigestValue>v+2zYufOMxTg56TIehNYY5DnSYCNZaXe7/LaokLA/Fo=</DigestValue>
      </Reference>
      <Reference URI="/xl/worksheets/sheet23.xml?ContentType=application/vnd.openxmlformats-officedocument.spreadsheetml.worksheet+xml">
        <DigestMethod Algorithm="http://www.w3.org/2001/04/xmlenc#sha256"/>
        <DigestValue>5Basl4KXHlF8u0pjzdk8HO6u7CAQDakF2yQ8zU4TVpU=</DigestValue>
      </Reference>
      <Reference URI="/xl/worksheets/sheet24.xml?ContentType=application/vnd.openxmlformats-officedocument.spreadsheetml.worksheet+xml">
        <DigestMethod Algorithm="http://www.w3.org/2001/04/xmlenc#sha256"/>
        <DigestValue>jt855LfLPCP3nftDiPdiNeyvOq0rGbkk55BDYMLuwSg=</DigestValue>
      </Reference>
      <Reference URI="/xl/worksheets/sheet25.xml?ContentType=application/vnd.openxmlformats-officedocument.spreadsheetml.worksheet+xml">
        <DigestMethod Algorithm="http://www.w3.org/2001/04/xmlenc#sha256"/>
        <DigestValue>uR//p0R6iRtQ9cJ2DpQU6uubZkLxn/zs8/1qkmnocQA=</DigestValue>
      </Reference>
      <Reference URI="/xl/worksheets/sheet26.xml?ContentType=application/vnd.openxmlformats-officedocument.spreadsheetml.worksheet+xml">
        <DigestMethod Algorithm="http://www.w3.org/2001/04/xmlenc#sha256"/>
        <DigestValue>KnxLL7e6nRiTFbRrRd06wFYzDGEBZ/DxqEafYSuCmUc=</DigestValue>
      </Reference>
      <Reference URI="/xl/worksheets/sheet27.xml?ContentType=application/vnd.openxmlformats-officedocument.spreadsheetml.worksheet+xml">
        <DigestMethod Algorithm="http://www.w3.org/2001/04/xmlenc#sha256"/>
        <DigestValue>SYLTzlr1qgsF+gq1338Z1EZ9YPHlmrAOY1eACxUSZ/8=</DigestValue>
      </Reference>
      <Reference URI="/xl/worksheets/sheet28.xml?ContentType=application/vnd.openxmlformats-officedocument.spreadsheetml.worksheet+xml">
        <DigestMethod Algorithm="http://www.w3.org/2001/04/xmlenc#sha256"/>
        <DigestValue>x298t+cDD97f3Y1FRCRJXm4qM3Miy5c6+s10aoK2G94=</DigestValue>
      </Reference>
      <Reference URI="/xl/worksheets/sheet29.xml?ContentType=application/vnd.openxmlformats-officedocument.spreadsheetml.worksheet+xml">
        <DigestMethod Algorithm="http://www.w3.org/2001/04/xmlenc#sha256"/>
        <DigestValue>NAKK0WlRmLQ3+wyfGie/PhbTk++r0lMEUo1E56jX5a8=</DigestValue>
      </Reference>
      <Reference URI="/xl/worksheets/sheet3.xml?ContentType=application/vnd.openxmlformats-officedocument.spreadsheetml.worksheet+xml">
        <DigestMethod Algorithm="http://www.w3.org/2001/04/xmlenc#sha256"/>
        <DigestValue>qMTC/g6ljsvxdG9gvmRLOJ1bAf86TJ7dacGU0yQYkwk=</DigestValue>
      </Reference>
      <Reference URI="/xl/worksheets/sheet30.xml?ContentType=application/vnd.openxmlformats-officedocument.spreadsheetml.worksheet+xml">
        <DigestMethod Algorithm="http://www.w3.org/2001/04/xmlenc#sha256"/>
        <DigestValue>LiLHc977LQMF/EYwTEXN4v+IaTfu+e5gTaFLt7aK3oE=</DigestValue>
      </Reference>
      <Reference URI="/xl/worksheets/sheet4.xml?ContentType=application/vnd.openxmlformats-officedocument.spreadsheetml.worksheet+xml">
        <DigestMethod Algorithm="http://www.w3.org/2001/04/xmlenc#sha256"/>
        <DigestValue>/R+MBQWHDm6MRCcuEUFqZ4VMh5wsGcP1b8/uu12hgG4=</DigestValue>
      </Reference>
      <Reference URI="/xl/worksheets/sheet5.xml?ContentType=application/vnd.openxmlformats-officedocument.spreadsheetml.worksheet+xml">
        <DigestMethod Algorithm="http://www.w3.org/2001/04/xmlenc#sha256"/>
        <DigestValue>aiBUgWaC3dCgBiiD+ArBW90blcHz/vW30UV8LUG3/0o=</DigestValue>
      </Reference>
      <Reference URI="/xl/worksheets/sheet6.xml?ContentType=application/vnd.openxmlformats-officedocument.spreadsheetml.worksheet+xml">
        <DigestMethod Algorithm="http://www.w3.org/2001/04/xmlenc#sha256"/>
        <DigestValue>SqAAwmHfC+34WuHl0lCwR1KXkdE7gm7UxRp36MDZBvk=</DigestValue>
      </Reference>
      <Reference URI="/xl/worksheets/sheet7.xml?ContentType=application/vnd.openxmlformats-officedocument.spreadsheetml.worksheet+xml">
        <DigestMethod Algorithm="http://www.w3.org/2001/04/xmlenc#sha256"/>
        <DigestValue>6NNDX9y97cCw2tqEFeVc/00ADjIuzrZZlJmLGBwTRhk=</DigestValue>
      </Reference>
      <Reference URI="/xl/worksheets/sheet8.xml?ContentType=application/vnd.openxmlformats-officedocument.spreadsheetml.worksheet+xml">
        <DigestMethod Algorithm="http://www.w3.org/2001/04/xmlenc#sha256"/>
        <DigestValue>pb+2jHQk7TfTJndpZWwRTyKi5EJooXJun6o2YWzXPOI=</DigestValue>
      </Reference>
      <Reference URI="/xl/worksheets/sheet9.xml?ContentType=application/vnd.openxmlformats-officedocument.spreadsheetml.worksheet+xml">
        <DigestMethod Algorithm="http://www.w3.org/2001/04/xmlenc#sha256"/>
        <DigestValue>j7rTVoJSgzLQP9I4pk1e5SOYrA8YHWMHWlcd9kTZvwo=</DigestValue>
      </Reference>
    </Manifest>
    <SignatureProperties>
      <SignatureProperty Id="idSignatureTime" Target="#idPackageSignature">
        <mdssi:SignatureTime xmlns:mdssi="http://schemas.openxmlformats.org/package/2006/digital-signature">
          <mdssi:Format>YYYY-MM-DDThh:mm:ssTZD</mdssi:Format>
          <mdssi:Value>2024-04-30T15:24:25Z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2024-04-30T15:24:25Z</xd:SigningTime>
          <xd:SigningCertificate>
            <xd:Cert>
              <xd:CertDigest>
                <DigestMethod Algorithm="http://www.w3.org/2001/04/xmlenc#sha256"/>
                <DigestValue>qpKkEN+TOcrV+Oka/a3GJ+gnGAfM+vHvRMlmUjNiFfQ=</DigestValue>
              </xd:CertDigest>
              <xd:IssuerSerial>
                <X509IssuerName>CN=NBG Class 2 INT Sub CA, DC=nbg, DC=ge</X509IssuerName>
                <X509SerialNumber>542178073762022914409245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Ana Sharashenidze</cp:lastModifiedBy>
  <dcterms:created xsi:type="dcterms:W3CDTF">2006-09-16T00:00:00Z</dcterms:created>
  <dcterms:modified xsi:type="dcterms:W3CDTF">2024-04-30T15:23:42Z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