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filesrv\financedep\FinanceDep\IFRS Transformation Project\FSF\IFRS Pillar\20240630\To_Send&amp;Upload\"/>
    </mc:Choice>
  </mc:AlternateContent>
  <xr:revisionPtr revIDLastSave="0" documentId="13_ncr:1_{1E71A90D-EF21-49D4-8325-2F5B67AE081F}" xr6:coauthVersionLast="47" xr6:coauthVersionMax="47" xr10:uidLastSave="{00000000-0000-0000-0000-000000000000}"/>
  <bookViews>
    <workbookView xWindow="-108" yWindow="-108" windowWidth="23256" windowHeight="12576"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definedNames>
    <definedName name="_cur1">#REF!</definedName>
    <definedName name="_cur2">#REF!</definedName>
    <definedName name="_xlnm._FilterDatabase" localSheetId="29" hidden="1">Instruction!$A$106:$C$110</definedName>
    <definedName name="_sum1">#REF!</definedName>
    <definedName name="_sum2">#REF!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94" l="1"/>
  <c r="B1" i="93"/>
  <c r="B1" i="92"/>
  <c r="B1" i="104" l="1"/>
  <c r="B1" i="103"/>
  <c r="B1" i="102"/>
  <c r="B1" i="101"/>
  <c r="B1" i="100"/>
  <c r="B1" i="99"/>
  <c r="B1" i="98"/>
  <c r="B1" i="97"/>
  <c r="B1" i="96"/>
  <c r="B1" i="95"/>
  <c r="C18" i="99" l="1"/>
  <c r="C15" i="98"/>
  <c r="H9" i="97"/>
  <c r="H10" i="97"/>
  <c r="H11" i="97"/>
  <c r="H12" i="97"/>
  <c r="H13" i="97"/>
  <c r="H14" i="97"/>
  <c r="H15" i="97"/>
  <c r="H16" i="97"/>
  <c r="H17" i="97"/>
  <c r="H19" i="97"/>
  <c r="H20" i="97"/>
  <c r="H21" i="97"/>
  <c r="H22" i="97"/>
  <c r="H23" i="97"/>
  <c r="H24" i="97"/>
  <c r="H25" i="97"/>
  <c r="H26" i="97"/>
  <c r="H27" i="97"/>
  <c r="H28" i="97"/>
  <c r="H29" i="97"/>
  <c r="H30" i="97"/>
  <c r="H31" i="97"/>
  <c r="H32" i="97"/>
  <c r="F34" i="97"/>
  <c r="G34" i="97"/>
  <c r="H14" i="96"/>
  <c r="H15" i="96"/>
  <c r="H17" i="96"/>
  <c r="H18" i="96"/>
  <c r="H19" i="96"/>
  <c r="F21" i="96"/>
  <c r="G21" i="96"/>
  <c r="B1" i="80" l="1"/>
  <c r="G37" i="80"/>
  <c r="G21" i="80" l="1"/>
  <c r="G39" i="80" s="1"/>
  <c r="B1" i="79" l="1"/>
  <c r="B1" i="37"/>
  <c r="B1" i="36"/>
  <c r="B1" i="74"/>
  <c r="B1" i="64"/>
  <c r="B1" i="35"/>
  <c r="B1" i="69"/>
  <c r="B1" i="77"/>
  <c r="B1" i="28"/>
  <c r="B1" i="73"/>
  <c r="B1" i="72"/>
  <c r="B1" i="52"/>
  <c r="B1" i="71"/>
  <c r="B1" i="6"/>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 r="C35" i="79" l="1"/>
  <c r="H8" i="96"/>
  <c r="H10" i="96"/>
  <c r="E21" i="96"/>
  <c r="H13" i="96"/>
  <c r="H11" i="96"/>
  <c r="H12" i="96"/>
  <c r="H9" i="96"/>
  <c r="C30" i="79" l="1"/>
  <c r="C26" i="79"/>
  <c r="H7" i="96"/>
  <c r="H23" i="96"/>
  <c r="C8" i="79"/>
  <c r="C21" i="96"/>
  <c r="H16" i="96"/>
  <c r="D21" i="96"/>
  <c r="H20" i="96" l="1"/>
  <c r="H21" i="96" s="1"/>
  <c r="D15" i="98" l="1"/>
  <c r="C34" i="97" l="1"/>
  <c r="H33" i="97"/>
  <c r="H22" i="96" l="1"/>
  <c r="C12" i="79" l="1"/>
  <c r="C18" i="79" s="1"/>
  <c r="C36" i="79" s="1"/>
  <c r="C38" i="79" s="1"/>
  <c r="H18" i="97" l="1"/>
  <c r="E34" i="97"/>
  <c r="H8" i="97"/>
  <c r="D34" i="97" l="1"/>
  <c r="H34" i="97" s="1"/>
  <c r="H7" i="97"/>
</calcChain>
</file>

<file path=xl/sharedStrings.xml><?xml version="1.0" encoding="utf-8"?>
<sst xmlns="http://schemas.openxmlformats.org/spreadsheetml/2006/main" count="1608" uniqueCount="992">
  <si>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</si>
  <si>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</si>
  <si>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</si>
  <si>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</si>
  <si>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</si>
  <si>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</si>
  <si>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</si>
  <si>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</si>
  <si>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</si>
  <si>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</si>
  <si>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</si>
  <si>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</si>
  <si>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</si>
  <si>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</si>
  <si>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</si>
  <si>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</si>
  <si>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</si>
  <si>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</si>
  <si>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</si>
  <si>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</si>
  <si>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</si>
  <si>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</si>
  <si>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</si>
  <si>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</si>
  <si>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</si>
  <si>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</si>
  <si>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</si>
  <si>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</si>
  <si>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</si>
  <si>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</si>
  <si>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</si>
  <si>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</si>
  <si>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</si>
  <si>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</si>
  <si>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</si>
  <si>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</si>
  <si>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</si>
  <si>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</si>
  <si>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</si>
  <si>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</si>
  <si>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</si>
  <si>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</si>
  <si>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</si>
  <si>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</si>
  <si>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</si>
  <si>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</si>
  <si>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</si>
  <si>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</si>
  <si>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</si>
  <si>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</si>
  <si>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</si>
  <si>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</si>
  <si>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</si>
  <si>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</si>
  <si>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</si>
  <si>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</si>
  <si>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</si>
  <si>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</si>
  <si>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</si>
  <si>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</si>
  <si>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</si>
  <si>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</si>
  <si>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</si>
  <si>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</si>
  <si>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</si>
  <si>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</si>
  <si>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</si>
  <si>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</si>
  <si>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</si>
  <si>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</si>
  <si>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</si>
  <si>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</si>
  <si>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</si>
  <si>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</si>
  <si>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</si>
  <si>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</si>
  <si>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</si>
  <si>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</si>
  <si>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</si>
  <si>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</si>
  <si>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</si>
  <si>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</si>
  <si>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</si>
  <si>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</si>
  <si>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</si>
  <si>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</si>
  <si>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</si>
  <si>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</si>
  <si>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</si>
  <si>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</si>
  <si>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</si>
  <si>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</si>
  <si>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</si>
  <si>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</si>
  <si>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</si>
  <si>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</si>
  <si>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</si>
  <si>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</si>
  <si>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</si>
  <si>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</si>
  <si>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</si>
  <si>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</si>
  <si>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</si>
  <si>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</si>
  <si>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</si>
  <si>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</si>
  <si>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</si>
  <si>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</si>
  <si>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</si>
  <si>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</si>
  <si>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</si>
  <si>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</si>
  <si>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</si>
  <si>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</si>
  <si>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</si>
  <si>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</si>
  <si>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</si>
  <si>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</si>
  <si>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</si>
  <si>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</si>
  <si>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</si>
  <si>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</si>
  <si>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</si>
  <si>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</si>
  <si>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</si>
  <si>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</si>
  <si>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</si>
  <si>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</si>
  <si>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</si>
  <si>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</si>
  <si>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</si>
  <si>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</si>
  <si>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</si>
  <si>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</si>
  <si>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</si>
  <si>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</si>
  <si>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</si>
  <si>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</si>
  <si>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</si>
  <si>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</si>
  <si>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</si>
  <si>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</si>
  <si>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</si>
  <si>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</si>
  <si>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</si>
  <si>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</si>
  <si>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</si>
  <si>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</si>
  <si>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</si>
  <si>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</si>
  <si>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</si>
  <si>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</si>
  <si>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</si>
  <si>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</si>
  <si>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</si>
  <si>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</si>
  <si>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</si>
  <si>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</si>
  <si>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</si>
  <si>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</si>
  <si>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</si>
  <si>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</si>
  <si>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</si>
  <si>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</si>
  <si>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</si>
  <si>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</si>
  <si>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</si>
  <si>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</si>
  <si>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</si>
  <si>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</si>
  <si>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</si>
  <si>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</si>
  <si>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</si>
  <si>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</si>
  <si>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</si>
  <si>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</si>
  <si>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</si>
  <si>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</si>
  <si>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</si>
  <si>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</si>
  <si>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</si>
  <si>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</si>
  <si>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</si>
  <si>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</si>
  <si>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</si>
  <si>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</si>
  <si>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</si>
  <si>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</si>
  <si>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</si>
  <si>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</si>
  <si>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</si>
  <si>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</si>
  <si>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</si>
  <si>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</si>
  <si>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</si>
  <si>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</si>
  <si>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</si>
  <si>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</si>
  <si>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</si>
  <si>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</si>
  <si>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</si>
  <si>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</si>
  <si>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</si>
  <si>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</si>
  <si>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</si>
  <si>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</si>
  <si>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</si>
  <si>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</si>
  <si>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</si>
  <si>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</si>
  <si>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</si>
  <si>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</si>
  <si>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</si>
  <si>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</si>
  <si>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</si>
  <si>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</si>
  <si>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</si>
  <si>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</si>
  <si>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</si>
  <si>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</si>
  <si>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</si>
  <si>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</si>
  <si>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</si>
  <si>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</si>
  <si>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</si>
  <si>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</si>
  <si>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</si>
  <si>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</si>
  <si>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</si>
  <si>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</si>
  <si>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</si>
  <si>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</si>
  <si>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</si>
  <si>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</si>
  <si>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</si>
  <si>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</si>
  <si>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</si>
  <si>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</si>
  <si>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</si>
  <si>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</si>
  <si>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</si>
  <si>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</si>
  <si>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</si>
  <si>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</si>
  <si>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</si>
  <si>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</si>
  <si>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</si>
  <si>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</si>
  <si>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</si>
  <si>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</si>
  <si>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</si>
  <si>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</si>
  <si>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</si>
  <si>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</si>
  <si>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</si>
  <si>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</si>
  <si>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</si>
  <si>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</si>
  <si>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</si>
  <si>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</si>
  <si>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</si>
  <si>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</si>
  <si>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</si>
  <si>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</si>
  <si>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</si>
  <si>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</si>
  <si>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</si>
  <si>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</si>
  <si>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</si>
  <si>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</si>
  <si>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</si>
  <si>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</si>
  <si>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</si>
  <si>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</si>
  <si>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</si>
  <si>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</si>
  <si>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</si>
  <si>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</si>
  <si>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</si>
  <si>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</si>
  <si>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</si>
  <si>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</si>
  <si>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</si>
  <si>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</si>
  <si>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</si>
  <si>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</si>
  <si>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</si>
  <si>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</si>
  <si>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</si>
  <si>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</si>
  <si>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</si>
  <si>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</si>
  <si>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</si>
  <si>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</si>
  <si>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</si>
  <si>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</si>
  <si>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</si>
  <si>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</si>
  <si>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</si>
  <si>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</si>
  <si>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</si>
  <si>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</si>
  <si>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</si>
  <si>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</si>
  <si>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</si>
  <si>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</si>
  <si>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</si>
  <si>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</si>
  <si>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</si>
  <si>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</si>
  <si>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</si>
  <si>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</si>
  <si>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</si>
  <si>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</si>
  <si>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</si>
  <si>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</si>
  <si>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</si>
  <si>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</si>
  <si>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</si>
  <si>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</si>
  <si>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</si>
  <si>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</si>
  <si>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</si>
  <si>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</si>
  <si>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</si>
  <si>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</si>
  <si>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</si>
  <si>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</si>
  <si>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</si>
  <si>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</si>
  <si>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</si>
  <si>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</si>
  <si>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</si>
  <si>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</si>
  <si>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</si>
  <si>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</si>
  <si>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</si>
  <si>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</si>
  <si>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</si>
  <si>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</si>
  <si>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</si>
  <si>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</si>
  <si>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</si>
  <si>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</si>
  <si>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</si>
  <si>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</si>
  <si>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</si>
  <si>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</si>
  <si>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</si>
  <si>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</si>
  <si>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</si>
  <si>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</si>
  <si>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</si>
  <si>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</si>
  <si>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</si>
  <si>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</si>
  <si>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</si>
  <si>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</si>
  <si>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</si>
  <si>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</si>
  <si>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</si>
  <si>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</si>
  <si>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</si>
  <si>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</si>
  <si>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</si>
  <si>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</si>
  <si>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</si>
  <si>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</si>
  <si>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</si>
  <si>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</si>
  <si>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</si>
  <si>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</si>
  <si>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</si>
  <si>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</si>
  <si>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</si>
  <si>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</si>
  <si>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</si>
  <si>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</si>
  <si>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</si>
  <si>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</si>
  <si>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</si>
  <si>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</si>
  <si>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</si>
  <si>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</si>
  <si>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</si>
  <si>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</si>
  <si>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</si>
  <si>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</si>
  <si>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</si>
  <si>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</si>
  <si>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</si>
  <si>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</si>
  <si>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</si>
  <si>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</si>
  <si>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</si>
  <si>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</si>
  <si>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</si>
  <si>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</si>
  <si>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</si>
  <si>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</si>
  <si>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</si>
  <si>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</si>
  <si>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</si>
  <si>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</si>
  <si>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</si>
  <si>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</si>
  <si>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</si>
  <si>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</si>
  <si>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</si>
  <si>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</si>
  <si>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</si>
  <si>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</si>
  <si>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</si>
  <si>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</si>
  <si>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</si>
  <si>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</si>
  <si>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</si>
  <si>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</si>
  <si>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</si>
  <si>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</si>
  <si>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</si>
  <si>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</si>
  <si>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</si>
  <si>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</si>
  <si>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</si>
  <si>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</si>
  <si>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</si>
  <si>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</si>
  <si>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</si>
  <si>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</si>
  <si>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</si>
  <si>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</si>
  <si>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</si>
  <si>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</si>
  <si>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</si>
  <si>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</si>
  <si>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</si>
  <si>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</si>
  <si>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</si>
  <si>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</si>
  <si>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</si>
  <si>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</si>
  <si>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</si>
  <si>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</si>
  <si>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</si>
  <si>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</si>
  <si>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</si>
  <si>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</si>
  <si>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</si>
  <si>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</si>
  <si>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</si>
  <si>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</si>
  <si>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</si>
  <si>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</si>
  <si>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</si>
  <si>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</si>
  <si>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</si>
  <si>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</si>
  <si>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</si>
  <si>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</si>
  <si>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</si>
  <si>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</si>
  <si>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</si>
  <si>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</si>
  <si>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</si>
  <si>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</si>
  <si>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</si>
  <si>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</si>
  <si>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</si>
  <si>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</si>
  <si>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</si>
  <si>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</si>
  <si>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</si>
  <si>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</si>
  <si>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</si>
  <si>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</si>
  <si>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</si>
  <si>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</si>
  <si>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</si>
  <si>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</si>
  <si>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</si>
  <si>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</si>
  <si>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</si>
  <si>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</si>
  <si>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</si>
  <si>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</si>
  <si>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</si>
  <si>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</si>
  <si>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</si>
  <si>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</si>
  <si>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</si>
  <si>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</si>
  <si>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</si>
  <si>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</si>
  <si>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</si>
  <si>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</si>
  <si>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</si>
  <si>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</si>
  <si>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</si>
  <si>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</si>
  <si>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</si>
  <si>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</si>
  <si>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</si>
  <si>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</si>
  <si>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</si>
  <si>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</si>
  <si>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</si>
  <si>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</si>
  <si>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</si>
  <si>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</si>
  <si>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</si>
  <si>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</si>
  <si>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</si>
  <si>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</si>
  <si>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</si>
  <si>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</si>
  <si>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</si>
  <si>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</si>
  <si>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</si>
  <si>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</si>
  <si>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</si>
  <si>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</si>
  <si>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</si>
  <si>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</si>
  <si>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</si>
  <si>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</si>
  <si>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</si>
  <si>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</si>
  <si>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</si>
  <si>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</si>
  <si>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</si>
  <si>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</si>
  <si>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</si>
  <si>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</si>
  <si>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</si>
  <si>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</si>
  <si>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</si>
  <si>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</si>
  <si>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</si>
  <si>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</si>
  <si>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</si>
  <si>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</si>
  <si>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</si>
  <si>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</si>
  <si>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</si>
  <si>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</si>
  <si>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</si>
  <si>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</si>
  <si>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</si>
  <si>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</si>
  <si>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</si>
  <si>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</si>
  <si>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</si>
  <si>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</si>
  <si>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</si>
  <si>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</si>
  <si>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</si>
  <si>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</si>
  <si>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</si>
  <si>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</si>
  <si>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</si>
  <si>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</si>
  <si>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</si>
  <si>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</si>
  <si>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</si>
  <si>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</si>
  <si>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</si>
  <si>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</si>
  <si>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</si>
  <si>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</si>
  <si>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</si>
  <si>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</si>
  <si>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</si>
  <si>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</si>
  <si>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</si>
  <si>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</si>
  <si>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</si>
  <si>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</si>
  <si>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</si>
  <si>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</si>
  <si>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</si>
  <si>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</si>
  <si>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</si>
  <si>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</si>
  <si>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</si>
  <si>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</si>
  <si>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</si>
  <si>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</si>
  <si>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</si>
  <si>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</si>
  <si>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</si>
  <si>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</si>
  <si>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</si>
  <si>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</si>
  <si>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</si>
  <si>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</si>
  <si>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</si>
  <si>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</si>
  <si>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</si>
  <si>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</si>
  <si>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</si>
  <si>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</si>
  <si>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</si>
  <si>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</si>
  <si>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</si>
  <si>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</si>
  <si>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</si>
  <si>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</si>
  <si>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</si>
  <si>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</si>
  <si>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</si>
  <si>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</si>
  <si>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</si>
  <si>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</si>
  <si>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</si>
  <si>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</si>
  <si>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</si>
  <si>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</si>
  <si>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</si>
  <si>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</si>
  <si>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</si>
  <si>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</si>
  <si>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</si>
  <si>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</si>
  <si>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</si>
  <si>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</si>
  <si>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</si>
  <si>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</si>
  <si>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</si>
  <si>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</si>
  <si>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</si>
  <si>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</si>
  <si>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</si>
  <si>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</si>
  <si>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</si>
  <si>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</si>
  <si>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</si>
  <si>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</si>
  <si>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</si>
  <si>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</si>
  <si>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</si>
  <si>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</si>
  <si>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</si>
  <si>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</si>
  <si>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</si>
  <si>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</si>
  <si>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</si>
  <si>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</si>
  <si>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</si>
  <si>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</si>
  <si>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</si>
  <si>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</si>
  <si>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</si>
  <si>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</si>
  <si>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</si>
  <si>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</si>
  <si>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</si>
  <si>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</si>
  <si>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</si>
  <si>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</si>
  <si>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</si>
  <si>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</si>
  <si>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</si>
  <si>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</si>
  <si>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</si>
  <si>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</si>
  <si>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</si>
  <si>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</si>
  <si>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</si>
  <si>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</si>
  <si>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</si>
  <si>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</si>
  <si>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</si>
  <si>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</si>
  <si>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</si>
  <si>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</si>
  <si>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</si>
  <si>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</si>
  <si>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</si>
  <si>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</si>
  <si>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</si>
  <si>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</si>
  <si>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</si>
  <si>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</si>
  <si>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</si>
  <si>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</si>
  <si>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</si>
  <si>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</si>
  <si>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</si>
  <si>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</si>
  <si>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</si>
  <si>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</si>
  <si>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</si>
  <si>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</si>
  <si>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</si>
  <si>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</si>
  <si>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</si>
  <si>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</si>
  <si>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</si>
  <si>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</si>
  <si>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</si>
  <si>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</si>
  <si>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</si>
  <si>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</si>
  <si>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</si>
  <si>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</si>
  <si>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</si>
  <si>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</si>
  <si>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</si>
  <si>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</si>
  <si>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</si>
  <si>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</si>
  <si>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</si>
  <si>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</si>
  <si>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</si>
  <si>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</si>
  <si>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</si>
  <si>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</si>
  <si>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</si>
  <si>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</si>
  <si>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</si>
  <si>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</si>
  <si>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</si>
  <si>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</si>
  <si>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</si>
  <si>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</si>
  <si>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</si>
  <si>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</si>
  <si>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</si>
  <si>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</si>
  <si>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</si>
  <si>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</si>
  <si>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</si>
  <si>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</si>
  <si>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</si>
  <si>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</si>
  <si>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</si>
  <si>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</si>
  <si>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</si>
  <si>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</si>
  <si>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</si>
  <si>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</si>
  <si>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</si>
  <si>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</si>
  <si>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</si>
  <si>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</si>
  <si>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</si>
  <si>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</si>
  <si>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</si>
  <si>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</si>
  <si>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</si>
  <si>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</si>
  <si>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</si>
  <si>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</si>
  <si>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</si>
  <si>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</si>
  <si>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</si>
  <si>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</si>
  <si>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</si>
  <si>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</si>
  <si>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</si>
  <si>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</si>
  <si>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</si>
  <si>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</si>
  <si>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</si>
  <si>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</si>
  <si>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</si>
  <si>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</si>
  <si>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</si>
  <si>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</si>
  <si>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</si>
  <si>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</si>
  <si>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</si>
  <si>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</si>
  <si>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</si>
  <si>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</si>
  <si>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</si>
  <si>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</si>
  <si>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</si>
  <si>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</si>
  <si>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</si>
  <si>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</si>
  <si>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</si>
  <si>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</si>
  <si>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</si>
  <si>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</si>
  <si>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</si>
  <si>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</si>
  <si>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</si>
  <si>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</si>
  <si>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</si>
  <si>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</si>
  <si>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</si>
  <si>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</si>
  <si>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</si>
  <si>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</si>
  <si>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</si>
  <si>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</si>
  <si>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</si>
  <si>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</si>
  <si>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</si>
  <si>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</si>
  <si>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</si>
  <si>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</si>
  <si>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</si>
  <si>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</si>
  <si>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</si>
  <si>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</si>
  <si>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</si>
  <si>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</si>
  <si>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</si>
  <si>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</si>
  <si>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</si>
  <si>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</si>
  <si>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</si>
  <si>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</si>
  <si>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</si>
  <si>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</si>
  <si>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</si>
  <si>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</si>
  <si>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</si>
  <si>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</si>
  <si>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</si>
  <si>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</si>
  <si>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</si>
  <si>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</si>
  <si>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</si>
  <si>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</si>
  <si>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</si>
  <si>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</si>
  <si>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</si>
  <si>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</si>
  <si>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</si>
  <si>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</si>
  <si>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</si>
  <si>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</si>
  <si>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</si>
  <si>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</si>
  <si>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</si>
  <si>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</si>
  <si>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</si>
  <si>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</si>
  <si>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</si>
  <si>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</si>
  <si>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</si>
  <si>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</si>
  <si>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</si>
  <si>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</si>
  <si>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</si>
  <si>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</si>
  <si>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</si>
  <si>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</si>
  <si>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</si>
  <si>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</si>
  <si>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</si>
  <si>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</si>
  <si>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</si>
  <si>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</si>
  <si>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</si>
  <si>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</si>
  <si>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</si>
  <si>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</si>
  <si>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</si>
  <si>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</si>
  <si>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</si>
  <si>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</si>
  <si>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</si>
  <si>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</si>
  <si>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</si>
  <si>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</si>
  <si>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</si>
  <si>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</si>
  <si>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</si>
  <si>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</si>
  <si>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</si>
  <si>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</si>
  <si>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</si>
  <si>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</si>
  <si>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</si>
  <si>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</si>
  <si>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</si>
  <si>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</si>
  <si>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</si>
  <si>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</si>
  <si>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</si>
  <si>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</si>
  <si>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</si>
  <si>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</si>
  <si>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</si>
  <si>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</si>
  <si>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</si>
  <si>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</si>
  <si>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</si>
  <si>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</si>
  <si>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</si>
  <si>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</si>
  <si>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</si>
  <si>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</si>
  <si>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</si>
  <si>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</si>
  <si>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</si>
  <si>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</si>
  <si>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</si>
  <si>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</si>
  <si>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</si>
  <si>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</si>
  <si>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</si>
  <si>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</si>
  <si>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</si>
  <si>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</si>
  <si>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</si>
  <si>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</si>
  <si>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</si>
  <si>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</si>
  <si>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</si>
  <si>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</si>
  <si>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</si>
  <si>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</si>
  <si>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</si>
  <si>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</si>
  <si>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</si>
  <si>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</si>
  <si>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</si>
  <si>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</si>
  <si>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</si>
  <si>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</si>
  <si>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</si>
  <si>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</si>
  <si>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</si>
  <si>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</si>
  <si>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</si>
  <si>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</si>
  <si>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</si>
  <si>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</si>
  <si>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</si>
  <si>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</si>
  <si>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</si>
  <si>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</si>
  <si>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</si>
  <si>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</si>
  <si>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</si>
  <si>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</si>
  <si>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</si>
  <si>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</si>
  <si>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</si>
  <si>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</si>
  <si>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</si>
  <si>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</si>
  <si>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</si>
  <si>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</si>
  <si>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</si>
  <si>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</si>
  <si>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</si>
  <si>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</si>
  <si>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</si>
  <si>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</si>
  <si>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</si>
  <si>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</si>
  <si>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</si>
  <si>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ცხრილი 9 (Capital), N38</t>
  </si>
  <si>
    <t>ცხრილი 9 (Capital), N2</t>
  </si>
  <si>
    <t>ცხრილი 9 (Capital), N6</t>
  </si>
  <si>
    <t>სს ტერაბანკი</t>
  </si>
  <si>
    <t>შეიხი ნაჰაიან მაბარაკ ალ ნაჰაიანი</t>
  </si>
  <si>
    <t>თეა  ლორთქიფანიძე</t>
  </si>
  <si>
    <t>https://terabank.ge</t>
  </si>
  <si>
    <t>შეიხი ნაჰაიან მაბარაკ ალ ნაჰაიანი (თავმჯდომარე)</t>
  </si>
  <si>
    <t>არადამოუკიდებელი თავმჯდომარე</t>
  </si>
  <si>
    <t>აბჰიჯით ჩოუდური</t>
  </si>
  <si>
    <t>არადამოუკიდებელი წევრი</t>
  </si>
  <si>
    <t>სეითი დევდარიანი</t>
  </si>
  <si>
    <t>დამოუკიდებელი წევრი</t>
  </si>
  <si>
    <t>ხირთ რულოფ დე კორტე</t>
  </si>
  <si>
    <t>ნანა მიქაშავიძე</t>
  </si>
  <si>
    <t>თეონა მიქაძე</t>
  </si>
  <si>
    <t>თეა ლორთქიფანიძე</t>
  </si>
  <si>
    <t>გენერალური დირექტორი</t>
  </si>
  <si>
    <t>სოფიო ჯუღელი</t>
  </si>
  <si>
    <t>ფინანსური დირექტორი</t>
  </si>
  <si>
    <t>თეიმურაზ აბულაძე</t>
  </si>
  <si>
    <t>რისკების დირექტორი</t>
  </si>
  <si>
    <t>ვახტანგ ხუციშვილი</t>
  </si>
  <si>
    <t>ოპერაციული დირექტორი</t>
  </si>
  <si>
    <t>დავით ვერულაშვილი</t>
  </si>
  <si>
    <t>კომერციული დირექტორი</t>
  </si>
  <si>
    <t>H. H. Sheikh Nahayan Mabarak Al Nahayan</t>
  </si>
  <si>
    <t>H. H. Sheikh Mansoor Bin Zayed Bin Sultan Al-Nahyan</t>
  </si>
  <si>
    <t>H. E. Sheikh Mohamed Buti Al Hamed</t>
  </si>
  <si>
    <t>LTD "Investment Trading Group"</t>
  </si>
  <si>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</sst>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4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sz val="9"/>
      <name val="Calibri"/>
      <family val="2"/>
      <scheme val="minor"/>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5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168" fontId="39"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168" fontId="39"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169" fontId="39"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8" fillId="9" borderId="27"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0" fontId="37" fillId="64" borderId="33" applyNumberFormat="0" applyAlignment="0" applyProtection="0"/>
    <xf numFmtId="168" fontId="39" fillId="64" borderId="33" applyNumberFormat="0" applyAlignment="0" applyProtection="0"/>
    <xf numFmtId="169" fontId="39" fillId="64" borderId="33" applyNumberFormat="0" applyAlignment="0" applyProtection="0"/>
    <xf numFmtId="168" fontId="39" fillId="64" borderId="33" applyNumberFormat="0" applyAlignment="0" applyProtection="0"/>
    <xf numFmtId="168" fontId="39" fillId="64" borderId="33" applyNumberFormat="0" applyAlignment="0" applyProtection="0"/>
    <xf numFmtId="169" fontId="39" fillId="64" borderId="33" applyNumberFormat="0" applyAlignment="0" applyProtection="0"/>
    <xf numFmtId="168" fontId="39" fillId="64" borderId="33" applyNumberFormat="0" applyAlignment="0" applyProtection="0"/>
    <xf numFmtId="168" fontId="39" fillId="64" borderId="33" applyNumberFormat="0" applyAlignment="0" applyProtection="0"/>
    <xf numFmtId="169" fontId="39" fillId="64" borderId="33" applyNumberFormat="0" applyAlignment="0" applyProtection="0"/>
    <xf numFmtId="168" fontId="39" fillId="64" borderId="33" applyNumberFormat="0" applyAlignment="0" applyProtection="0"/>
    <xf numFmtId="168" fontId="39" fillId="64" borderId="33" applyNumberFormat="0" applyAlignment="0" applyProtection="0"/>
    <xf numFmtId="169" fontId="39" fillId="64" borderId="33" applyNumberFormat="0" applyAlignment="0" applyProtection="0"/>
    <xf numFmtId="168" fontId="39" fillId="64" borderId="33" applyNumberFormat="0" applyAlignment="0" applyProtection="0"/>
    <xf numFmtId="0" fontId="37" fillId="64" borderId="33" applyNumberFormat="0" applyAlignment="0" applyProtection="0"/>
    <xf numFmtId="0" fontId="40" fillId="65" borderId="34" applyNumberFormat="0" applyAlignment="0" applyProtection="0"/>
    <xf numFmtId="0" fontId="41" fillId="10" borderId="30" applyNumberFormat="0" applyAlignment="0" applyProtection="0"/>
    <xf numFmtId="168"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0" fontId="40"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0" fontId="41" fillId="10" borderId="30"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169" fontId="42" fillId="65" borderId="34" applyNumberFormat="0" applyAlignment="0" applyProtection="0"/>
    <xf numFmtId="168" fontId="42" fillId="65" borderId="34" applyNumberFormat="0" applyAlignment="0" applyProtection="0"/>
    <xf numFmtId="0" fontId="40" fillId="65" borderId="3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178"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35">
      <alignment vertical="center"/>
    </xf>
    <xf numFmtId="38" fontId="25" fillId="0" borderId="35">
      <alignment vertical="center"/>
    </xf>
    <xf numFmtId="38" fontId="25" fillId="0" borderId="35">
      <alignment vertical="center"/>
    </xf>
    <xf numFmtId="38" fontId="25" fillId="0" borderId="35">
      <alignment vertical="center"/>
    </xf>
    <xf numFmtId="38" fontId="25" fillId="0" borderId="35">
      <alignment vertical="center"/>
    </xf>
    <xf numFmtId="38" fontId="25" fillId="0" borderId="35">
      <alignment vertical="center"/>
    </xf>
    <xf numFmtId="38" fontId="25" fillId="0" borderId="35">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5" applyNumberFormat="0" applyAlignment="0" applyProtection="0">
      <alignment horizontal="left" vertical="center"/>
    </xf>
    <xf numFmtId="0" fontId="53" fillId="0" borderId="25" applyNumberFormat="0" applyAlignment="0" applyProtection="0">
      <alignment horizontal="left" vertical="center"/>
    </xf>
    <xf numFmtId="168" fontId="53" fillId="0" borderId="25"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36" applyNumberFormat="0" applyFill="0" applyAlignment="0" applyProtection="0"/>
    <xf numFmtId="169" fontId="54" fillId="0" borderId="36" applyNumberFormat="0" applyFill="0" applyAlignment="0" applyProtection="0"/>
    <xf numFmtId="0" fontId="54" fillId="0" borderId="36" applyNumberFormat="0" applyFill="0" applyAlignment="0" applyProtection="0"/>
    <xf numFmtId="168" fontId="54" fillId="0" borderId="36" applyNumberFormat="0" applyFill="0" applyAlignment="0" applyProtection="0"/>
    <xf numFmtId="168" fontId="54" fillId="0" borderId="36" applyNumberFormat="0" applyFill="0" applyAlignment="0" applyProtection="0"/>
    <xf numFmtId="168" fontId="54" fillId="0" borderId="36" applyNumberFormat="0" applyFill="0" applyAlignment="0" applyProtection="0"/>
    <xf numFmtId="169" fontId="54" fillId="0" borderId="36" applyNumberFormat="0" applyFill="0" applyAlignment="0" applyProtection="0"/>
    <xf numFmtId="168" fontId="54" fillId="0" borderId="36" applyNumberFormat="0" applyFill="0" applyAlignment="0" applyProtection="0"/>
    <xf numFmtId="168" fontId="54" fillId="0" borderId="36" applyNumberFormat="0" applyFill="0" applyAlignment="0" applyProtection="0"/>
    <xf numFmtId="169" fontId="54" fillId="0" borderId="36" applyNumberFormat="0" applyFill="0" applyAlignment="0" applyProtection="0"/>
    <xf numFmtId="168" fontId="54" fillId="0" borderId="36" applyNumberFormat="0" applyFill="0" applyAlignment="0" applyProtection="0"/>
    <xf numFmtId="168" fontId="54" fillId="0" borderId="36" applyNumberFormat="0" applyFill="0" applyAlignment="0" applyProtection="0"/>
    <xf numFmtId="169" fontId="54" fillId="0" borderId="36" applyNumberFormat="0" applyFill="0" applyAlignment="0" applyProtection="0"/>
    <xf numFmtId="168" fontId="54" fillId="0" borderId="36" applyNumberFormat="0" applyFill="0" applyAlignment="0" applyProtection="0"/>
    <xf numFmtId="168" fontId="54" fillId="0" borderId="36" applyNumberFormat="0" applyFill="0" applyAlignment="0" applyProtection="0"/>
    <xf numFmtId="169" fontId="54" fillId="0" borderId="36" applyNumberFormat="0" applyFill="0" applyAlignment="0" applyProtection="0"/>
    <xf numFmtId="168" fontId="54" fillId="0" borderId="36" applyNumberFormat="0" applyFill="0" applyAlignment="0" applyProtection="0"/>
    <xf numFmtId="0" fontId="54" fillId="0" borderId="36" applyNumberFormat="0" applyFill="0" applyAlignment="0" applyProtection="0"/>
    <xf numFmtId="0" fontId="55" fillId="0" borderId="37" applyNumberFormat="0" applyFill="0" applyAlignment="0" applyProtection="0"/>
    <xf numFmtId="169" fontId="55" fillId="0" borderId="37" applyNumberFormat="0" applyFill="0" applyAlignment="0" applyProtection="0"/>
    <xf numFmtId="0" fontId="55" fillId="0" borderId="37" applyNumberFormat="0" applyFill="0" applyAlignment="0" applyProtection="0"/>
    <xf numFmtId="168" fontId="55" fillId="0" borderId="37" applyNumberFormat="0" applyFill="0" applyAlignment="0" applyProtection="0"/>
    <xf numFmtId="168" fontId="55" fillId="0" borderId="37" applyNumberFormat="0" applyFill="0" applyAlignment="0" applyProtection="0"/>
    <xf numFmtId="168" fontId="55" fillId="0" borderId="37" applyNumberFormat="0" applyFill="0" applyAlignment="0" applyProtection="0"/>
    <xf numFmtId="169" fontId="55" fillId="0" borderId="37" applyNumberFormat="0" applyFill="0" applyAlignment="0" applyProtection="0"/>
    <xf numFmtId="168" fontId="55" fillId="0" borderId="37" applyNumberFormat="0" applyFill="0" applyAlignment="0" applyProtection="0"/>
    <xf numFmtId="168" fontId="55" fillId="0" borderId="37" applyNumberFormat="0" applyFill="0" applyAlignment="0" applyProtection="0"/>
    <xf numFmtId="169" fontId="55" fillId="0" borderId="37" applyNumberFormat="0" applyFill="0" applyAlignment="0" applyProtection="0"/>
    <xf numFmtId="168" fontId="55" fillId="0" borderId="37" applyNumberFormat="0" applyFill="0" applyAlignment="0" applyProtection="0"/>
    <xf numFmtId="168" fontId="55" fillId="0" borderId="37" applyNumberFormat="0" applyFill="0" applyAlignment="0" applyProtection="0"/>
    <xf numFmtId="169" fontId="55" fillId="0" borderId="37" applyNumberFormat="0" applyFill="0" applyAlignment="0" applyProtection="0"/>
    <xf numFmtId="168" fontId="55" fillId="0" borderId="37" applyNumberFormat="0" applyFill="0" applyAlignment="0" applyProtection="0"/>
    <xf numFmtId="168" fontId="55" fillId="0" borderId="37" applyNumberFormat="0" applyFill="0" applyAlignment="0" applyProtection="0"/>
    <xf numFmtId="169" fontId="55" fillId="0" borderId="37" applyNumberFormat="0" applyFill="0" applyAlignment="0" applyProtection="0"/>
    <xf numFmtId="168" fontId="55" fillId="0" borderId="37" applyNumberFormat="0" applyFill="0" applyAlignment="0" applyProtection="0"/>
    <xf numFmtId="0" fontId="55" fillId="0" borderId="37" applyNumberFormat="0" applyFill="0" applyAlignment="0" applyProtection="0"/>
    <xf numFmtId="0" fontId="56" fillId="0" borderId="38" applyNumberFormat="0" applyFill="0" applyAlignment="0" applyProtection="0"/>
    <xf numFmtId="169" fontId="56" fillId="0" borderId="38" applyNumberFormat="0" applyFill="0" applyAlignment="0" applyProtection="0"/>
    <xf numFmtId="0" fontId="56" fillId="0" borderId="38" applyNumberFormat="0" applyFill="0" applyAlignment="0" applyProtection="0"/>
    <xf numFmtId="168" fontId="56" fillId="0" borderId="38" applyNumberFormat="0" applyFill="0" applyAlignment="0" applyProtection="0"/>
    <xf numFmtId="0" fontId="56" fillId="0" borderId="38" applyNumberFormat="0" applyFill="0" applyAlignment="0" applyProtection="0"/>
    <xf numFmtId="168"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168" fontId="56" fillId="0" borderId="38" applyNumberFormat="0" applyFill="0" applyAlignment="0" applyProtection="0"/>
    <xf numFmtId="169" fontId="56" fillId="0" borderId="38" applyNumberFormat="0" applyFill="0" applyAlignment="0" applyProtection="0"/>
    <xf numFmtId="168" fontId="56" fillId="0" borderId="38" applyNumberFormat="0" applyFill="0" applyAlignment="0" applyProtection="0"/>
    <xf numFmtId="168" fontId="56" fillId="0" borderId="38" applyNumberFormat="0" applyFill="0" applyAlignment="0" applyProtection="0"/>
    <xf numFmtId="169" fontId="56" fillId="0" borderId="38" applyNumberFormat="0" applyFill="0" applyAlignment="0" applyProtection="0"/>
    <xf numFmtId="168" fontId="56" fillId="0" borderId="38" applyNumberFormat="0" applyFill="0" applyAlignment="0" applyProtection="0"/>
    <xf numFmtId="168" fontId="56" fillId="0" borderId="38" applyNumberFormat="0" applyFill="0" applyAlignment="0" applyProtection="0"/>
    <xf numFmtId="169" fontId="56" fillId="0" borderId="38" applyNumberFormat="0" applyFill="0" applyAlignment="0" applyProtection="0"/>
    <xf numFmtId="168" fontId="56" fillId="0" borderId="38" applyNumberFormat="0" applyFill="0" applyAlignment="0" applyProtection="0"/>
    <xf numFmtId="168" fontId="56" fillId="0" borderId="38" applyNumberFormat="0" applyFill="0" applyAlignment="0" applyProtection="0"/>
    <xf numFmtId="169" fontId="56" fillId="0" borderId="38" applyNumberFormat="0" applyFill="0" applyAlignment="0" applyProtection="0"/>
    <xf numFmtId="168" fontId="56" fillId="0" borderId="38" applyNumberFormat="0" applyFill="0" applyAlignment="0" applyProtection="0"/>
    <xf numFmtId="0" fontId="56" fillId="0" borderId="38"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168" fontId="67"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168" fontId="67"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169" fontId="67"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6" fillId="8" borderId="27"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0" fontId="65" fillId="43" borderId="33" applyNumberFormat="0" applyAlignment="0" applyProtection="0"/>
    <xf numFmtId="168" fontId="67" fillId="43" borderId="33" applyNumberFormat="0" applyAlignment="0" applyProtection="0"/>
    <xf numFmtId="169" fontId="67" fillId="43" borderId="33" applyNumberFormat="0" applyAlignment="0" applyProtection="0"/>
    <xf numFmtId="168" fontId="67" fillId="43" borderId="33" applyNumberFormat="0" applyAlignment="0" applyProtection="0"/>
    <xf numFmtId="168" fontId="67" fillId="43" borderId="33" applyNumberFormat="0" applyAlignment="0" applyProtection="0"/>
    <xf numFmtId="169" fontId="67" fillId="43" borderId="33" applyNumberFormat="0" applyAlignment="0" applyProtection="0"/>
    <xf numFmtId="168" fontId="67" fillId="43" borderId="33" applyNumberFormat="0" applyAlignment="0" applyProtection="0"/>
    <xf numFmtId="168" fontId="67" fillId="43" borderId="33" applyNumberFormat="0" applyAlignment="0" applyProtection="0"/>
    <xf numFmtId="169" fontId="67" fillId="43" borderId="33" applyNumberFormat="0" applyAlignment="0" applyProtection="0"/>
    <xf numFmtId="168" fontId="67" fillId="43" borderId="33" applyNumberFormat="0" applyAlignment="0" applyProtection="0"/>
    <xf numFmtId="168" fontId="67" fillId="43" borderId="33" applyNumberFormat="0" applyAlignment="0" applyProtection="0"/>
    <xf numFmtId="169" fontId="67" fillId="43" borderId="33" applyNumberFormat="0" applyAlignment="0" applyProtection="0"/>
    <xf numFmtId="168" fontId="67" fillId="43" borderId="33" applyNumberFormat="0" applyAlignment="0" applyProtection="0"/>
    <xf numFmtId="0" fontId="65" fillId="43" borderId="33" applyNumberFormat="0" applyAlignment="0" applyProtection="0"/>
    <xf numFmtId="3" fontId="2" fillId="72"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39" applyNumberFormat="0" applyFill="0" applyAlignment="0" applyProtection="0"/>
    <xf numFmtId="0" fontId="69" fillId="0" borderId="29" applyNumberFormat="0" applyFill="0" applyAlignment="0" applyProtection="0"/>
    <xf numFmtId="168" fontId="70" fillId="0" borderId="39" applyNumberFormat="0" applyFill="0" applyAlignment="0" applyProtection="0"/>
    <xf numFmtId="168" fontId="70" fillId="0" borderId="39" applyNumberFormat="0" applyFill="0" applyAlignment="0" applyProtection="0"/>
    <xf numFmtId="169" fontId="70" fillId="0" borderId="39" applyNumberFormat="0" applyFill="0" applyAlignment="0" applyProtection="0"/>
    <xf numFmtId="0" fontId="68" fillId="0" borderId="3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0" fontId="69" fillId="0" borderId="29" applyNumberFormat="0" applyFill="0" applyAlignment="0" applyProtection="0"/>
    <xf numFmtId="168" fontId="70" fillId="0" borderId="39" applyNumberFormat="0" applyFill="0" applyAlignment="0" applyProtection="0"/>
    <xf numFmtId="169" fontId="70" fillId="0" borderId="39" applyNumberFormat="0" applyFill="0" applyAlignment="0" applyProtection="0"/>
    <xf numFmtId="168" fontId="70" fillId="0" borderId="39" applyNumberFormat="0" applyFill="0" applyAlignment="0" applyProtection="0"/>
    <xf numFmtId="168" fontId="70" fillId="0" borderId="39" applyNumberFormat="0" applyFill="0" applyAlignment="0" applyProtection="0"/>
    <xf numFmtId="169" fontId="70" fillId="0" borderId="39" applyNumberFormat="0" applyFill="0" applyAlignment="0" applyProtection="0"/>
    <xf numFmtId="168" fontId="70" fillId="0" borderId="39" applyNumberFormat="0" applyFill="0" applyAlignment="0" applyProtection="0"/>
    <xf numFmtId="168" fontId="70" fillId="0" borderId="39" applyNumberFormat="0" applyFill="0" applyAlignment="0" applyProtection="0"/>
    <xf numFmtId="169" fontId="70" fillId="0" borderId="39" applyNumberFormat="0" applyFill="0" applyAlignment="0" applyProtection="0"/>
    <xf numFmtId="168" fontId="70" fillId="0" borderId="39" applyNumberFormat="0" applyFill="0" applyAlignment="0" applyProtection="0"/>
    <xf numFmtId="168" fontId="70" fillId="0" borderId="39" applyNumberFormat="0" applyFill="0" applyAlignment="0" applyProtection="0"/>
    <xf numFmtId="169" fontId="70" fillId="0" borderId="39" applyNumberFormat="0" applyFill="0" applyAlignment="0" applyProtection="0"/>
    <xf numFmtId="168" fontId="70" fillId="0" borderId="39" applyNumberFormat="0" applyFill="0" applyAlignment="0" applyProtection="0"/>
    <xf numFmtId="0" fontId="68" fillId="0" borderId="3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40"/>
    <xf numFmtId="169" fontId="25" fillId="0" borderId="40"/>
    <xf numFmtId="168" fontId="25" fillId="0" borderId="4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5" fillId="0" borderId="0"/>
    <xf numFmtId="0" fontId="8"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8"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68" fontId="8" fillId="0" borderId="0"/>
    <xf numFmtId="0" fontId="75" fillId="0" borderId="0"/>
    <xf numFmtId="168"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5"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168" fontId="2" fillId="0" borderId="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 fillId="74" borderId="41" applyNumberFormat="0" applyFont="0" applyAlignment="0" applyProtection="0"/>
    <xf numFmtId="0" fontId="26" fillId="74" borderId="41" applyNumberFormat="0" applyFont="0" applyAlignment="0" applyProtection="0"/>
    <xf numFmtId="168" fontId="2" fillId="0" borderId="0"/>
    <xf numFmtId="0" fontId="26" fillId="74" borderId="41" applyNumberFormat="0" applyFont="0" applyAlignment="0" applyProtection="0"/>
    <xf numFmtId="0" fontId="26"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0" fontId="26" fillId="74" borderId="41" applyNumberFormat="0" applyFont="0" applyAlignment="0" applyProtection="0"/>
    <xf numFmtId="0" fontId="2"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169" fontId="2" fillId="0" borderId="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 fillId="74" borderId="41" applyNumberFormat="0" applyFont="0" applyAlignment="0" applyProtection="0"/>
    <xf numFmtId="0" fontId="2" fillId="0" borderId="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7" fillId="11" borderId="3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6"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169"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0" fontId="2" fillId="74" borderId="41" applyNumberFormat="0" applyFont="0" applyAlignment="0" applyProtection="0"/>
    <xf numFmtId="169" fontId="2" fillId="0" borderId="0"/>
    <xf numFmtId="168"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0" fontId="2" fillId="74" borderId="41" applyNumberFormat="0" applyFont="0" applyAlignment="0" applyProtection="0"/>
    <xf numFmtId="169"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168" fontId="2" fillId="0" borderId="0"/>
    <xf numFmtId="0" fontId="2" fillId="74" borderId="41" applyNumberFormat="0" applyFont="0" applyAlignment="0" applyProtection="0"/>
    <xf numFmtId="0" fontId="2" fillId="74" borderId="41" applyNumberFormat="0" applyFont="0" applyAlignment="0" applyProtection="0"/>
    <xf numFmtId="169" fontId="2" fillId="0" borderId="0"/>
    <xf numFmtId="168" fontId="2" fillId="0" borderId="0"/>
    <xf numFmtId="168" fontId="2" fillId="0" borderId="0"/>
    <xf numFmtId="0" fontId="2"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0" fontId="2" fillId="74" borderId="4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1" fillId="0" borderId="0"/>
    <xf numFmtId="0" fontId="81" fillId="0" borderId="0"/>
    <xf numFmtId="168" fontId="81" fillId="0" borderId="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168" fontId="84"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168" fontId="84"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169" fontId="84"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3" fillId="9" borderId="28"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0" fontId="82" fillId="64" borderId="42" applyNumberFormat="0" applyAlignment="0" applyProtection="0"/>
    <xf numFmtId="168" fontId="84" fillId="64" borderId="42" applyNumberFormat="0" applyAlignment="0" applyProtection="0"/>
    <xf numFmtId="169" fontId="84" fillId="64" borderId="42" applyNumberFormat="0" applyAlignment="0" applyProtection="0"/>
    <xf numFmtId="168" fontId="84" fillId="64" borderId="42" applyNumberFormat="0" applyAlignment="0" applyProtection="0"/>
    <xf numFmtId="168" fontId="84" fillId="64" borderId="42" applyNumberFormat="0" applyAlignment="0" applyProtection="0"/>
    <xf numFmtId="169" fontId="84" fillId="64" borderId="42" applyNumberFormat="0" applyAlignment="0" applyProtection="0"/>
    <xf numFmtId="168" fontId="84" fillId="64" borderId="42" applyNumberFormat="0" applyAlignment="0" applyProtection="0"/>
    <xf numFmtId="168" fontId="84" fillId="64" borderId="42" applyNumberFormat="0" applyAlignment="0" applyProtection="0"/>
    <xf numFmtId="169" fontId="84" fillId="64" borderId="42" applyNumberFormat="0" applyAlignment="0" applyProtection="0"/>
    <xf numFmtId="168" fontId="84" fillId="64" borderId="42" applyNumberFormat="0" applyAlignment="0" applyProtection="0"/>
    <xf numFmtId="168" fontId="84" fillId="64" borderId="42" applyNumberFormat="0" applyAlignment="0" applyProtection="0"/>
    <xf numFmtId="169" fontId="84" fillId="64" borderId="42" applyNumberFormat="0" applyAlignment="0" applyProtection="0"/>
    <xf numFmtId="168" fontId="84" fillId="64" borderId="42" applyNumberFormat="0" applyAlignment="0" applyProtection="0"/>
    <xf numFmtId="0" fontId="82" fillId="64" borderId="42"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168" fontId="93"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168" fontId="93"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169" fontId="93"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6" fillId="0" borderId="32"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0" fontId="46" fillId="0" borderId="43" applyNumberFormat="0" applyFill="0" applyAlignment="0" applyProtection="0"/>
    <xf numFmtId="168" fontId="93" fillId="0" borderId="43" applyNumberFormat="0" applyFill="0" applyAlignment="0" applyProtection="0"/>
    <xf numFmtId="169" fontId="93" fillId="0" borderId="43" applyNumberFormat="0" applyFill="0" applyAlignment="0" applyProtection="0"/>
    <xf numFmtId="168" fontId="93" fillId="0" borderId="43" applyNumberFormat="0" applyFill="0" applyAlignment="0" applyProtection="0"/>
    <xf numFmtId="168" fontId="93" fillId="0" borderId="43" applyNumberFormat="0" applyFill="0" applyAlignment="0" applyProtection="0"/>
    <xf numFmtId="169" fontId="93" fillId="0" borderId="43" applyNumberFormat="0" applyFill="0" applyAlignment="0" applyProtection="0"/>
    <xf numFmtId="168" fontId="93" fillId="0" borderId="43" applyNumberFormat="0" applyFill="0" applyAlignment="0" applyProtection="0"/>
    <xf numFmtId="168" fontId="93" fillId="0" borderId="43" applyNumberFormat="0" applyFill="0" applyAlignment="0" applyProtection="0"/>
    <xf numFmtId="169" fontId="93" fillId="0" borderId="43" applyNumberFormat="0" applyFill="0" applyAlignment="0" applyProtection="0"/>
    <xf numFmtId="168" fontId="93" fillId="0" borderId="43" applyNumberFormat="0" applyFill="0" applyAlignment="0" applyProtection="0"/>
    <xf numFmtId="168" fontId="93" fillId="0" borderId="43" applyNumberFormat="0" applyFill="0" applyAlignment="0" applyProtection="0"/>
    <xf numFmtId="169" fontId="93" fillId="0" borderId="43" applyNumberFormat="0" applyFill="0" applyAlignment="0" applyProtection="0"/>
    <xf numFmtId="168" fontId="93" fillId="0" borderId="43" applyNumberFormat="0" applyFill="0" applyAlignment="0" applyProtection="0"/>
    <xf numFmtId="0" fontId="46" fillId="0" borderId="43" applyNumberFormat="0" applyFill="0" applyAlignment="0" applyProtection="0"/>
    <xf numFmtId="0" fontId="24" fillId="0" borderId="44"/>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98" applyNumberFormat="0" applyFill="0" applyAlignment="0" applyProtection="0"/>
    <xf numFmtId="168" fontId="93" fillId="0" borderId="98" applyNumberFormat="0" applyFill="0" applyAlignment="0" applyProtection="0"/>
    <xf numFmtId="169" fontId="93" fillId="0" borderId="98" applyNumberFormat="0" applyFill="0" applyAlignment="0" applyProtection="0"/>
    <xf numFmtId="168" fontId="93" fillId="0" borderId="98" applyNumberFormat="0" applyFill="0" applyAlignment="0" applyProtection="0"/>
    <xf numFmtId="168" fontId="93" fillId="0" borderId="98" applyNumberFormat="0" applyFill="0" applyAlignment="0" applyProtection="0"/>
    <xf numFmtId="169" fontId="93" fillId="0" borderId="98" applyNumberFormat="0" applyFill="0" applyAlignment="0" applyProtection="0"/>
    <xf numFmtId="168" fontId="93" fillId="0" borderId="98" applyNumberFormat="0" applyFill="0" applyAlignment="0" applyProtection="0"/>
    <xf numFmtId="168" fontId="93" fillId="0" borderId="98" applyNumberFormat="0" applyFill="0" applyAlignment="0" applyProtection="0"/>
    <xf numFmtId="169" fontId="93" fillId="0" borderId="98" applyNumberFormat="0" applyFill="0" applyAlignment="0" applyProtection="0"/>
    <xf numFmtId="168" fontId="93" fillId="0" borderId="98" applyNumberFormat="0" applyFill="0" applyAlignment="0" applyProtection="0"/>
    <xf numFmtId="168" fontId="93" fillId="0" borderId="98" applyNumberFormat="0" applyFill="0" applyAlignment="0" applyProtection="0"/>
    <xf numFmtId="169" fontId="93" fillId="0" borderId="98" applyNumberFormat="0" applyFill="0" applyAlignment="0" applyProtection="0"/>
    <xf numFmtId="168" fontId="93"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169" fontId="93"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168" fontId="93"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168" fontId="93"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0" fontId="46" fillId="0" borderId="98" applyNumberFormat="0" applyFill="0" applyAlignment="0" applyProtection="0"/>
    <xf numFmtId="188" fontId="2" fillId="70" borderId="92" applyFont="0">
      <alignment horizontal="right" vertical="center"/>
    </xf>
    <xf numFmtId="3" fontId="2" fillId="70" borderId="92" applyFont="0">
      <alignment horizontal="right" vertical="center"/>
    </xf>
    <xf numFmtId="0" fontId="82" fillId="64" borderId="97" applyNumberFormat="0" applyAlignment="0" applyProtection="0"/>
    <xf numFmtId="168" fontId="84" fillId="64" borderId="97" applyNumberFormat="0" applyAlignment="0" applyProtection="0"/>
    <xf numFmtId="169" fontId="84" fillId="64" borderId="97" applyNumberFormat="0" applyAlignment="0" applyProtection="0"/>
    <xf numFmtId="168" fontId="84" fillId="64" borderId="97" applyNumberFormat="0" applyAlignment="0" applyProtection="0"/>
    <xf numFmtId="168" fontId="84" fillId="64" borderId="97" applyNumberFormat="0" applyAlignment="0" applyProtection="0"/>
    <xf numFmtId="169" fontId="84" fillId="64" borderId="97" applyNumberFormat="0" applyAlignment="0" applyProtection="0"/>
    <xf numFmtId="168" fontId="84" fillId="64" borderId="97" applyNumberFormat="0" applyAlignment="0" applyProtection="0"/>
    <xf numFmtId="168" fontId="84" fillId="64" borderId="97" applyNumberFormat="0" applyAlignment="0" applyProtection="0"/>
    <xf numFmtId="169" fontId="84" fillId="64" borderId="97" applyNumberFormat="0" applyAlignment="0" applyProtection="0"/>
    <xf numFmtId="168" fontId="84" fillId="64" borderId="97" applyNumberFormat="0" applyAlignment="0" applyProtection="0"/>
    <xf numFmtId="168" fontId="84" fillId="64" borderId="97" applyNumberFormat="0" applyAlignment="0" applyProtection="0"/>
    <xf numFmtId="169" fontId="84" fillId="64" borderId="97" applyNumberFormat="0" applyAlignment="0" applyProtection="0"/>
    <xf numFmtId="168" fontId="84"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169" fontId="84"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168" fontId="84"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168" fontId="84"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0" fontId="82" fillId="64" borderId="97" applyNumberFormat="0" applyAlignment="0" applyProtection="0"/>
    <xf numFmtId="3" fontId="2" fillId="75" borderId="92" applyFont="0">
      <alignment horizontal="right" vertical="center"/>
      <protection locked="0"/>
    </xf>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 fillId="74" borderId="96" applyNumberFormat="0" applyFont="0" applyAlignment="0" applyProtection="0"/>
    <xf numFmtId="0" fontId="26" fillId="74" borderId="96" applyNumberFormat="0" applyFont="0" applyAlignment="0" applyProtection="0"/>
    <xf numFmtId="0" fontId="2" fillId="74" borderId="96" applyNumberFormat="0" applyFont="0" applyAlignment="0" applyProtection="0"/>
    <xf numFmtId="0" fontId="2"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0" fontId="26" fillId="74" borderId="96" applyNumberFormat="0" applyFont="0" applyAlignment="0" applyProtection="0"/>
    <xf numFmtId="3" fontId="2" fillId="72" borderId="92" applyFont="0">
      <alignment horizontal="right" vertical="center"/>
      <protection locked="0"/>
    </xf>
    <xf numFmtId="0" fontId="65" fillId="43" borderId="95" applyNumberFormat="0" applyAlignment="0" applyProtection="0"/>
    <xf numFmtId="168" fontId="67" fillId="43" borderId="95" applyNumberFormat="0" applyAlignment="0" applyProtection="0"/>
    <xf numFmtId="169" fontId="67" fillId="43" borderId="95" applyNumberFormat="0" applyAlignment="0" applyProtection="0"/>
    <xf numFmtId="168" fontId="67" fillId="43" borderId="95" applyNumberFormat="0" applyAlignment="0" applyProtection="0"/>
    <xf numFmtId="168" fontId="67" fillId="43" borderId="95" applyNumberFormat="0" applyAlignment="0" applyProtection="0"/>
    <xf numFmtId="169" fontId="67" fillId="43" borderId="95" applyNumberFormat="0" applyAlignment="0" applyProtection="0"/>
    <xf numFmtId="168" fontId="67" fillId="43" borderId="95" applyNumberFormat="0" applyAlignment="0" applyProtection="0"/>
    <xf numFmtId="168" fontId="67" fillId="43" borderId="95" applyNumberFormat="0" applyAlignment="0" applyProtection="0"/>
    <xf numFmtId="169" fontId="67" fillId="43" borderId="95" applyNumberFormat="0" applyAlignment="0" applyProtection="0"/>
    <xf numFmtId="168" fontId="67" fillId="43" borderId="95" applyNumberFormat="0" applyAlignment="0" applyProtection="0"/>
    <xf numFmtId="168" fontId="67" fillId="43" borderId="95" applyNumberFormat="0" applyAlignment="0" applyProtection="0"/>
    <xf numFmtId="169" fontId="67" fillId="43" borderId="95" applyNumberFormat="0" applyAlignment="0" applyProtection="0"/>
    <xf numFmtId="168" fontId="67"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169" fontId="67"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168" fontId="67"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168" fontId="67"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65" fillId="43" borderId="95" applyNumberFormat="0" applyAlignment="0" applyProtection="0"/>
    <xf numFmtId="0" fontId="2" fillId="71" borderId="93" applyNumberFormat="0" applyFont="0" applyBorder="0" applyProtection="0">
      <alignment horizontal="left" vertical="center"/>
    </xf>
    <xf numFmtId="9" fontId="2" fillId="71" borderId="92" applyFont="0" applyProtection="0">
      <alignment horizontal="right" vertical="center"/>
    </xf>
    <xf numFmtId="3" fontId="2" fillId="71" borderId="92" applyFont="0" applyProtection="0">
      <alignment horizontal="right" vertical="center"/>
    </xf>
    <xf numFmtId="0" fontId="61" fillId="70" borderId="93" applyFont="0" applyBorder="0">
      <alignment horizontal="center" wrapText="1"/>
    </xf>
    <xf numFmtId="168" fontId="53" fillId="0" borderId="90">
      <alignment horizontal="left" vertical="center"/>
    </xf>
    <xf numFmtId="0" fontId="53" fillId="0" borderId="90">
      <alignment horizontal="left" vertical="center"/>
    </xf>
    <xf numFmtId="0" fontId="53" fillId="0" borderId="90">
      <alignment horizontal="left" vertical="center"/>
    </xf>
    <xf numFmtId="0" fontId="2" fillId="69" borderId="92" applyNumberFormat="0" applyFont="0" applyBorder="0" applyProtection="0">
      <alignment horizontal="center" vertical="center"/>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5" fillId="0" borderId="92" applyNumberFormat="0" applyAlignment="0">
      <alignment horizontal="right"/>
      <protection locked="0"/>
    </xf>
    <xf numFmtId="0" fontId="37" fillId="64" borderId="95" applyNumberFormat="0" applyAlignment="0" applyProtection="0"/>
    <xf numFmtId="168" fontId="39" fillId="64" borderId="95" applyNumberFormat="0" applyAlignment="0" applyProtection="0"/>
    <xf numFmtId="169" fontId="39" fillId="64" borderId="95" applyNumberFormat="0" applyAlignment="0" applyProtection="0"/>
    <xf numFmtId="168" fontId="39" fillId="64" borderId="95" applyNumberFormat="0" applyAlignment="0" applyProtection="0"/>
    <xf numFmtId="168" fontId="39" fillId="64" borderId="95" applyNumberFormat="0" applyAlignment="0" applyProtection="0"/>
    <xf numFmtId="169" fontId="39" fillId="64" borderId="95" applyNumberFormat="0" applyAlignment="0" applyProtection="0"/>
    <xf numFmtId="168" fontId="39" fillId="64" borderId="95" applyNumberFormat="0" applyAlignment="0" applyProtection="0"/>
    <xf numFmtId="168" fontId="39" fillId="64" borderId="95" applyNumberFormat="0" applyAlignment="0" applyProtection="0"/>
    <xf numFmtId="169" fontId="39" fillId="64" borderId="95" applyNumberFormat="0" applyAlignment="0" applyProtection="0"/>
    <xf numFmtId="168" fontId="39" fillId="64" borderId="95" applyNumberFormat="0" applyAlignment="0" applyProtection="0"/>
    <xf numFmtId="168" fontId="39" fillId="64" borderId="95" applyNumberFormat="0" applyAlignment="0" applyProtection="0"/>
    <xf numFmtId="169" fontId="39" fillId="64" borderId="95" applyNumberFormat="0" applyAlignment="0" applyProtection="0"/>
    <xf numFmtId="168" fontId="39"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169" fontId="39"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168" fontId="39"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168" fontId="39"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37" fillId="64" borderId="95" applyNumberFormat="0" applyAlignment="0" applyProtection="0"/>
    <xf numFmtId="0" fontId="1" fillId="0" borderId="0"/>
    <xf numFmtId="169" fontId="25" fillId="37" borderId="0"/>
    <xf numFmtId="0" fontId="2" fillId="0" borderId="0">
      <alignment vertical="center"/>
    </xf>
    <xf numFmtId="166" fontId="1" fillId="0" borderId="0" applyFont="0" applyFill="0" applyBorder="0" applyAlignment="0" applyProtection="0"/>
    <xf numFmtId="0" fontId="128" fillId="0" borderId="0"/>
  </cellStyleXfs>
  <cellXfs count="762">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2" xfId="0" applyFont="1" applyBorder="1"/>
    <xf numFmtId="0" fontId="12" fillId="0" borderId="0" xfId="0" applyFont="1"/>
    <xf numFmtId="0" fontId="9" fillId="0" borderId="0" xfId="0" applyFont="1" applyAlignment="1">
      <alignment horizontal="right" wrapText="1"/>
    </xf>
    <xf numFmtId="0" fontId="9" fillId="0" borderId="15" xfId="0" applyFont="1" applyBorder="1" applyAlignment="1">
      <alignment vertical="center"/>
    </xf>
    <xf numFmtId="0" fontId="9" fillId="0" borderId="18"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17"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17" xfId="0" applyFont="1" applyBorder="1"/>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5" xfId="0" applyFont="1" applyBorder="1"/>
    <xf numFmtId="0" fontId="22" fillId="0" borderId="3" xfId="0" applyFont="1" applyBorder="1"/>
    <xf numFmtId="0" fontId="21"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5" xfId="1" applyNumberFormat="1" applyFont="1" applyFill="1" applyBorder="1" applyAlignment="1" applyProtection="1">
      <alignment horizontal="center" vertical="center" wrapText="1"/>
      <protection locked="0"/>
    </xf>
    <xf numFmtId="164" fontId="7" fillId="3" borderId="16" xfId="1" applyNumberFormat="1" applyFont="1" applyFill="1" applyBorder="1" applyAlignment="1" applyProtection="1">
      <alignment horizontal="center" vertical="center" wrapText="1"/>
      <protection locked="0"/>
    </xf>
    <xf numFmtId="0" fontId="4" fillId="0" borderId="12" xfId="0" applyFont="1" applyBorder="1"/>
    <xf numFmtId="0" fontId="4" fillId="0" borderId="14" xfId="0" applyFont="1" applyBorder="1"/>
    <xf numFmtId="0" fontId="7" fillId="3" borderId="18" xfId="9" applyFont="1" applyFill="1" applyBorder="1" applyAlignment="1" applyProtection="1">
      <alignment horizontal="left" vertical="center"/>
      <protection locked="0"/>
    </xf>
    <xf numFmtId="0" fontId="15" fillId="3" borderId="20"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7" fillId="0" borderId="0" xfId="11" applyFont="1" applyAlignment="1">
      <alignment vertical="center"/>
    </xf>
    <xf numFmtId="0" fontId="4" fillId="0" borderId="15" xfId="0" applyFont="1" applyBorder="1" applyAlignment="1">
      <alignment vertical="center"/>
    </xf>
    <xf numFmtId="0" fontId="9" fillId="2" borderId="18" xfId="0" applyFont="1" applyFill="1" applyBorder="1" applyAlignment="1">
      <alignment horizontal="right" vertical="center"/>
    </xf>
    <xf numFmtId="0" fontId="4" fillId="0" borderId="48" xfId="0" applyFont="1" applyBorder="1"/>
    <xf numFmtId="0" fontId="19" fillId="0" borderId="18" xfId="0" applyFont="1" applyBorder="1" applyAlignment="1">
      <alignment horizontal="center" vertical="center" wrapText="1"/>
    </xf>
    <xf numFmtId="0" fontId="4" fillId="0" borderId="49" xfId="0" applyFont="1" applyBorder="1"/>
    <xf numFmtId="0" fontId="7" fillId="0" borderId="12"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4" xfId="2" applyNumberFormat="1" applyFont="1" applyFill="1" applyBorder="1" applyAlignment="1" applyProtection="1">
      <alignment horizontal="center" vertical="center"/>
      <protection locked="0"/>
    </xf>
    <xf numFmtId="0" fontId="7" fillId="0" borderId="15"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5" xfId="9" applyFont="1" applyBorder="1" applyAlignment="1" applyProtection="1">
      <alignment horizontal="center" vertical="center" wrapText="1"/>
      <protection locked="0"/>
    </xf>
    <xf numFmtId="0" fontId="15" fillId="36" borderId="19" xfId="13" applyFont="1" applyFill="1" applyBorder="1" applyAlignment="1" applyProtection="1">
      <alignment vertical="center" wrapText="1"/>
      <protection locked="0"/>
    </xf>
    <xf numFmtId="167" fontId="22" fillId="0" borderId="54" xfId="0" applyNumberFormat="1" applyFont="1" applyBorder="1" applyAlignment="1">
      <alignment horizontal="center"/>
    </xf>
    <xf numFmtId="167" fontId="22" fillId="0" borderId="52" xfId="0" applyNumberFormat="1" applyFont="1" applyBorder="1" applyAlignment="1">
      <alignment horizontal="center"/>
    </xf>
    <xf numFmtId="167" fontId="18" fillId="0" borderId="52" xfId="0" applyNumberFormat="1" applyFont="1" applyBorder="1" applyAlignment="1">
      <alignment horizontal="center"/>
    </xf>
    <xf numFmtId="167" fontId="22" fillId="0" borderId="55" xfId="0" applyNumberFormat="1" applyFont="1" applyBorder="1" applyAlignment="1">
      <alignment horizontal="center"/>
    </xf>
    <xf numFmtId="167" fontId="22" fillId="0" borderId="56"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7" xfId="0" applyFont="1" applyBorder="1"/>
    <xf numFmtId="0" fontId="4" fillId="0" borderId="13" xfId="0" applyFont="1" applyBorder="1"/>
    <xf numFmtId="0" fontId="4" fillId="0" borderId="18" xfId="0" applyFont="1" applyBorder="1"/>
    <xf numFmtId="0" fontId="7" fillId="3" borderId="15" xfId="5" applyFont="1" applyFill="1" applyBorder="1" applyAlignment="1" applyProtection="1">
      <alignment horizontal="right" vertical="center"/>
      <protection locked="0"/>
    </xf>
    <xf numFmtId="0" fontId="15" fillId="3" borderId="19" xfId="16" applyFont="1" applyFill="1" applyBorder="1" applyProtection="1">
      <protection locked="0"/>
    </xf>
    <xf numFmtId="0" fontId="4" fillId="0" borderId="13" xfId="0" applyFont="1" applyBorder="1" applyAlignment="1">
      <alignment wrapText="1"/>
    </xf>
    <xf numFmtId="0" fontId="4" fillId="0" borderId="14" xfId="0" applyFont="1" applyBorder="1" applyAlignment="1">
      <alignment wrapText="1"/>
    </xf>
    <xf numFmtId="0" fontId="6" fillId="0" borderId="19" xfId="0" applyFont="1" applyBorder="1"/>
    <xf numFmtId="0" fontId="9" fillId="3" borderId="15" xfId="5" applyFont="1" applyFill="1" applyBorder="1" applyAlignment="1" applyProtection="1">
      <alignment horizontal="left" vertical="center"/>
      <protection locked="0"/>
    </xf>
    <xf numFmtId="0" fontId="9" fillId="3" borderId="16" xfId="13" applyFont="1" applyFill="1" applyBorder="1" applyAlignment="1" applyProtection="1">
      <alignment horizontal="center" vertical="center" wrapText="1"/>
      <protection locked="0"/>
    </xf>
    <xf numFmtId="0" fontId="9" fillId="3" borderId="15" xfId="5" applyFont="1" applyFill="1" applyBorder="1" applyAlignment="1" applyProtection="1">
      <alignment horizontal="right" vertical="center"/>
      <protection locked="0"/>
    </xf>
    <xf numFmtId="0" fontId="9" fillId="3" borderId="18" xfId="9" applyFont="1" applyFill="1" applyBorder="1" applyAlignment="1" applyProtection="1">
      <alignment horizontal="right" vertical="center"/>
      <protection locked="0"/>
    </xf>
    <xf numFmtId="0" fontId="10" fillId="3" borderId="19" xfId="16" applyFont="1" applyFill="1" applyBorder="1" applyProtection="1">
      <protection locked="0"/>
    </xf>
    <xf numFmtId="3" fontId="10" fillId="36" borderId="19" xfId="16" applyNumberFormat="1" applyFont="1" applyFill="1" applyBorder="1" applyProtection="1">
      <protection locked="0"/>
    </xf>
    <xf numFmtId="0" fontId="4" fillId="0" borderId="48" xfId="0" applyFont="1" applyBorder="1" applyAlignment="1">
      <alignment horizontal="center"/>
    </xf>
    <xf numFmtId="0" fontId="4" fillId="0" borderId="49"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16" xfId="0" applyFont="1" applyBorder="1" applyAlignment="1">
      <alignment horizontal="center" vertical="center"/>
    </xf>
    <xf numFmtId="0" fontId="101" fillId="0" borderId="3" xfId="0" applyFont="1" applyBorder="1"/>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9" fillId="0" borderId="2" xfId="20960" applyFont="1" applyBorder="1" applyAlignment="1">
      <alignment horizontal="left" wrapText="1" indent="1"/>
    </xf>
    <xf numFmtId="0" fontId="15" fillId="0" borderId="13" xfId="11" applyFont="1" applyBorder="1" applyAlignment="1">
      <alignment horizontal="center" vertical="center"/>
    </xf>
    <xf numFmtId="0" fontId="9" fillId="0" borderId="0" xfId="11" applyFont="1" applyAlignment="1">
      <alignment horizontal="left"/>
    </xf>
    <xf numFmtId="0" fontId="17" fillId="0" borderId="0" xfId="11" applyFont="1" applyAlignment="1">
      <alignment horizontal="right"/>
    </xf>
    <xf numFmtId="0" fontId="0" fillId="0" borderId="12" xfId="0" applyBorder="1" applyAlignment="1">
      <alignment horizontal="center" vertical="center"/>
    </xf>
    <xf numFmtId="0" fontId="6" fillId="36" borderId="23"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2" xfId="0" applyFont="1" applyFill="1" applyBorder="1" applyAlignment="1">
      <alignment wrapText="1"/>
    </xf>
    <xf numFmtId="0" fontId="15" fillId="0" borderId="0" xfId="11"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18"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3"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7" fillId="0" borderId="1" xfId="0" applyFont="1" applyBorder="1" applyAlignment="1">
      <alignment horizontal="center"/>
    </xf>
    <xf numFmtId="0" fontId="4" fillId="0" borderId="18" xfId="0" applyFont="1" applyBorder="1" applyAlignment="1">
      <alignment horizontal="center" vertical="center"/>
    </xf>
    <xf numFmtId="0" fontId="105" fillId="0" borderId="0" xfId="0" applyFont="1"/>
    <xf numFmtId="49" fontId="105" fillId="0" borderId="7" xfId="0" applyNumberFormat="1" applyFont="1" applyBorder="1" applyAlignment="1">
      <alignment horizontal="right" vertical="center"/>
    </xf>
    <xf numFmtId="49" fontId="105" fillId="0" borderId="70" xfId="0" applyNumberFormat="1" applyFont="1" applyBorder="1" applyAlignment="1">
      <alignment horizontal="right" vertical="center"/>
    </xf>
    <xf numFmtId="49" fontId="105" fillId="0" borderId="73" xfId="0" applyNumberFormat="1" applyFont="1" applyBorder="1" applyAlignment="1">
      <alignment horizontal="right" vertical="center"/>
    </xf>
    <xf numFmtId="49" fontId="105" fillId="0" borderId="78" xfId="0" applyNumberFormat="1" applyFont="1" applyBorder="1" applyAlignment="1">
      <alignment horizontal="right" vertical="center"/>
    </xf>
    <xf numFmtId="0" fontId="105" fillId="0" borderId="0" xfId="0" applyFont="1" applyAlignment="1">
      <alignment horizontal="left"/>
    </xf>
    <xf numFmtId="0" fontId="105" fillId="0" borderId="78" xfId="0" applyFont="1" applyBorder="1" applyAlignment="1">
      <alignment horizontal="right" vertical="center"/>
    </xf>
    <xf numFmtId="49" fontId="105" fillId="0" borderId="0" xfId="0" applyNumberFormat="1" applyFont="1" applyAlignment="1">
      <alignment horizontal="right" vertical="center"/>
    </xf>
    <xf numFmtId="0" fontId="105" fillId="0" borderId="0" xfId="0" applyFont="1" applyAlignment="1">
      <alignment vertical="center" wrapText="1"/>
    </xf>
    <xf numFmtId="0" fontId="105"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19" xfId="0" applyNumberFormat="1" applyFont="1" applyFill="1" applyBorder="1" applyAlignment="1" applyProtection="1">
      <alignment vertical="center"/>
      <protection locked="0"/>
    </xf>
    <xf numFmtId="3" fontId="20" fillId="36" borderId="19" xfId="0" applyNumberFormat="1" applyFont="1" applyFill="1" applyBorder="1" applyAlignment="1">
      <alignment vertical="center" wrapText="1"/>
    </xf>
    <xf numFmtId="193" fontId="7" fillId="36" borderId="16" xfId="2" applyNumberFormat="1" applyFont="1" applyFill="1" applyBorder="1" applyAlignment="1" applyProtection="1">
      <alignment vertical="top"/>
    </xf>
    <xf numFmtId="193" fontId="4" fillId="0" borderId="3" xfId="0" applyNumberFormat="1" applyFont="1" applyBorder="1"/>
    <xf numFmtId="193" fontId="4" fillId="0" borderId="15" xfId="0" applyNumberFormat="1" applyFont="1" applyBorder="1"/>
    <xf numFmtId="193" fontId="9" fillId="36" borderId="3" xfId="5"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22" fillId="0" borderId="0" xfId="0" applyNumberFormat="1" applyFont="1"/>
    <xf numFmtId="0" fontId="4" fillId="0" borderId="22" xfId="0" applyFont="1" applyBorder="1" applyAlignment="1">
      <alignment horizontal="center" vertical="center"/>
    </xf>
    <xf numFmtId="0" fontId="4" fillId="0" borderId="22" xfId="0"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6" fillId="0" borderId="0" xfId="0" applyFont="1" applyAlignment="1">
      <alignment horizontal="center" wrapText="1"/>
    </xf>
    <xf numFmtId="0" fontId="9" fillId="0" borderId="12" xfId="0" applyFont="1" applyBorder="1" applyAlignment="1">
      <alignment horizontal="right" vertical="center" wrapText="1"/>
    </xf>
    <xf numFmtId="0" fontId="7" fillId="0" borderId="13" xfId="0" applyFont="1" applyBorder="1" applyAlignment="1">
      <alignment vertical="center" wrapText="1"/>
    </xf>
    <xf numFmtId="169" fontId="25" fillId="37" borderId="0" xfId="20"/>
    <xf numFmtId="169" fontId="25" fillId="37" borderId="86" xfId="20" applyBorder="1"/>
    <xf numFmtId="0" fontId="4" fillId="0" borderId="7" xfId="0" applyFont="1" applyBorder="1" applyAlignment="1">
      <alignment vertical="center"/>
    </xf>
    <xf numFmtId="0" fontId="4" fillId="0" borderId="47" xfId="0" applyFont="1" applyBorder="1" applyAlignment="1">
      <alignment vertical="center"/>
    </xf>
    <xf numFmtId="0" fontId="4" fillId="0" borderId="92" xfId="0" applyFont="1" applyBorder="1" applyAlignment="1">
      <alignment vertical="center"/>
    </xf>
    <xf numFmtId="0" fontId="6" fillId="0" borderId="92"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88" xfId="0" applyFont="1" applyBorder="1" applyAlignment="1">
      <alignment vertical="center"/>
    </xf>
    <xf numFmtId="0" fontId="4" fillId="0" borderId="89" xfId="0" applyFont="1" applyBorder="1" applyAlignment="1">
      <alignment vertical="center"/>
    </xf>
    <xf numFmtId="0" fontId="4" fillId="0" borderId="12"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69" fontId="25" fillId="37" borderId="25" xfId="20" applyBorder="1"/>
    <xf numFmtId="169" fontId="25" fillId="37" borderId="102" xfId="20" applyBorder="1"/>
    <xf numFmtId="169" fontId="25" fillId="37" borderId="94" xfId="20" applyBorder="1"/>
    <xf numFmtId="169" fontId="25" fillId="37" borderId="49" xfId="20" applyBorder="1"/>
    <xf numFmtId="0" fontId="4" fillId="3" borderId="57" xfId="0" applyFont="1" applyFill="1" applyBorder="1" applyAlignment="1">
      <alignment horizontal="center" vertical="center"/>
    </xf>
    <xf numFmtId="0" fontId="4" fillId="3" borderId="0" xfId="0" applyFont="1" applyFill="1" applyAlignment="1">
      <alignment vertical="center"/>
    </xf>
    <xf numFmtId="0" fontId="4" fillId="0" borderId="63" xfId="0" applyFont="1" applyBorder="1" applyAlignment="1">
      <alignment horizontal="center" vertical="center"/>
    </xf>
    <xf numFmtId="0" fontId="4" fillId="3" borderId="90" xfId="0" applyFont="1" applyFill="1" applyBorder="1" applyAlignment="1">
      <alignment vertical="center"/>
    </xf>
    <xf numFmtId="0" fontId="14" fillId="3" borderId="103" xfId="0" applyFont="1" applyFill="1" applyBorder="1" applyAlignment="1">
      <alignment horizontal="left"/>
    </xf>
    <xf numFmtId="0" fontId="14" fillId="3" borderId="104" xfId="0" applyFont="1" applyFill="1" applyBorder="1" applyAlignment="1">
      <alignment horizontal="left"/>
    </xf>
    <xf numFmtId="0" fontId="4" fillId="0" borderId="92" xfId="0" applyFont="1" applyBorder="1" applyAlignment="1">
      <alignment horizontal="center" vertical="center" wrapText="1"/>
    </xf>
    <xf numFmtId="0" fontId="105" fillId="0" borderId="80" xfId="0" applyFont="1" applyBorder="1" applyAlignment="1">
      <alignment horizontal="right" vertical="center"/>
    </xf>
    <xf numFmtId="0" fontId="4" fillId="0" borderId="105" xfId="0" applyFont="1" applyBorder="1" applyAlignment="1">
      <alignment horizontal="center" vertical="center" wrapText="1"/>
    </xf>
    <xf numFmtId="0" fontId="6" fillId="3" borderId="106" xfId="0" applyFont="1" applyFill="1" applyBorder="1" applyAlignment="1">
      <alignment vertical="center"/>
    </xf>
    <xf numFmtId="0" fontId="4" fillId="3" borderId="17" xfId="0" applyFont="1" applyFill="1" applyBorder="1" applyAlignment="1">
      <alignment vertical="center"/>
    </xf>
    <xf numFmtId="0" fontId="4" fillId="0" borderId="107" xfId="0" applyFont="1" applyBorder="1" applyAlignment="1">
      <alignment horizontal="center" vertical="center"/>
    </xf>
    <xf numFmtId="0" fontId="6" fillId="0" borderId="19" xfId="0" applyFont="1" applyBorder="1" applyAlignment="1">
      <alignment vertical="center"/>
    </xf>
    <xf numFmtId="169" fontId="25" fillId="37" borderId="21" xfId="20" applyBorder="1"/>
    <xf numFmtId="0" fontId="4" fillId="0" borderId="7" xfId="0" applyFont="1" applyBorder="1" applyAlignment="1">
      <alignment horizontal="center" vertical="center" wrapText="1"/>
    </xf>
    <xf numFmtId="0" fontId="4" fillId="0" borderId="58" xfId="0" applyFont="1" applyBorder="1" applyAlignment="1">
      <alignment horizontal="center" vertical="center" wrapText="1"/>
    </xf>
    <xf numFmtId="0" fontId="7" fillId="0" borderId="12" xfId="11" applyFont="1" applyBorder="1" applyAlignment="1">
      <alignment vertical="center"/>
    </xf>
    <xf numFmtId="0" fontId="7" fillId="0" borderId="13" xfId="11" applyFont="1" applyBorder="1" applyAlignment="1">
      <alignment vertical="center"/>
    </xf>
    <xf numFmtId="0" fontId="15" fillId="0" borderId="14" xfId="11" applyFont="1" applyBorder="1" applyAlignment="1">
      <alignment horizontal="center" vertical="center"/>
    </xf>
    <xf numFmtId="0" fontId="0" fillId="0" borderId="107" xfId="0" applyBorder="1"/>
    <xf numFmtId="0" fontId="0" fillId="0" borderId="18" xfId="0" applyBorder="1"/>
    <xf numFmtId="0" fontId="6" fillId="36" borderId="108" xfId="0" applyFont="1" applyFill="1" applyBorder="1" applyAlignment="1">
      <alignment vertical="center" wrapText="1"/>
    </xf>
    <xf numFmtId="0" fontId="7" fillId="0" borderId="0" xfId="0" applyFont="1" applyAlignment="1">
      <alignment wrapText="1"/>
    </xf>
    <xf numFmtId="0" fontId="6" fillId="36" borderId="13" xfId="0" applyFont="1" applyFill="1" applyBorder="1" applyAlignment="1">
      <alignment horizontal="center" vertical="center" wrapText="1"/>
    </xf>
    <xf numFmtId="0" fontId="6" fillId="36" borderId="14" xfId="0" applyFont="1" applyFill="1" applyBorder="1" applyAlignment="1">
      <alignment horizontal="center" vertical="center" wrapText="1"/>
    </xf>
    <xf numFmtId="0" fontId="6" fillId="36" borderId="107" xfId="0" applyFont="1" applyFill="1" applyBorder="1" applyAlignment="1">
      <alignment horizontal="left" vertical="center" wrapText="1"/>
    </xf>
    <xf numFmtId="0" fontId="6" fillId="36" borderId="92" xfId="0" applyFont="1" applyFill="1" applyBorder="1" applyAlignment="1">
      <alignment horizontal="left" vertical="center" wrapText="1"/>
    </xf>
    <xf numFmtId="0" fontId="6" fillId="36" borderId="105" xfId="0" applyFont="1" applyFill="1" applyBorder="1" applyAlignment="1">
      <alignment horizontal="left" vertical="center" wrapText="1"/>
    </xf>
    <xf numFmtId="0" fontId="4" fillId="0" borderId="107" xfId="0" applyFont="1" applyBorder="1" applyAlignment="1">
      <alignment horizontal="right" vertical="center" wrapText="1"/>
    </xf>
    <xf numFmtId="0" fontId="4" fillId="0" borderId="92" xfId="0" applyFont="1" applyBorder="1" applyAlignment="1">
      <alignment horizontal="left" vertical="center" wrapText="1"/>
    </xf>
    <xf numFmtId="0" fontId="108" fillId="0" borderId="107" xfId="0" applyFont="1" applyBorder="1" applyAlignment="1">
      <alignment horizontal="right" vertical="center" wrapText="1"/>
    </xf>
    <xf numFmtId="0" fontId="108" fillId="0" borderId="92" xfId="0" applyFont="1" applyBorder="1" applyAlignment="1">
      <alignment horizontal="left" vertical="center" wrapText="1"/>
    </xf>
    <xf numFmtId="0" fontId="6" fillId="0" borderId="107"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8" fillId="0" borderId="0" xfId="0" applyFont="1" applyAlignment="1">
      <alignment horizontal="left" vertical="center"/>
    </xf>
    <xf numFmtId="49" fontId="109" fillId="0" borderId="18" xfId="5" applyNumberFormat="1" applyFont="1" applyBorder="1" applyAlignment="1" applyProtection="1">
      <alignment horizontal="left" vertical="center"/>
      <protection locked="0"/>
    </xf>
    <xf numFmtId="0" fontId="110" fillId="0" borderId="19" xfId="9" applyFont="1" applyBorder="1" applyAlignment="1" applyProtection="1">
      <alignment horizontal="left" vertical="center" wrapText="1"/>
      <protection locked="0"/>
    </xf>
    <xf numFmtId="0" fontId="19" fillId="0" borderId="107" xfId="0" applyFont="1" applyBorder="1" applyAlignment="1">
      <alignment horizontal="center" vertical="center" wrapText="1"/>
    </xf>
    <xf numFmtId="3" fontId="20" fillId="36" borderId="92" xfId="0" applyNumberFormat="1" applyFont="1" applyFill="1" applyBorder="1" applyAlignment="1">
      <alignment vertical="center" wrapText="1"/>
    </xf>
    <xf numFmtId="14" fontId="7" fillId="3" borderId="92" xfId="8" quotePrefix="1" applyNumberFormat="1" applyFont="1" applyFill="1" applyBorder="1" applyAlignment="1" applyProtection="1">
      <alignment horizontal="left" vertical="center" wrapText="1" indent="2"/>
      <protection locked="0"/>
    </xf>
    <xf numFmtId="3" fontId="20" fillId="0" borderId="92" xfId="0" applyNumberFormat="1" applyFont="1" applyBorder="1" applyAlignment="1">
      <alignment vertical="center" wrapText="1"/>
    </xf>
    <xf numFmtId="14" fontId="7" fillId="3" borderId="92" xfId="8" quotePrefix="1" applyNumberFormat="1" applyFont="1" applyFill="1" applyBorder="1" applyAlignment="1" applyProtection="1">
      <alignment horizontal="left" vertical="center" wrapText="1" indent="3"/>
      <protection locked="0"/>
    </xf>
    <xf numFmtId="0" fontId="11" fillId="0" borderId="92" xfId="17" applyFill="1" applyBorder="1" applyAlignment="1" applyProtection="1"/>
    <xf numFmtId="49" fontId="108" fillId="0" borderId="107" xfId="0" applyNumberFormat="1" applyFont="1" applyBorder="1" applyAlignment="1">
      <alignment horizontal="right" vertical="center" wrapText="1"/>
    </xf>
    <xf numFmtId="0" fontId="7" fillId="3" borderId="92" xfId="20960" applyFont="1" applyFill="1" applyBorder="1"/>
    <xf numFmtId="0" fontId="102" fillId="0" borderId="92" xfId="20960" applyFont="1" applyBorder="1" applyAlignment="1">
      <alignment horizontal="center" vertical="center"/>
    </xf>
    <xf numFmtId="0" fontId="4" fillId="0" borderId="92" xfId="0" applyFont="1" applyBorder="1"/>
    <xf numFmtId="0" fontId="11" fillId="0" borderId="92" xfId="17" applyFill="1" applyBorder="1" applyAlignment="1" applyProtection="1">
      <alignment horizontal="left" vertical="center" wrapText="1"/>
    </xf>
    <xf numFmtId="49" fontId="108" fillId="0" borderId="92" xfId="0" applyNumberFormat="1" applyFont="1" applyBorder="1" applyAlignment="1">
      <alignment horizontal="right" vertical="center" wrapText="1"/>
    </xf>
    <xf numFmtId="0" fontId="11" fillId="0" borderId="92" xfId="17" applyFill="1" applyBorder="1" applyAlignment="1" applyProtection="1">
      <alignment horizontal="left" vertical="center"/>
    </xf>
    <xf numFmtId="0" fontId="111" fillId="78" borderId="93" xfId="21412" applyFont="1" applyFill="1" applyBorder="1" applyAlignment="1" applyProtection="1">
      <alignment vertical="center" wrapText="1"/>
      <protection locked="0"/>
    </xf>
    <xf numFmtId="0" fontId="112" fillId="70" borderId="88" xfId="21412" applyFont="1" applyFill="1" applyBorder="1" applyAlignment="1" applyProtection="1">
      <alignment horizontal="center" vertical="center"/>
      <protection locked="0"/>
    </xf>
    <xf numFmtId="0" fontId="111" fillId="79" borderId="92" xfId="21412" applyFont="1" applyFill="1" applyBorder="1" applyAlignment="1" applyProtection="1">
      <alignment horizontal="center" vertical="center"/>
      <protection locked="0"/>
    </xf>
    <xf numFmtId="0" fontId="111" fillId="78" borderId="93" xfId="21412" applyFont="1" applyFill="1" applyBorder="1" applyProtection="1">
      <alignment vertical="center"/>
      <protection locked="0"/>
    </xf>
    <xf numFmtId="0" fontId="113" fillId="70" borderId="88" xfId="21412" applyFont="1" applyFill="1" applyBorder="1" applyAlignment="1" applyProtection="1">
      <alignment horizontal="center" vertical="center"/>
      <protection locked="0"/>
    </xf>
    <xf numFmtId="0" fontId="113" fillId="3" borderId="88" xfId="21412" applyFont="1" applyFill="1" applyBorder="1" applyAlignment="1" applyProtection="1">
      <alignment horizontal="center" vertical="center"/>
      <protection locked="0"/>
    </xf>
    <xf numFmtId="0" fontId="113" fillId="0" borderId="88" xfId="21412" applyFont="1" applyBorder="1" applyAlignment="1" applyProtection="1">
      <alignment horizontal="center" vertical="center"/>
      <protection locked="0"/>
    </xf>
    <xf numFmtId="0" fontId="114" fillId="79" borderId="92" xfId="21412" applyFont="1" applyFill="1" applyBorder="1" applyAlignment="1" applyProtection="1">
      <alignment horizontal="center" vertical="center"/>
      <protection locked="0"/>
    </xf>
    <xf numFmtId="0" fontId="111" fillId="78" borderId="93" xfId="21412" applyFont="1" applyFill="1" applyBorder="1" applyAlignment="1" applyProtection="1">
      <alignment horizontal="center" vertical="center"/>
      <protection locked="0"/>
    </xf>
    <xf numFmtId="0" fontId="61" fillId="78" borderId="93" xfId="21412" applyFont="1" applyFill="1" applyBorder="1" applyProtection="1">
      <alignment vertical="center"/>
      <protection locked="0"/>
    </xf>
    <xf numFmtId="0" fontId="113" fillId="70" borderId="92" xfId="21412" applyFont="1" applyFill="1" applyBorder="1" applyAlignment="1" applyProtection="1">
      <alignment horizontal="center" vertical="center"/>
      <protection locked="0"/>
    </xf>
    <xf numFmtId="0" fontId="35" fillId="70" borderId="92" xfId="21412" applyFont="1" applyFill="1" applyBorder="1" applyAlignment="1" applyProtection="1">
      <alignment horizontal="center" vertical="center"/>
      <protection locked="0"/>
    </xf>
    <xf numFmtId="0" fontId="61" fillId="78" borderId="91" xfId="21412" applyFont="1" applyFill="1" applyBorder="1" applyProtection="1">
      <alignment vertical="center"/>
      <protection locked="0"/>
    </xf>
    <xf numFmtId="0" fontId="112" fillId="0" borderId="91" xfId="21412" applyFont="1" applyBorder="1" applyAlignment="1" applyProtection="1">
      <alignment horizontal="left" vertical="center" wrapText="1"/>
      <protection locked="0"/>
    </xf>
    <xf numFmtId="164" fontId="112" fillId="0" borderId="92" xfId="948" applyNumberFormat="1" applyFont="1" applyFill="1" applyBorder="1" applyAlignment="1" applyProtection="1">
      <alignment horizontal="right" vertical="center"/>
      <protection locked="0"/>
    </xf>
    <xf numFmtId="0" fontId="111" fillId="79" borderId="91" xfId="21412" applyFont="1" applyFill="1" applyBorder="1" applyAlignment="1" applyProtection="1">
      <alignment vertical="top" wrapText="1"/>
      <protection locked="0"/>
    </xf>
    <xf numFmtId="164" fontId="112" fillId="79" borderId="92" xfId="948" applyNumberFormat="1" applyFont="1" applyFill="1" applyBorder="1" applyAlignment="1" applyProtection="1">
      <alignment horizontal="right" vertical="center"/>
    </xf>
    <xf numFmtId="164" fontId="61" fillId="78" borderId="91" xfId="948" applyNumberFormat="1" applyFont="1" applyFill="1" applyBorder="1" applyAlignment="1" applyProtection="1">
      <alignment horizontal="right" vertical="center"/>
      <protection locked="0"/>
    </xf>
    <xf numFmtId="0" fontId="112" fillId="70" borderId="91" xfId="21412" applyFont="1" applyFill="1" applyBorder="1" applyAlignment="1" applyProtection="1">
      <alignment vertical="center" wrapText="1"/>
      <protection locked="0"/>
    </xf>
    <xf numFmtId="0" fontId="112" fillId="70" borderId="91" xfId="21412" applyFont="1" applyFill="1" applyBorder="1" applyAlignment="1" applyProtection="1">
      <alignment horizontal="left" vertical="center" wrapText="1"/>
      <protection locked="0"/>
    </xf>
    <xf numFmtId="0" fontId="112" fillId="0" borderId="91" xfId="21412" applyFont="1" applyBorder="1" applyAlignment="1" applyProtection="1">
      <alignment vertical="center" wrapText="1"/>
      <protection locked="0"/>
    </xf>
    <xf numFmtId="0" fontId="112" fillId="3" borderId="91" xfId="21412" applyFont="1" applyFill="1" applyBorder="1" applyAlignment="1" applyProtection="1">
      <alignment horizontal="left" vertical="center" wrapText="1"/>
      <protection locked="0"/>
    </xf>
    <xf numFmtId="0" fontId="111" fillId="79" borderId="91" xfId="21412" applyFont="1" applyFill="1" applyBorder="1" applyAlignment="1" applyProtection="1">
      <alignment vertical="center" wrapText="1"/>
      <protection locked="0"/>
    </xf>
    <xf numFmtId="164" fontId="111" fillId="78" borderId="91" xfId="948" applyNumberFormat="1" applyFont="1" applyFill="1" applyBorder="1" applyAlignment="1" applyProtection="1">
      <alignment horizontal="right" vertical="center"/>
      <protection locked="0"/>
    </xf>
    <xf numFmtId="164" fontId="112" fillId="3" borderId="92" xfId="948" applyNumberFormat="1" applyFont="1" applyFill="1" applyBorder="1" applyAlignment="1" applyProtection="1">
      <alignment horizontal="right" vertical="center"/>
      <protection locked="0"/>
    </xf>
    <xf numFmtId="1" fontId="4" fillId="0" borderId="105" xfId="0" applyNumberFormat="1" applyFont="1" applyBorder="1" applyAlignment="1">
      <alignment horizontal="right" vertical="center" wrapText="1"/>
    </xf>
    <xf numFmtId="1" fontId="6" fillId="36" borderId="105" xfId="0" applyNumberFormat="1" applyFont="1" applyFill="1" applyBorder="1" applyAlignment="1">
      <alignment horizontal="center" vertical="center" wrapText="1"/>
    </xf>
    <xf numFmtId="10" fontId="7" fillId="0" borderId="92" xfId="20961" applyNumberFormat="1" applyFont="1" applyFill="1" applyBorder="1" applyAlignment="1">
      <alignment horizontal="left" vertical="center" wrapText="1"/>
    </xf>
    <xf numFmtId="10" fontId="108" fillId="0" borderId="92" xfId="20961" applyNumberFormat="1" applyFont="1" applyFill="1" applyBorder="1" applyAlignment="1">
      <alignment horizontal="left" vertical="center" wrapText="1"/>
    </xf>
    <xf numFmtId="10" fontId="6" fillId="36" borderId="92" xfId="0" applyNumberFormat="1" applyFont="1" applyFill="1" applyBorder="1" applyAlignment="1">
      <alignment horizontal="center" vertical="center" wrapText="1"/>
    </xf>
    <xf numFmtId="43" fontId="7" fillId="0" borderId="0" xfId="7" applyFont="1"/>
    <xf numFmtId="0" fontId="106" fillId="0" borderId="0" xfId="0" applyFont="1" applyAlignment="1">
      <alignment wrapText="1"/>
    </xf>
    <xf numFmtId="0" fontId="10" fillId="0" borderId="22" xfId="0" applyFont="1" applyBorder="1" applyAlignment="1">
      <alignment horizontal="center" wrapText="1"/>
    </xf>
    <xf numFmtId="0" fontId="10" fillId="0" borderId="8" xfId="0" applyFont="1" applyBorder="1" applyAlignment="1">
      <alignment horizontal="center" vertical="center" wrapText="1"/>
    </xf>
    <xf numFmtId="0" fontId="9" fillId="0" borderId="107" xfId="0" applyFont="1" applyBorder="1" applyAlignment="1">
      <alignment horizontal="right" vertical="center" wrapText="1"/>
    </xf>
    <xf numFmtId="0" fontId="7" fillId="0" borderId="92" xfId="0" applyFont="1" applyBorder="1" applyAlignment="1">
      <alignment vertical="center" wrapText="1"/>
    </xf>
    <xf numFmtId="0" fontId="4" fillId="0" borderId="92" xfId="0" applyFont="1" applyBorder="1" applyAlignment="1">
      <alignment vertical="center" wrapText="1"/>
    </xf>
    <xf numFmtId="0" fontId="4" fillId="0" borderId="92" xfId="0" applyFont="1" applyBorder="1" applyAlignment="1">
      <alignment horizontal="left" vertical="center" wrapText="1" indent="2"/>
    </xf>
    <xf numFmtId="0" fontId="6" fillId="0" borderId="19" xfId="0" applyFont="1" applyBorder="1" applyAlignment="1">
      <alignment vertical="center" wrapText="1"/>
    </xf>
    <xf numFmtId="0" fontId="4" fillId="0" borderId="105" xfId="0" applyFont="1" applyBorder="1"/>
    <xf numFmtId="0" fontId="9" fillId="0" borderId="105" xfId="0" applyFont="1" applyBorder="1"/>
    <xf numFmtId="0" fontId="10" fillId="0" borderId="14" xfId="0" applyFont="1" applyBorder="1" applyAlignment="1">
      <alignment horizontal="center"/>
    </xf>
    <xf numFmtId="0" fontId="10" fillId="0" borderId="105" xfId="0" applyFont="1" applyBorder="1" applyAlignment="1">
      <alignment horizontal="center" vertical="center" wrapText="1"/>
    </xf>
    <xf numFmtId="0" fontId="2"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0" fontId="9" fillId="0" borderId="107" xfId="0" applyFont="1" applyBorder="1" applyAlignment="1">
      <alignment horizontal="center" vertical="center" wrapText="1"/>
    </xf>
    <xf numFmtId="0" fontId="15" fillId="0" borderId="92" xfId="0" applyFont="1" applyBorder="1" applyAlignment="1">
      <alignment horizontal="center" vertical="center" wrapText="1"/>
    </xf>
    <xf numFmtId="0" fontId="16" fillId="0" borderId="92" xfId="0" applyFont="1" applyBorder="1" applyAlignment="1">
      <alignment horizontal="left" vertical="center" wrapText="1"/>
    </xf>
    <xf numFmtId="193" fontId="7" fillId="0" borderId="92" xfId="0" applyNumberFormat="1" applyFont="1" applyBorder="1" applyAlignment="1" applyProtection="1">
      <alignment vertical="center" wrapText="1"/>
      <protection locked="0"/>
    </xf>
    <xf numFmtId="193" fontId="7" fillId="0" borderId="92" xfId="0" applyNumberFormat="1" applyFont="1" applyBorder="1" applyAlignment="1" applyProtection="1">
      <alignment horizontal="right" vertical="center" wrapText="1"/>
      <protection locked="0"/>
    </xf>
    <xf numFmtId="0" fontId="9" fillId="2" borderId="107" xfId="0" applyFont="1" applyFill="1" applyBorder="1" applyAlignment="1">
      <alignment horizontal="right" vertical="center"/>
    </xf>
    <xf numFmtId="0" fontId="9" fillId="2" borderId="92" xfId="0" applyFont="1" applyFill="1" applyBorder="1" applyAlignment="1">
      <alignment vertical="center"/>
    </xf>
    <xf numFmtId="193" fontId="9" fillId="2" borderId="92" xfId="0" applyNumberFormat="1" applyFont="1" applyFill="1" applyBorder="1" applyAlignment="1" applyProtection="1">
      <alignment vertical="center"/>
      <protection locked="0"/>
    </xf>
    <xf numFmtId="0" fontId="15" fillId="0" borderId="107" xfId="0" applyFont="1" applyBorder="1" applyAlignment="1">
      <alignment horizontal="center" vertical="center" wrapText="1"/>
    </xf>
    <xf numFmtId="14" fontId="4" fillId="0" borderId="0" xfId="0" applyNumberFormat="1" applyFont="1"/>
    <xf numFmtId="10" fontId="4" fillId="0" borderId="92" xfId="20961" applyNumberFormat="1" applyFont="1" applyFill="1" applyBorder="1" applyAlignment="1" applyProtection="1">
      <alignment horizontal="right" vertical="center" wrapText="1"/>
      <protection locked="0"/>
    </xf>
    <xf numFmtId="0" fontId="4" fillId="3" borderId="48" xfId="0" applyFont="1" applyFill="1" applyBorder="1"/>
    <xf numFmtId="0" fontId="4" fillId="3" borderId="110" xfId="0" applyFont="1" applyFill="1" applyBorder="1" applyAlignment="1">
      <alignment wrapText="1"/>
    </xf>
    <xf numFmtId="0" fontId="4" fillId="3" borderId="111" xfId="0" applyFont="1" applyFill="1" applyBorder="1"/>
    <xf numFmtId="0" fontId="6" fillId="3" borderId="11" xfId="0" applyFont="1" applyFill="1" applyBorder="1" applyAlignment="1">
      <alignment horizontal="center" wrapText="1"/>
    </xf>
    <xf numFmtId="0" fontId="4" fillId="0" borderId="92" xfId="0" applyFont="1" applyBorder="1" applyAlignment="1">
      <alignment horizontal="center"/>
    </xf>
    <xf numFmtId="0" fontId="4" fillId="3" borderId="57"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86" xfId="0" applyFont="1" applyFill="1" applyBorder="1" applyAlignment="1">
      <alignment horizontal="center" vertical="center" wrapText="1"/>
    </xf>
    <xf numFmtId="0" fontId="4" fillId="0" borderId="107" xfId="0" applyFont="1" applyBorder="1"/>
    <xf numFmtId="0" fontId="4" fillId="0" borderId="92" xfId="0" applyFont="1" applyBorder="1" applyAlignment="1">
      <alignment wrapText="1"/>
    </xf>
    <xf numFmtId="164" fontId="4" fillId="0" borderId="92" xfId="7" applyNumberFormat="1" applyFont="1" applyBorder="1"/>
    <xf numFmtId="0" fontId="14" fillId="0" borderId="92" xfId="0" applyFont="1" applyBorder="1" applyAlignment="1">
      <alignment horizontal="left" wrapText="1" indent="2"/>
    </xf>
    <xf numFmtId="169" fontId="25" fillId="37" borderId="92" xfId="20" applyBorder="1"/>
    <xf numFmtId="0" fontId="6" fillId="0" borderId="107" xfId="0" applyFont="1" applyBorder="1"/>
    <xf numFmtId="0" fontId="6" fillId="0" borderId="92" xfId="0" applyFont="1" applyBorder="1" applyAlignment="1">
      <alignment wrapText="1"/>
    </xf>
    <xf numFmtId="164" fontId="6" fillId="0" borderId="105" xfId="7" applyNumberFormat="1" applyFont="1" applyBorder="1"/>
    <xf numFmtId="0" fontId="3" fillId="3" borderId="57"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86" xfId="7" applyNumberFormat="1" applyFont="1" applyFill="1" applyBorder="1"/>
    <xf numFmtId="164" fontId="4" fillId="0" borderId="92" xfId="7" applyNumberFormat="1" applyFont="1" applyFill="1" applyBorder="1"/>
    <xf numFmtId="0" fontId="14" fillId="0" borderId="92"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86" xfId="0" applyFont="1" applyFill="1" applyBorder="1"/>
    <xf numFmtId="0" fontId="6" fillId="0" borderId="18" xfId="0" applyFont="1" applyBorder="1"/>
    <xf numFmtId="0" fontId="6" fillId="0" borderId="19" xfId="0" applyFont="1" applyBorder="1" applyAlignment="1">
      <alignment wrapText="1"/>
    </xf>
    <xf numFmtId="169" fontId="25" fillId="37" borderId="108" xfId="20" applyBorder="1"/>
    <xf numFmtId="10" fontId="6" fillId="0" borderId="20" xfId="20961" applyNumberFormat="1" applyFont="1" applyBorder="1"/>
    <xf numFmtId="0" fontId="9" fillId="2" borderId="100" xfId="0" applyFont="1" applyFill="1" applyBorder="1" applyAlignment="1">
      <alignment horizontal="right" vertical="center"/>
    </xf>
    <xf numFmtId="0" fontId="9" fillId="2" borderId="88" xfId="0" applyFont="1" applyFill="1" applyBorder="1" applyAlignment="1">
      <alignment vertical="center"/>
    </xf>
    <xf numFmtId="193" fontId="9" fillId="2" borderId="88" xfId="0" applyNumberFormat="1" applyFont="1" applyFill="1" applyBorder="1" applyAlignment="1" applyProtection="1">
      <alignment vertical="center"/>
      <protection locked="0"/>
    </xf>
    <xf numFmtId="0" fontId="9" fillId="0" borderId="92" xfId="0" applyFont="1" applyBorder="1" applyAlignment="1">
      <alignment horizontal="left" vertical="center" wrapText="1"/>
    </xf>
    <xf numFmtId="0" fontId="6" fillId="3" borderId="0" xfId="0" applyFont="1" applyFill="1" applyAlignment="1">
      <alignment horizontal="center"/>
    </xf>
    <xf numFmtId="0" fontId="105" fillId="0" borderId="80" xfId="0" applyFont="1" applyBorder="1" applyAlignment="1">
      <alignment horizontal="left" vertical="center"/>
    </xf>
    <xf numFmtId="0" fontId="105" fillId="0" borderId="78" xfId="0" applyFont="1" applyBorder="1" applyAlignment="1">
      <alignment vertical="center" wrapText="1"/>
    </xf>
    <xf numFmtId="0" fontId="105" fillId="0" borderId="78" xfId="0" applyFont="1" applyBorder="1" applyAlignment="1">
      <alignment horizontal="left" vertical="center" wrapText="1"/>
    </xf>
    <xf numFmtId="0" fontId="115" fillId="0" borderId="0" xfId="11" applyFont="1"/>
    <xf numFmtId="0" fontId="116" fillId="0" borderId="0" xfId="0" applyFont="1"/>
    <xf numFmtId="0" fontId="117" fillId="0" borderId="0" xfId="11" applyFont="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Alignment="1">
      <alignment horizontal="left"/>
    </xf>
    <xf numFmtId="0" fontId="118" fillId="0" borderId="121" xfId="0" applyFont="1" applyBorder="1" applyAlignment="1">
      <alignment horizontal="left" vertical="center" wrapText="1"/>
    </xf>
    <xf numFmtId="0" fontId="124" fillId="0" borderId="0" xfId="0" applyFont="1"/>
    <xf numFmtId="49" fontId="105" fillId="0" borderId="92" xfId="0" applyNumberFormat="1" applyFont="1" applyBorder="1" applyAlignment="1">
      <alignment horizontal="right" vertical="center"/>
    </xf>
    <xf numFmtId="0" fontId="125" fillId="0" borderId="0" xfId="0" applyFont="1"/>
    <xf numFmtId="0" fontId="116" fillId="0" borderId="0" xfId="0" applyFont="1" applyAlignment="1">
      <alignment horizontal="left" indent="1"/>
    </xf>
    <xf numFmtId="0" fontId="116" fillId="0" borderId="0" xfId="0" applyFont="1" applyAlignment="1">
      <alignment horizontal="left" indent="2"/>
    </xf>
    <xf numFmtId="49" fontId="116" fillId="0" borderId="0" xfId="0" applyNumberFormat="1" applyFont="1" applyAlignment="1">
      <alignment horizontal="left" indent="3"/>
    </xf>
    <xf numFmtId="49" fontId="116" fillId="0" borderId="0" xfId="0" applyNumberFormat="1" applyFont="1" applyAlignment="1">
      <alignment horizontal="left" indent="1"/>
    </xf>
    <xf numFmtId="49" fontId="116" fillId="0" borderId="0" xfId="0" applyNumberFormat="1" applyFont="1" applyAlignment="1">
      <alignment horizontal="left" wrapText="1" indent="2"/>
    </xf>
    <xf numFmtId="49" fontId="116" fillId="0" borderId="0" xfId="0" applyNumberFormat="1" applyFont="1" applyAlignment="1">
      <alignment horizontal="left" wrapText="1" indent="3"/>
    </xf>
    <xf numFmtId="0" fontId="116" fillId="0" borderId="0" xfId="0" applyFont="1" applyAlignment="1">
      <alignment horizontal="left" wrapText="1" indent="1"/>
    </xf>
    <xf numFmtId="0" fontId="116" fillId="0" borderId="0" xfId="0" applyFont="1" applyAlignment="1">
      <alignment horizontal="left" vertical="top" wrapText="1"/>
    </xf>
    <xf numFmtId="0" fontId="9" fillId="0" borderId="92" xfId="0" applyFont="1" applyBorder="1" applyAlignment="1">
      <alignment horizontal="center" vertical="center" wrapText="1"/>
    </xf>
    <xf numFmtId="0" fontId="3" fillId="0" borderId="92" xfId="0" applyFont="1" applyBorder="1" applyAlignment="1">
      <alignment horizontal="center" vertical="center"/>
    </xf>
    <xf numFmtId="0" fontId="129" fillId="3" borderId="92" xfId="21414" applyFont="1" applyFill="1" applyBorder="1" applyAlignment="1">
      <alignment horizontal="left" vertical="center" wrapText="1"/>
    </xf>
    <xf numFmtId="0" fontId="130" fillId="0" borderId="92" xfId="21414" applyFont="1" applyBorder="1" applyAlignment="1">
      <alignment horizontal="left" vertical="center" wrapText="1" indent="1"/>
    </xf>
    <xf numFmtId="0" fontId="131" fillId="3" borderId="92" xfId="21414" applyFont="1" applyFill="1" applyBorder="1" applyAlignment="1">
      <alignment horizontal="left" vertical="center" wrapText="1"/>
    </xf>
    <xf numFmtId="0" fontId="130" fillId="3" borderId="92" xfId="21414" applyFont="1" applyFill="1" applyBorder="1" applyAlignment="1">
      <alignment horizontal="left" vertical="center" wrapText="1" indent="1"/>
    </xf>
    <xf numFmtId="0" fontId="129" fillId="0" borderId="128" xfId="0" applyFont="1" applyBorder="1" applyAlignment="1">
      <alignment horizontal="left" vertical="center" wrapText="1"/>
    </xf>
    <xf numFmtId="0" fontId="131" fillId="0" borderId="128" xfId="0" applyFont="1" applyBorder="1" applyAlignment="1">
      <alignment horizontal="left" vertical="center" wrapText="1"/>
    </xf>
    <xf numFmtId="0" fontId="132" fillId="3" borderId="128" xfId="0" applyFont="1" applyFill="1" applyBorder="1" applyAlignment="1">
      <alignment horizontal="left" vertical="center" wrapText="1" indent="1"/>
    </xf>
    <xf numFmtId="0" fontId="131" fillId="3" borderId="128" xfId="0" applyFont="1" applyFill="1" applyBorder="1" applyAlignment="1">
      <alignment horizontal="left" vertical="center" wrapText="1"/>
    </xf>
    <xf numFmtId="0" fontId="131" fillId="3" borderId="129" xfId="0" applyFont="1" applyFill="1" applyBorder="1" applyAlignment="1">
      <alignment horizontal="left" vertical="center" wrapText="1"/>
    </xf>
    <xf numFmtId="0" fontId="132" fillId="0" borderId="128" xfId="0" applyFont="1" applyBorder="1" applyAlignment="1">
      <alignment horizontal="left" vertical="center" wrapText="1" indent="1"/>
    </xf>
    <xf numFmtId="0" fontId="132" fillId="0" borderId="92" xfId="21414" applyFont="1" applyBorder="1" applyAlignment="1">
      <alignment horizontal="left" vertical="center" wrapText="1" indent="1"/>
    </xf>
    <xf numFmtId="0" fontId="131" fillId="0" borderId="92" xfId="21414" applyFont="1" applyBorder="1" applyAlignment="1">
      <alignment horizontal="left" vertical="center" wrapText="1"/>
    </xf>
    <xf numFmtId="0" fontId="133" fillId="0" borderId="92" xfId="21414" applyFont="1" applyBorder="1" applyAlignment="1">
      <alignment horizontal="center" vertical="center" wrapText="1"/>
    </xf>
    <xf numFmtId="0" fontId="131" fillId="3" borderId="130" xfId="0" applyFont="1" applyFill="1" applyBorder="1" applyAlignment="1">
      <alignment horizontal="left" vertical="center" wrapText="1"/>
    </xf>
    <xf numFmtId="0" fontId="0" fillId="0" borderId="131" xfId="0" applyBorder="1"/>
    <xf numFmtId="0" fontId="130" fillId="3" borderId="131" xfId="21414" applyFont="1" applyFill="1" applyBorder="1" applyAlignment="1">
      <alignment horizontal="left" vertical="center" wrapText="1" indent="1"/>
    </xf>
    <xf numFmtId="0" fontId="130" fillId="3" borderId="128" xfId="0" applyFont="1" applyFill="1" applyBorder="1" applyAlignment="1">
      <alignment horizontal="left" vertical="center" wrapText="1" indent="1"/>
    </xf>
    <xf numFmtId="0" fontId="130" fillId="0" borderId="131" xfId="21414" applyFont="1" applyBorder="1" applyAlignment="1">
      <alignment horizontal="left" vertical="center" wrapText="1" indent="1"/>
    </xf>
    <xf numFmtId="0" fontId="130" fillId="0" borderId="128" xfId="0" applyFont="1" applyBorder="1" applyAlignment="1">
      <alignment horizontal="left" vertical="center" wrapText="1" indent="1"/>
    </xf>
    <xf numFmtId="0" fontId="130" fillId="0" borderId="129" xfId="0" applyFont="1" applyBorder="1" applyAlignment="1">
      <alignment horizontal="left" vertical="center" wrapText="1" indent="1"/>
    </xf>
    <xf numFmtId="0" fontId="131" fillId="0" borderId="131" xfId="21414" applyFont="1" applyBorder="1" applyAlignment="1">
      <alignment horizontal="left" vertical="center" wrapText="1"/>
    </xf>
    <xf numFmtId="0" fontId="131" fillId="3" borderId="131" xfId="21414" applyFont="1" applyFill="1" applyBorder="1" applyAlignment="1">
      <alignment horizontal="left" vertical="center" wrapText="1"/>
    </xf>
    <xf numFmtId="0" fontId="133" fillId="0" borderId="131" xfId="21414" applyFont="1" applyBorder="1" applyAlignment="1">
      <alignment horizontal="center" vertical="center" wrapText="1"/>
    </xf>
    <xf numFmtId="0" fontId="134" fillId="0" borderId="131" xfId="0" applyFont="1" applyBorder="1" applyAlignment="1">
      <alignment horizontal="left"/>
    </xf>
    <xf numFmtId="0" fontId="131" fillId="0" borderId="131" xfId="0" applyFont="1" applyBorder="1" applyAlignment="1">
      <alignment horizontal="left" vertical="center" wrapText="1"/>
    </xf>
    <xf numFmtId="0" fontId="0" fillId="0" borderId="0" xfId="0" applyAlignment="1">
      <alignment horizontal="left" vertical="center"/>
    </xf>
    <xf numFmtId="0" fontId="9" fillId="0" borderId="131" xfId="0" applyFont="1" applyBorder="1" applyAlignment="1">
      <alignment horizontal="center" vertical="center" wrapText="1"/>
    </xf>
    <xf numFmtId="0" fontId="131" fillId="0" borderId="136" xfId="0" applyFont="1" applyBorder="1" applyAlignment="1">
      <alignment horizontal="justify" vertical="center" wrapText="1"/>
    </xf>
    <xf numFmtId="0" fontId="130" fillId="0" borderId="130" xfId="0" applyFont="1" applyBorder="1" applyAlignment="1">
      <alignment horizontal="left" vertical="center" wrapText="1" indent="1"/>
    </xf>
    <xf numFmtId="0" fontId="131" fillId="0" borderId="128" xfId="0" applyFont="1" applyBorder="1" applyAlignment="1">
      <alignment horizontal="justify" vertical="center" wrapText="1"/>
    </xf>
    <xf numFmtId="0" fontId="129" fillId="0" borderId="128" xfId="0" applyFont="1" applyBorder="1" applyAlignment="1">
      <alignment horizontal="justify" vertical="center" wrapText="1"/>
    </xf>
    <xf numFmtId="0" fontId="131" fillId="3" borderId="128" xfId="0" applyFont="1" applyFill="1" applyBorder="1" applyAlignment="1">
      <alignment horizontal="justify" vertical="center" wrapText="1"/>
    </xf>
    <xf numFmtId="0" fontId="131" fillId="0" borderId="129" xfId="0" applyFont="1" applyBorder="1" applyAlignment="1">
      <alignment horizontal="justify" vertical="center" wrapText="1"/>
    </xf>
    <xf numFmtId="0" fontId="131" fillId="0" borderId="130" xfId="0" applyFont="1" applyBorder="1" applyAlignment="1">
      <alignment horizontal="justify" vertical="center" wrapText="1"/>
    </xf>
    <xf numFmtId="0" fontId="131" fillId="0" borderId="131" xfId="21414" applyFont="1" applyBorder="1" applyAlignment="1">
      <alignment horizontal="justify" vertical="center" wrapText="1"/>
    </xf>
    <xf numFmtId="0" fontId="132" fillId="0" borderId="122" xfId="0" applyFont="1" applyBorder="1" applyAlignment="1">
      <alignment horizontal="left" vertical="center" wrapText="1" indent="1"/>
    </xf>
    <xf numFmtId="0" fontId="129" fillId="0" borderId="128" xfId="0" applyFont="1" applyBorder="1" applyAlignment="1">
      <alignment vertical="center" wrapText="1"/>
    </xf>
    <xf numFmtId="0" fontId="131" fillId="0" borderId="128" xfId="0" applyFont="1" applyBorder="1" applyAlignment="1">
      <alignment vertical="center" wrapText="1"/>
    </xf>
    <xf numFmtId="0" fontId="131" fillId="0" borderId="131" xfId="21414" applyFont="1" applyBorder="1" applyAlignment="1">
      <alignment vertical="center" wrapText="1"/>
    </xf>
    <xf numFmtId="0" fontId="9" fillId="0" borderId="105" xfId="0" applyFont="1" applyBorder="1" applyAlignment="1">
      <alignment horizontal="center" vertical="center" wrapText="1"/>
    </xf>
    <xf numFmtId="0" fontId="0" fillId="0" borderId="131" xfId="0" applyBorder="1" applyAlignment="1">
      <alignment horizontal="center"/>
    </xf>
    <xf numFmtId="193" fontId="9" fillId="0" borderId="131" xfId="0" applyNumberFormat="1" applyFont="1" applyBorder="1" applyAlignment="1">
      <alignment horizontal="right"/>
    </xf>
    <xf numFmtId="0" fontId="15" fillId="0" borderId="131" xfId="0" applyFont="1" applyBorder="1" applyAlignment="1">
      <alignment vertical="center" wrapText="1"/>
    </xf>
    <xf numFmtId="0" fontId="7" fillId="0" borderId="131" xfId="0" applyFont="1" applyBorder="1" applyAlignment="1">
      <alignment horizontal="left" vertical="center" wrapText="1" indent="1"/>
    </xf>
    <xf numFmtId="0" fontId="3" fillId="0" borderId="131" xfId="0" applyFont="1" applyBorder="1" applyAlignment="1">
      <alignment vertical="center"/>
    </xf>
    <xf numFmtId="0" fontId="135" fillId="0" borderId="131" xfId="0" applyFont="1" applyBorder="1" applyAlignment="1" applyProtection="1">
      <alignment horizontal="left" vertical="center" indent="1"/>
      <protection locked="0"/>
    </xf>
    <xf numFmtId="0" fontId="136" fillId="0" borderId="131" xfId="0" applyFont="1" applyBorder="1" applyAlignment="1" applyProtection="1">
      <alignment horizontal="left" vertical="center" indent="3"/>
      <protection locked="0"/>
    </xf>
    <xf numFmtId="0" fontId="137" fillId="0" borderId="131" xfId="0" applyFont="1" applyBorder="1" applyAlignment="1" applyProtection="1">
      <alignment horizontal="left" vertical="center" indent="3"/>
      <protection locked="0"/>
    </xf>
    <xf numFmtId="0" fontId="3" fillId="0" borderId="131" xfId="0" applyFont="1" applyBorder="1"/>
    <xf numFmtId="0" fontId="0" fillId="0" borderId="0" xfId="0" applyAlignment="1">
      <alignment horizontal="center"/>
    </xf>
    <xf numFmtId="193" fontId="9" fillId="0" borderId="0" xfId="0" applyNumberFormat="1" applyFont="1" applyAlignment="1">
      <alignment horizontal="right"/>
    </xf>
    <xf numFmtId="49" fontId="105" fillId="0" borderId="131" xfId="0" applyNumberFormat="1" applyFont="1" applyBorder="1" applyAlignment="1">
      <alignment horizontal="right" vertical="center"/>
    </xf>
    <xf numFmtId="0" fontId="0" fillId="0" borderId="131" xfId="0" applyBorder="1" applyAlignment="1">
      <alignment horizontal="center" vertical="center"/>
    </xf>
    <xf numFmtId="43" fontId="4" fillId="0" borderId="131" xfId="7" applyFont="1" applyFill="1" applyBorder="1" applyAlignment="1">
      <alignment vertical="center" wrapText="1"/>
    </xf>
    <xf numFmtId="0" fontId="0" fillId="0" borderId="135" xfId="0" applyBorder="1" applyAlignment="1">
      <alignment horizontal="center"/>
    </xf>
    <xf numFmtId="0" fontId="130" fillId="0" borderId="135" xfId="21414" applyFont="1" applyBorder="1" applyAlignment="1">
      <alignment horizontal="left" vertical="center" wrapText="1" indent="1"/>
    </xf>
    <xf numFmtId="0" fontId="130" fillId="3" borderId="131" xfId="0" applyFont="1" applyFill="1" applyBorder="1" applyAlignment="1">
      <alignment horizontal="left" vertical="center" wrapText="1" indent="1"/>
    </xf>
    <xf numFmtId="167" fontId="22" fillId="0" borderId="131" xfId="0" applyNumberFormat="1" applyFont="1" applyBorder="1" applyAlignment="1">
      <alignment horizontal="center"/>
    </xf>
    <xf numFmtId="0" fontId="22" fillId="0" borderId="131" xfId="0" applyFont="1" applyBorder="1"/>
    <xf numFmtId="0" fontId="130" fillId="0" borderId="131" xfId="0" applyFont="1" applyBorder="1" applyAlignment="1">
      <alignment horizontal="left" vertical="center" wrapText="1" indent="1"/>
    </xf>
    <xf numFmtId="0" fontId="132" fillId="3" borderId="131" xfId="0" applyFont="1" applyFill="1" applyBorder="1" applyAlignment="1">
      <alignment horizontal="left" vertical="center" wrapText="1" indent="1"/>
    </xf>
    <xf numFmtId="0" fontId="132" fillId="0" borderId="131" xfId="0" applyFont="1" applyBorder="1" applyAlignment="1">
      <alignment horizontal="left" vertical="center" wrapText="1" indent="1"/>
    </xf>
    <xf numFmtId="167" fontId="21" fillId="0" borderId="50" xfId="0" applyNumberFormat="1" applyFont="1" applyBorder="1" applyAlignment="1">
      <alignment horizontal="center"/>
    </xf>
    <xf numFmtId="167" fontId="17" fillId="0" borderId="52" xfId="0" applyNumberFormat="1" applyFont="1" applyBorder="1" applyAlignment="1">
      <alignment horizontal="center"/>
    </xf>
    <xf numFmtId="193" fontId="21" fillId="0" borderId="26" xfId="0" applyNumberFormat="1" applyFont="1" applyBorder="1" applyAlignment="1">
      <alignment horizontal="center" vertical="center"/>
    </xf>
    <xf numFmtId="0" fontId="119" fillId="0" borderId="131" xfId="0" applyFont="1" applyBorder="1"/>
    <xf numFmtId="49" fontId="121" fillId="0" borderId="131" xfId="5" applyNumberFormat="1" applyFont="1" applyBorder="1" applyAlignment="1" applyProtection="1">
      <alignment horizontal="right" vertical="center"/>
      <protection locked="0"/>
    </xf>
    <xf numFmtId="0" fontId="120" fillId="3" borderId="131" xfId="13" applyFont="1" applyFill="1" applyBorder="1" applyAlignment="1" applyProtection="1">
      <alignment horizontal="left" vertical="center" wrapText="1"/>
      <protection locked="0"/>
    </xf>
    <xf numFmtId="49" fontId="120" fillId="3" borderId="131" xfId="5" applyNumberFormat="1" applyFont="1" applyFill="1" applyBorder="1" applyAlignment="1" applyProtection="1">
      <alignment horizontal="right" vertical="center"/>
      <protection locked="0"/>
    </xf>
    <xf numFmtId="0" fontId="120" fillId="0" borderId="131" xfId="13" applyFont="1" applyBorder="1" applyAlignment="1" applyProtection="1">
      <alignment horizontal="left" vertical="center" wrapText="1"/>
      <protection locked="0"/>
    </xf>
    <xf numFmtId="49" fontId="120" fillId="0" borderId="131" xfId="5" applyNumberFormat="1" applyFont="1" applyBorder="1" applyAlignment="1" applyProtection="1">
      <alignment horizontal="right" vertical="center"/>
      <protection locked="0"/>
    </xf>
    <xf numFmtId="0" fontId="122" fillId="0" borderId="131" xfId="13" applyFont="1" applyBorder="1" applyAlignment="1" applyProtection="1">
      <alignment horizontal="left" vertical="center" wrapText="1"/>
      <protection locked="0"/>
    </xf>
    <xf numFmtId="0" fontId="119" fillId="0" borderId="131" xfId="0" applyFont="1" applyBorder="1" applyAlignment="1">
      <alignment horizontal="center" vertical="center" wrapText="1"/>
    </xf>
    <xf numFmtId="166" fontId="115" fillId="36" borderId="139" xfId="21413" applyFont="1" applyFill="1" applyBorder="1"/>
    <xf numFmtId="0" fontId="115" fillId="0" borderId="139" xfId="0" applyFont="1" applyBorder="1"/>
    <xf numFmtId="0" fontId="115" fillId="0" borderId="139" xfId="0" applyFont="1" applyBorder="1" applyAlignment="1">
      <alignment horizontal="left" indent="8"/>
    </xf>
    <xf numFmtId="0" fontId="115" fillId="0" borderId="139" xfId="0" applyFont="1" applyBorder="1" applyAlignment="1">
      <alignment wrapText="1"/>
    </xf>
    <xf numFmtId="0" fontId="118" fillId="0" borderId="139" xfId="0" applyFont="1" applyBorder="1"/>
    <xf numFmtId="49" fontId="121" fillId="0" borderId="139" xfId="5" applyNumberFormat="1" applyFont="1" applyBorder="1" applyAlignment="1" applyProtection="1">
      <alignment horizontal="right" vertical="center" wrapText="1"/>
      <protection locked="0"/>
    </xf>
    <xf numFmtId="49" fontId="120" fillId="3" borderId="139" xfId="5" applyNumberFormat="1" applyFont="1" applyFill="1" applyBorder="1" applyAlignment="1" applyProtection="1">
      <alignment horizontal="right" vertical="center" wrapText="1"/>
      <protection locked="0"/>
    </xf>
    <xf numFmtId="49" fontId="120" fillId="0" borderId="139" xfId="5" applyNumberFormat="1" applyFont="1" applyBorder="1" applyAlignment="1" applyProtection="1">
      <alignment horizontal="right" vertical="center" wrapText="1"/>
      <protection locked="0"/>
    </xf>
    <xf numFmtId="0" fontId="115" fillId="0" borderId="139" xfId="0" applyFont="1" applyBorder="1" applyAlignment="1">
      <alignment horizontal="center" vertical="center" wrapText="1"/>
    </xf>
    <xf numFmtId="0" fontId="115" fillId="0" borderId="140" xfId="0" applyFont="1" applyBorder="1" applyAlignment="1">
      <alignment horizontal="center" vertical="center" wrapText="1"/>
    </xf>
    <xf numFmtId="0" fontId="115" fillId="0" borderId="139"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5" fillId="0" borderId="139" xfId="0" applyFont="1" applyBorder="1" applyAlignment="1">
      <alignment horizontal="left" vertical="center" wrapText="1"/>
    </xf>
    <xf numFmtId="0" fontId="119" fillId="0" borderId="139" xfId="0" applyFont="1" applyBorder="1"/>
    <xf numFmtId="0" fontId="118" fillId="0" borderId="139" xfId="0" applyFont="1" applyBorder="1" applyAlignment="1">
      <alignment horizontal="left" wrapText="1" indent="1"/>
    </xf>
    <xf numFmtId="0" fontId="118" fillId="0" borderId="139" xfId="0" applyFont="1" applyBorder="1" applyAlignment="1">
      <alignment horizontal="left" vertical="center" indent="1"/>
    </xf>
    <xf numFmtId="0" fontId="116" fillId="0" borderId="139" xfId="0" applyFont="1" applyBorder="1"/>
    <xf numFmtId="0" fontId="115" fillId="0" borderId="139" xfId="0" applyFont="1" applyBorder="1" applyAlignment="1">
      <alignment horizontal="left" wrapText="1" indent="1"/>
    </xf>
    <xf numFmtId="0" fontId="115" fillId="0" borderId="139" xfId="0" applyFont="1" applyBorder="1" applyAlignment="1">
      <alignment horizontal="left" indent="1"/>
    </xf>
    <xf numFmtId="0" fontId="115" fillId="0" borderId="139" xfId="0" applyFont="1" applyBorder="1" applyAlignment="1">
      <alignment horizontal="left" wrapText="1" indent="4"/>
    </xf>
    <xf numFmtId="0" fontId="115" fillId="0" borderId="139" xfId="0" applyFont="1" applyBorder="1" applyAlignment="1">
      <alignment horizontal="left" indent="3"/>
    </xf>
    <xf numFmtId="0" fontId="118" fillId="0" borderId="139" xfId="0" applyFont="1" applyBorder="1" applyAlignment="1">
      <alignment horizontal="left" indent="1"/>
    </xf>
    <xf numFmtId="0" fontId="119" fillId="0" borderId="139" xfId="0" applyFont="1" applyBorder="1" applyAlignment="1">
      <alignment horizontal="center" vertical="center" wrapText="1"/>
    </xf>
    <xf numFmtId="0" fontId="115" fillId="80" borderId="139" xfId="0" applyFont="1" applyFill="1" applyBorder="1"/>
    <xf numFmtId="0" fontId="118" fillId="0" borderId="7" xfId="0" applyFont="1" applyBorder="1"/>
    <xf numFmtId="0" fontId="115" fillId="0" borderId="139" xfId="0" applyFont="1" applyBorder="1" applyAlignment="1">
      <alignment horizontal="left" wrapText="1" indent="2"/>
    </xf>
    <xf numFmtId="0" fontId="115" fillId="0" borderId="139" xfId="0" applyFont="1" applyBorder="1" applyAlignment="1">
      <alignment horizontal="left" wrapText="1"/>
    </xf>
    <xf numFmtId="0" fontId="118" fillId="83" borderId="139" xfId="0" applyFont="1" applyFill="1" applyBorder="1"/>
    <xf numFmtId="0" fontId="115" fillId="0" borderId="139" xfId="0" applyFont="1" applyBorder="1" applyAlignment="1">
      <alignment horizontal="center"/>
    </xf>
    <xf numFmtId="0" fontId="115" fillId="0" borderId="0" xfId="0" applyFont="1" applyAlignment="1">
      <alignment horizontal="center" vertical="center"/>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47" xfId="0" applyFont="1" applyBorder="1" applyAlignment="1">
      <alignment wrapText="1"/>
    </xf>
    <xf numFmtId="0" fontId="115" fillId="0" borderId="7" xfId="0" applyFont="1" applyBorder="1" applyAlignment="1">
      <alignment wrapText="1"/>
    </xf>
    <xf numFmtId="0" fontId="115" fillId="0" borderId="0" xfId="0" applyFont="1" applyAlignment="1">
      <alignment horizontal="center" vertical="center" wrapText="1"/>
    </xf>
    <xf numFmtId="0" fontId="115" fillId="0" borderId="138" xfId="0" applyFont="1" applyBorder="1" applyAlignment="1">
      <alignment horizontal="center" vertical="center" wrapText="1"/>
    </xf>
    <xf numFmtId="0" fontId="115" fillId="0" borderId="141" xfId="0" applyFont="1" applyBorder="1" applyAlignment="1">
      <alignment horizontal="center" vertical="center" wrapText="1"/>
    </xf>
    <xf numFmtId="0" fontId="115" fillId="0" borderId="137" xfId="0" applyFont="1" applyBorder="1" applyAlignment="1">
      <alignment horizontal="center" vertical="center" wrapText="1"/>
    </xf>
    <xf numFmtId="49" fontId="115" fillId="0" borderId="145" xfId="0" applyNumberFormat="1" applyFont="1" applyBorder="1" applyAlignment="1">
      <alignment horizontal="left" wrapText="1" indent="1"/>
    </xf>
    <xf numFmtId="0" fontId="115" fillId="0" borderId="146" xfId="0" applyFont="1" applyBorder="1" applyAlignment="1">
      <alignment horizontal="left" wrapText="1" indent="1"/>
    </xf>
    <xf numFmtId="49" fontId="115" fillId="0" borderId="147" xfId="0" applyNumberFormat="1" applyFont="1" applyBorder="1" applyAlignment="1">
      <alignment horizontal="left" wrapText="1" indent="1"/>
    </xf>
    <xf numFmtId="0" fontId="115" fillId="0" borderId="148" xfId="0" applyFont="1" applyBorder="1" applyAlignment="1">
      <alignment horizontal="left" wrapText="1" indent="1"/>
    </xf>
    <xf numFmtId="49" fontId="115" fillId="0" borderId="148" xfId="0" applyNumberFormat="1" applyFont="1" applyBorder="1" applyAlignment="1">
      <alignment horizontal="left" wrapText="1" indent="3"/>
    </xf>
    <xf numFmtId="49" fontId="115" fillId="0" borderId="147" xfId="0" applyNumberFormat="1" applyFont="1" applyBorder="1" applyAlignment="1">
      <alignment horizontal="left" wrapText="1" indent="3"/>
    </xf>
    <xf numFmtId="49" fontId="115" fillId="0" borderId="148" xfId="0" applyNumberFormat="1" applyFont="1" applyBorder="1" applyAlignment="1">
      <alignment horizontal="left" wrapText="1" indent="2"/>
    </xf>
    <xf numFmtId="49" fontId="115" fillId="0" borderId="147" xfId="0" applyNumberFormat="1" applyFont="1" applyBorder="1" applyAlignment="1">
      <alignment horizontal="left" wrapText="1" indent="2"/>
    </xf>
    <xf numFmtId="49" fontId="115" fillId="0" borderId="147" xfId="0" applyNumberFormat="1" applyFont="1" applyBorder="1" applyAlignment="1">
      <alignment horizontal="left" vertical="top" wrapText="1" indent="2"/>
    </xf>
    <xf numFmtId="0" fontId="115" fillId="81" borderId="147" xfId="0" applyFont="1" applyFill="1" applyBorder="1"/>
    <xf numFmtId="0" fontId="115" fillId="81" borderId="139" xfId="0" applyFont="1" applyFill="1" applyBorder="1"/>
    <xf numFmtId="0" fontId="115" fillId="81" borderId="148" xfId="0" applyFont="1" applyFill="1" applyBorder="1"/>
    <xf numFmtId="49" fontId="115" fillId="0" borderId="147" xfId="0" applyNumberFormat="1" applyFont="1" applyBorder="1" applyAlignment="1">
      <alignment horizontal="left" indent="1"/>
    </xf>
    <xf numFmtId="0" fontId="115" fillId="0" borderId="148" xfId="0" applyFont="1" applyBorder="1" applyAlignment="1">
      <alignment horizontal="left" indent="1"/>
    </xf>
    <xf numFmtId="49" fontId="115" fillId="0" borderId="148" xfId="0" applyNumberFormat="1" applyFont="1" applyBorder="1" applyAlignment="1">
      <alignment horizontal="left" indent="1"/>
    </xf>
    <xf numFmtId="49" fontId="115" fillId="0" borderId="148" xfId="0" applyNumberFormat="1" applyFont="1" applyBorder="1" applyAlignment="1">
      <alignment horizontal="left" indent="3"/>
    </xf>
    <xf numFmtId="49" fontId="115" fillId="0" borderId="147" xfId="0" applyNumberFormat="1" applyFont="1" applyBorder="1" applyAlignment="1">
      <alignment horizontal="left" indent="3"/>
    </xf>
    <xf numFmtId="0" fontId="115" fillId="0" borderId="148" xfId="0" applyFont="1" applyBorder="1" applyAlignment="1">
      <alignment horizontal="left" indent="2"/>
    </xf>
    <xf numFmtId="0" fontId="115" fillId="0" borderId="147" xfId="0" applyFont="1" applyBorder="1" applyAlignment="1">
      <alignment horizontal="left" indent="2"/>
    </xf>
    <xf numFmtId="0" fontId="115" fillId="0" borderId="147" xfId="0" applyFont="1" applyBorder="1" applyAlignment="1">
      <alignment horizontal="left" indent="1"/>
    </xf>
    <xf numFmtId="0" fontId="118" fillId="0" borderId="63" xfId="0" applyFont="1" applyBorder="1"/>
    <xf numFmtId="0" fontId="118" fillId="0" borderId="58" xfId="0" applyFont="1" applyBorder="1"/>
    <xf numFmtId="0" fontId="115" fillId="0" borderId="63" xfId="0" applyFont="1" applyBorder="1"/>
    <xf numFmtId="0" fontId="115" fillId="0" borderId="0" xfId="0" applyFont="1" applyAlignment="1">
      <alignment horizontal="left"/>
    </xf>
    <xf numFmtId="0" fontId="118" fillId="0" borderId="139" xfId="0" applyFont="1" applyBorder="1" applyAlignment="1">
      <alignment horizontal="left" vertical="center" wrapText="1"/>
    </xf>
    <xf numFmtId="0" fontId="9" fillId="0" borderId="0" xfId="0" applyFont="1" applyAlignment="1">
      <alignment wrapText="1"/>
    </xf>
    <xf numFmtId="0" fontId="120" fillId="0" borderId="139" xfId="0" applyFont="1" applyBorder="1"/>
    <xf numFmtId="0" fontId="118" fillId="0" borderId="139"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26" xfId="0" applyFont="1" applyBorder="1" applyAlignment="1">
      <alignment horizontal="left" vertical="center" wrapText="1" indent="1" readingOrder="1"/>
    </xf>
    <xf numFmtId="0" fontId="120" fillId="0" borderId="139" xfId="0" applyFont="1" applyBorder="1" applyAlignment="1">
      <alignment horizontal="left" indent="3"/>
    </xf>
    <xf numFmtId="0" fontId="118" fillId="0" borderId="139" xfId="0" applyFont="1" applyBorder="1" applyAlignment="1">
      <alignment vertical="center" wrapText="1" readingOrder="1"/>
    </xf>
    <xf numFmtId="0" fontId="120" fillId="0" borderId="139" xfId="0" applyFont="1" applyBorder="1" applyAlignment="1">
      <alignment horizontal="left" indent="2"/>
    </xf>
    <xf numFmtId="0" fontId="115" fillId="0" borderId="127" xfId="0" applyFont="1" applyBorder="1" applyAlignment="1">
      <alignment vertical="center" wrapText="1" readingOrder="1"/>
    </xf>
    <xf numFmtId="0" fontId="120" fillId="0" borderId="140" xfId="0" applyFont="1" applyBorder="1" applyAlignment="1">
      <alignment horizontal="left" indent="2"/>
    </xf>
    <xf numFmtId="0" fontId="115" fillId="0" borderId="126" xfId="0" applyFont="1" applyBorder="1" applyAlignment="1">
      <alignment vertical="center" wrapText="1" readingOrder="1"/>
    </xf>
    <xf numFmtId="0" fontId="115" fillId="0" borderId="125" xfId="0" applyFont="1" applyBorder="1" applyAlignment="1">
      <alignment vertical="center" wrapText="1" readingOrder="1"/>
    </xf>
    <xf numFmtId="0" fontId="138" fillId="0" borderId="7" xfId="0" applyFont="1" applyBorder="1"/>
    <xf numFmtId="0" fontId="105" fillId="0" borderId="139" xfId="0" applyFont="1" applyBorder="1" applyAlignment="1">
      <alignment vertical="center" wrapText="1"/>
    </xf>
    <xf numFmtId="0" fontId="105" fillId="0" borderId="139" xfId="0" applyFont="1" applyBorder="1" applyAlignment="1">
      <alignment horizontal="left" vertical="center" wrapText="1"/>
    </xf>
    <xf numFmtId="0" fontId="105" fillId="0" borderId="139" xfId="0" applyFont="1" applyBorder="1" applyAlignment="1">
      <alignment horizontal="left" indent="2"/>
    </xf>
    <xf numFmtId="0" fontId="105" fillId="0" borderId="139" xfId="0" applyFont="1" applyBorder="1" applyAlignment="1">
      <alignment horizontal="left" vertical="center" indent="1"/>
    </xf>
    <xf numFmtId="0" fontId="105" fillId="0" borderId="139" xfId="0" applyFont="1" applyBorder="1" applyAlignment="1">
      <alignment horizontal="left" vertical="center" wrapText="1" indent="1"/>
    </xf>
    <xf numFmtId="0" fontId="105" fillId="0" borderId="139" xfId="0" applyFont="1" applyBorder="1" applyAlignment="1">
      <alignment horizontal="right" vertical="center"/>
    </xf>
    <xf numFmtId="49" fontId="105" fillId="0" borderId="139" xfId="0" applyNumberFormat="1" applyFont="1" applyBorder="1" applyAlignment="1">
      <alignment horizontal="right" vertical="center"/>
    </xf>
    <xf numFmtId="0" fontId="105" fillId="0" borderId="140" xfId="0" applyFont="1" applyBorder="1" applyAlignment="1">
      <alignment horizontal="left" vertical="top" wrapText="1"/>
    </xf>
    <xf numFmtId="49" fontId="105" fillId="0" borderId="139" xfId="0" applyNumberFormat="1" applyFont="1" applyBorder="1" applyAlignment="1">
      <alignment vertical="top" wrapText="1"/>
    </xf>
    <xf numFmtId="49" fontId="105" fillId="0" borderId="139" xfId="0" applyNumberFormat="1" applyFont="1" applyBorder="1" applyAlignment="1">
      <alignment horizontal="left" vertical="top" wrapText="1" indent="2"/>
    </xf>
    <xf numFmtId="49" fontId="105" fillId="0" borderId="139" xfId="0" applyNumberFormat="1" applyFont="1" applyBorder="1" applyAlignment="1">
      <alignment horizontal="left" vertical="center" wrapText="1" indent="3"/>
    </xf>
    <xf numFmtId="49" fontId="105" fillId="0" borderId="139" xfId="0" applyNumberFormat="1" applyFont="1" applyBorder="1" applyAlignment="1">
      <alignment horizontal="left" wrapText="1" indent="2"/>
    </xf>
    <xf numFmtId="49" fontId="105" fillId="0" borderId="139" xfId="0" applyNumberFormat="1" applyFont="1" applyBorder="1" applyAlignment="1">
      <alignment horizontal="left" vertical="top" wrapText="1"/>
    </xf>
    <xf numFmtId="49" fontId="105" fillId="0" borderId="139" xfId="0" applyNumberFormat="1" applyFont="1" applyBorder="1" applyAlignment="1">
      <alignment horizontal="left" wrapText="1" indent="3"/>
    </xf>
    <xf numFmtId="49" fontId="105" fillId="0" borderId="139" xfId="0" applyNumberFormat="1" applyFont="1" applyBorder="1" applyAlignment="1">
      <alignment vertical="center"/>
    </xf>
    <xf numFmtId="49" fontId="105" fillId="0" borderId="139" xfId="0" applyNumberFormat="1" applyFont="1" applyBorder="1" applyAlignment="1">
      <alignment horizontal="left" indent="3"/>
    </xf>
    <xf numFmtId="0" fontId="105" fillId="0" borderId="139" xfId="0" applyFont="1" applyBorder="1" applyAlignment="1">
      <alignment horizontal="left" indent="1"/>
    </xf>
    <xf numFmtId="0" fontId="105" fillId="0" borderId="139" xfId="0" applyFont="1" applyBorder="1" applyAlignment="1">
      <alignment horizontal="left" wrapText="1" indent="2"/>
    </xf>
    <xf numFmtId="0" fontId="105" fillId="0" borderId="139" xfId="0" applyFont="1" applyBorder="1" applyAlignment="1">
      <alignment horizontal="left" vertical="top" wrapText="1"/>
    </xf>
    <xf numFmtId="0" fontId="104" fillId="0" borderId="7" xfId="0" applyFont="1" applyBorder="1" applyAlignment="1">
      <alignment wrapText="1"/>
    </xf>
    <xf numFmtId="0" fontId="105" fillId="0" borderId="139" xfId="0" applyFont="1" applyBorder="1" applyAlignment="1">
      <alignment horizontal="left" vertical="top" wrapText="1" indent="2"/>
    </xf>
    <xf numFmtId="0" fontId="105" fillId="0" borderId="139" xfId="0" applyFont="1" applyBorder="1" applyAlignment="1">
      <alignment horizontal="left" wrapText="1"/>
    </xf>
    <xf numFmtId="0" fontId="105" fillId="0" borderId="139" xfId="12672" applyFont="1" applyBorder="1" applyAlignment="1">
      <alignment horizontal="left" vertical="center" wrapText="1" indent="2"/>
    </xf>
    <xf numFmtId="0" fontId="105" fillId="0" borderId="139" xfId="0" applyFont="1" applyBorder="1" applyAlignment="1">
      <alignment wrapText="1"/>
    </xf>
    <xf numFmtId="0" fontId="105" fillId="0" borderId="139" xfId="0" applyFont="1" applyBorder="1"/>
    <xf numFmtId="0" fontId="105" fillId="0" borderId="139" xfId="12672" applyFont="1" applyBorder="1" applyAlignment="1">
      <alignment horizontal="left" vertical="center" wrapText="1"/>
    </xf>
    <xf numFmtId="0" fontId="104" fillId="0" borderId="139" xfId="0" applyFont="1" applyBorder="1" applyAlignment="1">
      <alignment wrapText="1"/>
    </xf>
    <xf numFmtId="0" fontId="105" fillId="0" borderId="141" xfId="0" applyFont="1" applyBorder="1" applyAlignment="1">
      <alignment horizontal="left" vertical="center" wrapText="1"/>
    </xf>
    <xf numFmtId="0" fontId="105" fillId="3" borderId="139" xfId="5" applyFont="1" applyFill="1" applyBorder="1" applyAlignment="1" applyProtection="1">
      <alignment horizontal="right" vertical="center"/>
      <protection locked="0"/>
    </xf>
    <xf numFmtId="2" fontId="105" fillId="3" borderId="139" xfId="5" applyNumberFormat="1" applyFont="1" applyFill="1" applyBorder="1" applyAlignment="1" applyProtection="1">
      <alignment horizontal="right" vertical="center"/>
      <protection locked="0"/>
    </xf>
    <xf numFmtId="0" fontId="105" fillId="0" borderId="139" xfId="0" applyFont="1" applyBorder="1" applyAlignment="1">
      <alignment vertical="center"/>
    </xf>
    <xf numFmtId="0" fontId="105" fillId="0" borderId="141" xfId="13" applyFont="1" applyBorder="1" applyAlignment="1" applyProtection="1">
      <alignment horizontal="left" vertical="top" wrapText="1"/>
      <protection locked="0"/>
    </xf>
    <xf numFmtId="0" fontId="105" fillId="0" borderId="142" xfId="13" applyFont="1" applyBorder="1" applyAlignment="1" applyProtection="1">
      <alignment horizontal="left" vertical="top" wrapText="1"/>
      <protection locked="0"/>
    </xf>
    <xf numFmtId="0" fontId="105" fillId="0" borderId="140" xfId="0" applyFont="1" applyBorder="1" applyAlignment="1">
      <alignment vertical="center" wrapText="1"/>
    </xf>
    <xf numFmtId="0" fontId="124" fillId="0" borderId="0" xfId="0" applyFont="1" applyAlignment="1">
      <alignment horizontal="left" indent="2"/>
    </xf>
    <xf numFmtId="0" fontId="115" fillId="0" borderId="0" xfId="0" applyFont="1" applyAlignment="1">
      <alignment horizontal="left" vertical="center" indent="1"/>
    </xf>
    <xf numFmtId="0" fontId="115" fillId="0" borderId="0" xfId="0" applyFont="1" applyAlignment="1">
      <alignment vertical="center" wrapText="1"/>
    </xf>
    <xf numFmtId="0" fontId="126" fillId="0" borderId="0" xfId="0" applyFont="1" applyAlignment="1">
      <alignment horizontal="left" vertical="center" wrapText="1" readingOrder="1"/>
    </xf>
    <xf numFmtId="0" fontId="124" fillId="0" borderId="0" xfId="0" applyFont="1" applyAlignment="1">
      <alignment horizontal="left" vertical="center" wrapText="1"/>
    </xf>
    <xf numFmtId="0" fontId="115" fillId="0" borderId="0" xfId="0" applyFont="1" applyAlignment="1">
      <alignment horizontal="left" vertical="center" wrapText="1"/>
    </xf>
    <xf numFmtId="0" fontId="105" fillId="0" borderId="140" xfId="0" applyFont="1" applyBorder="1" applyAlignment="1">
      <alignment horizontal="left" indent="2"/>
    </xf>
    <xf numFmtId="0" fontId="105" fillId="0" borderId="127" xfId="0" applyFont="1" applyBorder="1" applyAlignment="1">
      <alignment horizontal="left" vertical="center" wrapText="1" readingOrder="1"/>
    </xf>
    <xf numFmtId="0" fontId="105" fillId="0" borderId="139" xfId="0" applyFont="1" applyBorder="1" applyAlignment="1">
      <alignment horizontal="left" vertical="center" wrapText="1" readingOrder="1"/>
    </xf>
    <xf numFmtId="167" fontId="18" fillId="84" borderId="51" xfId="0" applyNumberFormat="1" applyFont="1" applyFill="1" applyBorder="1" applyAlignment="1">
      <alignment horizontal="center"/>
    </xf>
    <xf numFmtId="0" fontId="11" fillId="0" borderId="92" xfId="17" applyFill="1" applyBorder="1" applyAlignment="1" applyProtection="1">
      <alignment horizontal="left" vertical="top" wrapText="1"/>
    </xf>
    <xf numFmtId="0" fontId="105" fillId="0" borderId="0" xfId="0" applyFont="1" applyAlignment="1">
      <alignment wrapText="1"/>
    </xf>
    <xf numFmtId="164" fontId="0" fillId="0" borderId="92" xfId="7" applyNumberFormat="1" applyFont="1" applyBorder="1"/>
    <xf numFmtId="164" fontId="0" fillId="0" borderId="131" xfId="7" applyNumberFormat="1" applyFont="1" applyBorder="1"/>
    <xf numFmtId="0" fontId="9" fillId="0" borderId="148" xfId="0" applyFont="1" applyBorder="1" applyAlignment="1">
      <alignment vertical="center"/>
    </xf>
    <xf numFmtId="9" fontId="4" fillId="0" borderId="17" xfId="0" applyNumberFormat="1" applyFont="1" applyBorder="1"/>
    <xf numFmtId="0" fontId="9" fillId="0" borderId="100" xfId="0" applyFont="1" applyBorder="1" applyAlignment="1">
      <alignment vertical="center"/>
    </xf>
    <xf numFmtId="9" fontId="4" fillId="0" borderId="105" xfId="0" applyNumberFormat="1" applyFont="1" applyBorder="1"/>
    <xf numFmtId="164" fontId="0" fillId="36" borderId="14" xfId="7" applyNumberFormat="1" applyFont="1" applyFill="1" applyBorder="1" applyAlignment="1">
      <alignment horizontal="center" vertical="center"/>
    </xf>
    <xf numFmtId="164" fontId="0" fillId="0" borderId="14" xfId="7" applyNumberFormat="1" applyFont="1" applyFill="1" applyBorder="1" applyAlignment="1">
      <alignment horizontal="center" vertical="center"/>
    </xf>
    <xf numFmtId="193" fontId="7" fillId="0" borderId="16" xfId="2" applyNumberFormat="1" applyFont="1" applyFill="1" applyBorder="1" applyAlignment="1" applyProtection="1">
      <alignment vertical="top"/>
    </xf>
    <xf numFmtId="9" fontId="4" fillId="0" borderId="147" xfId="20961" applyFont="1" applyBorder="1"/>
    <xf numFmtId="165" fontId="4" fillId="0" borderId="87" xfId="20961" applyNumberFormat="1" applyFont="1" applyBorder="1" applyAlignment="1">
      <alignment vertical="center"/>
    </xf>
    <xf numFmtId="194" fontId="112" fillId="79" borderId="92" xfId="948" applyNumberFormat="1" applyFont="1" applyFill="1" applyBorder="1" applyAlignment="1" applyProtection="1">
      <alignment horizontal="right" vertical="center"/>
    </xf>
    <xf numFmtId="3" fontId="119" fillId="0" borderId="131" xfId="0" applyNumberFormat="1" applyFont="1" applyBorder="1"/>
    <xf numFmtId="164" fontId="118" fillId="0" borderId="139" xfId="7" applyNumberFormat="1" applyFont="1" applyBorder="1"/>
    <xf numFmtId="0" fontId="141" fillId="0" borderId="139" xfId="0" applyFont="1" applyBorder="1"/>
    <xf numFmtId="43" fontId="118" fillId="0" borderId="63" xfId="0" applyNumberFormat="1" applyFont="1" applyBorder="1"/>
    <xf numFmtId="43" fontId="115" fillId="0" borderId="139" xfId="0" applyNumberFormat="1" applyFont="1" applyBorder="1"/>
    <xf numFmtId="10" fontId="120" fillId="0" borderId="139" xfId="0" applyNumberFormat="1" applyFont="1" applyBorder="1"/>
    <xf numFmtId="10" fontId="141" fillId="0" borderId="139" xfId="0" applyNumberFormat="1" applyFont="1" applyBorder="1"/>
    <xf numFmtId="3" fontId="0" fillId="0" borderId="131" xfId="0" applyNumberFormat="1" applyBorder="1"/>
    <xf numFmtId="43" fontId="4" fillId="0" borderId="92" xfId="0" applyNumberFormat="1" applyFont="1" applyBorder="1" applyAlignment="1">
      <alignment vertical="center"/>
    </xf>
    <xf numFmtId="0" fontId="7" fillId="0" borderId="139" xfId="13" applyFont="1" applyBorder="1" applyAlignment="1" applyProtection="1">
      <alignment wrapText="1"/>
      <protection locked="0"/>
    </xf>
    <xf numFmtId="0" fontId="7" fillId="0" borderId="3" xfId="13" applyFont="1" applyBorder="1" applyAlignment="1" applyProtection="1">
      <alignment vertical="center" wrapText="1"/>
      <protection locked="0"/>
    </xf>
    <xf numFmtId="4" fontId="115" fillId="0" borderId="139" xfId="0" applyNumberFormat="1" applyFont="1" applyBorder="1"/>
    <xf numFmtId="43" fontId="120" fillId="0" borderId="139" xfId="0" applyNumberFormat="1" applyFont="1" applyBorder="1"/>
    <xf numFmtId="43" fontId="141" fillId="0" borderId="139" xfId="0" applyNumberFormat="1" applyFont="1" applyBorder="1"/>
    <xf numFmtId="43" fontId="0" fillId="0" borderId="131" xfId="0" applyNumberFormat="1" applyBorder="1"/>
    <xf numFmtId="0" fontId="103" fillId="0" borderId="60" xfId="0" applyFont="1" applyBorder="1" applyAlignment="1">
      <alignment horizontal="left" vertical="center" wrapText="1"/>
    </xf>
    <xf numFmtId="0" fontId="103" fillId="0" borderId="59" xfId="0" applyFont="1" applyBorder="1" applyAlignment="1">
      <alignment horizontal="left" vertical="center" wrapText="1"/>
    </xf>
    <xf numFmtId="0" fontId="140" fillId="0" borderId="151" xfId="0" applyFont="1" applyBorder="1" applyAlignment="1">
      <alignment horizontal="center" vertical="center"/>
    </xf>
    <xf numFmtId="0" fontId="140" fillId="0" borderId="25" xfId="0" applyFont="1" applyBorder="1" applyAlignment="1">
      <alignment horizontal="center" vertical="center"/>
    </xf>
    <xf numFmtId="0" fontId="140" fillId="0" borderId="152" xfId="0" applyFont="1" applyBorder="1" applyAlignment="1">
      <alignment horizontal="center" vertical="center"/>
    </xf>
    <xf numFmtId="164" fontId="0" fillId="0" borderId="93" xfId="7" applyNumberFormat="1" applyFont="1" applyBorder="1" applyAlignment="1">
      <alignment horizontal="center"/>
    </xf>
    <xf numFmtId="164" fontId="0" fillId="0" borderId="90" xfId="7" applyNumberFormat="1" applyFont="1" applyBorder="1" applyAlignment="1">
      <alignment horizontal="center"/>
    </xf>
    <xf numFmtId="164" fontId="0" fillId="0" borderId="91" xfId="7" applyNumberFormat="1" applyFont="1" applyBorder="1" applyAlignment="1">
      <alignment horizontal="center"/>
    </xf>
    <xf numFmtId="164" fontId="0" fillId="0" borderId="132" xfId="7" applyNumberFormat="1" applyFont="1" applyBorder="1" applyAlignment="1">
      <alignment horizontal="center"/>
    </xf>
    <xf numFmtId="164" fontId="0" fillId="0" borderId="133" xfId="7" applyNumberFormat="1" applyFont="1" applyBorder="1" applyAlignment="1">
      <alignment horizontal="center"/>
    </xf>
    <xf numFmtId="164" fontId="0" fillId="0" borderId="134" xfId="7" applyNumberFormat="1" applyFont="1" applyBorder="1" applyAlignment="1">
      <alignment horizontal="center"/>
    </xf>
    <xf numFmtId="0" fontId="0" fillId="0" borderId="131" xfId="0" applyBorder="1" applyAlignment="1">
      <alignment horizontal="center" vertical="center"/>
    </xf>
    <xf numFmtId="0" fontId="127" fillId="0" borderId="88" xfId="0" applyFont="1" applyBorder="1" applyAlignment="1">
      <alignment horizontal="center" vertical="center"/>
    </xf>
    <xf numFmtId="0" fontId="127"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0" fillId="0" borderId="93" xfId="0" applyBorder="1" applyAlignment="1">
      <alignment horizontal="center"/>
    </xf>
    <xf numFmtId="0" fontId="0" fillId="0" borderId="90" xfId="0" applyBorder="1" applyAlignment="1">
      <alignment horizontal="center"/>
    </xf>
    <xf numFmtId="0" fontId="0" fillId="0" borderId="91" xfId="0" applyBorder="1" applyAlignment="1">
      <alignment horizontal="center"/>
    </xf>
    <xf numFmtId="0" fontId="127" fillId="0" borderId="135"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1" xfId="0" applyBorder="1" applyAlignment="1">
      <alignment horizontal="center" vertical="center"/>
    </xf>
    <xf numFmtId="0" fontId="0" fillId="0" borderId="11" xfId="0" applyBorder="1" applyAlignment="1">
      <alignment horizontal="center" vertical="center"/>
    </xf>
    <xf numFmtId="0" fontId="0" fillId="0" borderId="131" xfId="0" applyBorder="1" applyAlignment="1">
      <alignment horizontal="center" vertical="center" wrapText="1"/>
    </xf>
    <xf numFmtId="0" fontId="10" fillId="0" borderId="13" xfId="0" applyFont="1" applyBorder="1" applyAlignment="1">
      <alignment horizontal="center"/>
    </xf>
    <xf numFmtId="0" fontId="10" fillId="0" borderId="14" xfId="0" applyFont="1" applyBorder="1" applyAlignment="1">
      <alignment horizontal="center"/>
    </xf>
    <xf numFmtId="0" fontId="10" fillId="0" borderId="8" xfId="0" applyFont="1" applyBorder="1" applyAlignment="1">
      <alignment horizontal="center" vertical="center" wrapText="1"/>
    </xf>
    <xf numFmtId="0" fontId="10" fillId="0" borderId="17"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xf>
    <xf numFmtId="0" fontId="4" fillId="0" borderId="17" xfId="0" applyFont="1" applyBorder="1" applyAlignment="1">
      <alignment horizontal="center"/>
    </xf>
    <xf numFmtId="0" fontId="6" fillId="36" borderId="109" xfId="0" applyFont="1" applyFill="1" applyBorder="1" applyAlignment="1">
      <alignment horizontal="center" vertical="center" wrapText="1"/>
    </xf>
    <xf numFmtId="0" fontId="6" fillId="36" borderId="24"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6" fillId="36" borderId="91" xfId="0" applyFont="1" applyFill="1" applyBorder="1" applyAlignment="1">
      <alignment horizontal="center" vertical="center" wrapText="1"/>
    </xf>
    <xf numFmtId="0" fontId="100" fillId="3" borderId="61" xfId="13" applyFont="1" applyFill="1" applyBorder="1" applyAlignment="1" applyProtection="1">
      <alignment horizontal="center" vertical="center" wrapText="1"/>
      <protection locked="0"/>
    </xf>
    <xf numFmtId="0" fontId="100" fillId="3" borderId="58"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2" xfId="1" applyNumberFormat="1" applyFont="1" applyFill="1" applyBorder="1" applyAlignment="1" applyProtection="1">
      <alignment horizontal="center"/>
      <protection locked="0"/>
    </xf>
    <xf numFmtId="164" fontId="15" fillId="3" borderId="13" xfId="1" applyNumberFormat="1" applyFont="1" applyFill="1" applyBorder="1" applyAlignment="1" applyProtection="1">
      <alignment horizontal="center"/>
      <protection locked="0"/>
    </xf>
    <xf numFmtId="164" fontId="15" fillId="3" borderId="14" xfId="1" applyNumberFormat="1" applyFont="1" applyFill="1" applyBorder="1" applyAlignment="1" applyProtection="1">
      <alignment horizontal="center"/>
      <protection locked="0"/>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164" fontId="15" fillId="0" borderId="84" xfId="1" applyNumberFormat="1" applyFont="1" applyFill="1" applyBorder="1" applyAlignment="1" applyProtection="1">
      <alignment horizontal="center" vertical="center" wrapText="1"/>
      <protection locked="0"/>
    </xf>
    <xf numFmtId="164" fontId="15" fillId="0" borderId="85" xfId="1" applyNumberFormat="1"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99" xfId="0" applyFont="1" applyBorder="1" applyAlignment="1">
      <alignment horizontal="center" vertical="center" wrapText="1"/>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4" fillId="0" borderId="13" xfId="0" applyFont="1" applyBorder="1" applyAlignment="1">
      <alignment horizontal="center"/>
    </xf>
    <xf numFmtId="0" fontId="4" fillId="0" borderId="14" xfId="0" applyFont="1" applyBorder="1" applyAlignment="1">
      <alignment horizontal="center" vertical="center" wrapText="1"/>
    </xf>
    <xf numFmtId="0" fontId="4" fillId="0" borderId="105" xfId="0" applyFont="1" applyBorder="1" applyAlignment="1">
      <alignment horizontal="center" vertical="center" wrapText="1"/>
    </xf>
    <xf numFmtId="0" fontId="118" fillId="0" borderId="112" xfId="0" applyFont="1" applyBorder="1" applyAlignment="1">
      <alignment horizontal="left" vertical="center" wrapText="1"/>
    </xf>
    <xf numFmtId="0" fontId="118" fillId="0" borderId="113" xfId="0" applyFont="1" applyBorder="1" applyAlignment="1">
      <alignment horizontal="left" vertical="center" wrapText="1"/>
    </xf>
    <xf numFmtId="0" fontId="118" fillId="0" borderId="115" xfId="0" applyFont="1" applyBorder="1" applyAlignment="1">
      <alignment horizontal="left" vertical="center" wrapText="1"/>
    </xf>
    <xf numFmtId="0" fontId="118" fillId="0" borderId="116" xfId="0" applyFont="1" applyBorder="1" applyAlignment="1">
      <alignment horizontal="left" vertical="center" wrapText="1"/>
    </xf>
    <xf numFmtId="0" fontId="118" fillId="0" borderId="118" xfId="0" applyFont="1" applyBorder="1" applyAlignment="1">
      <alignment horizontal="left" vertical="center" wrapText="1"/>
    </xf>
    <xf numFmtId="0" fontId="118" fillId="0" borderId="119" xfId="0" applyFont="1" applyBorder="1" applyAlignment="1">
      <alignment horizontal="left" vertical="center" wrapText="1"/>
    </xf>
    <xf numFmtId="0" fontId="119" fillId="0" borderId="138" xfId="0" applyFont="1" applyBorder="1" applyAlignment="1">
      <alignment horizontal="center" vertical="center" wrapText="1"/>
    </xf>
    <xf numFmtId="0" fontId="119" fillId="0" borderId="137" xfId="0" applyFont="1" applyBorder="1" applyAlignment="1">
      <alignment horizontal="center" vertical="center" wrapText="1"/>
    </xf>
    <xf numFmtId="0" fontId="119" fillId="0" borderId="114" xfId="0" applyFont="1" applyBorder="1" applyAlignment="1">
      <alignment horizontal="center" vertical="center" wrapText="1"/>
    </xf>
    <xf numFmtId="0" fontId="119" fillId="0" borderId="47" xfId="0" applyFont="1" applyBorder="1" applyAlignment="1">
      <alignment horizontal="center" vertical="center" wrapText="1"/>
    </xf>
    <xf numFmtId="0" fontId="119" fillId="0" borderId="117" xfId="0" applyFont="1" applyBorder="1" applyAlignment="1">
      <alignment horizontal="center" vertical="center" wrapText="1"/>
    </xf>
    <xf numFmtId="0" fontId="119" fillId="0" borderId="11" xfId="0" applyFont="1" applyBorder="1" applyAlignment="1">
      <alignment horizontal="center" vertical="center" wrapText="1"/>
    </xf>
    <xf numFmtId="0" fontId="115" fillId="0" borderId="140"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39" xfId="0" applyFont="1" applyBorder="1" applyAlignment="1">
      <alignment horizontal="center" vertical="center" wrapText="1"/>
    </xf>
    <xf numFmtId="0" fontId="115" fillId="0" borderId="142" xfId="0" applyFont="1" applyBorder="1" applyAlignment="1">
      <alignment horizontal="center" vertical="center" wrapText="1"/>
    </xf>
    <xf numFmtId="0" fontId="115" fillId="0" borderId="141" xfId="0" applyFont="1" applyBorder="1" applyAlignment="1">
      <alignment horizontal="center" vertical="center" wrapText="1"/>
    </xf>
    <xf numFmtId="0" fontId="123" fillId="0" borderId="139" xfId="0" applyFont="1" applyBorder="1" applyAlignment="1">
      <alignment horizontal="center" vertical="center"/>
    </xf>
    <xf numFmtId="0" fontId="117" fillId="0" borderId="138" xfId="0" applyFont="1" applyBorder="1" applyAlignment="1">
      <alignment horizontal="center" vertical="center"/>
    </xf>
    <xf numFmtId="0" fontId="117" fillId="0" borderId="143" xfId="0" applyFont="1" applyBorder="1" applyAlignment="1">
      <alignment horizontal="center" vertical="center"/>
    </xf>
    <xf numFmtId="0" fontId="117" fillId="0" borderId="47" xfId="0" applyFont="1" applyBorder="1" applyAlignment="1">
      <alignment horizontal="center" vertical="center"/>
    </xf>
    <xf numFmtId="0" fontId="117" fillId="0" borderId="11" xfId="0" applyFont="1" applyBorder="1" applyAlignment="1">
      <alignment horizontal="center" vertical="center"/>
    </xf>
    <xf numFmtId="0" fontId="118" fillId="0" borderId="139" xfId="0" applyFont="1" applyBorder="1" applyAlignment="1">
      <alignment horizontal="center" vertical="center" wrapText="1"/>
    </xf>
    <xf numFmtId="0" fontId="118" fillId="0" borderId="138" xfId="0" applyFont="1" applyBorder="1" applyAlignment="1">
      <alignment horizontal="center" vertical="center" wrapText="1"/>
    </xf>
    <xf numFmtId="0" fontId="118" fillId="0" borderId="143" xfId="0" applyFont="1" applyBorder="1" applyAlignment="1">
      <alignment horizontal="center" vertical="center" wrapText="1"/>
    </xf>
    <xf numFmtId="0" fontId="118" fillId="0" borderId="120" xfId="0" applyFont="1" applyBorder="1" applyAlignment="1">
      <alignment horizontal="center" vertical="center" wrapText="1"/>
    </xf>
    <xf numFmtId="0" fontId="118" fillId="0" borderId="121" xfId="0" applyFont="1" applyBorder="1" applyAlignment="1">
      <alignment horizontal="center" vertical="center" wrapText="1"/>
    </xf>
    <xf numFmtId="0" fontId="118" fillId="0" borderId="47" xfId="0" applyFont="1" applyBorder="1" applyAlignment="1">
      <alignment horizontal="center" vertical="center" wrapText="1"/>
    </xf>
    <xf numFmtId="0" fontId="118" fillId="0" borderId="11" xfId="0" applyFont="1" applyBorder="1" applyAlignment="1">
      <alignment horizontal="center" vertical="center" wrapText="1"/>
    </xf>
    <xf numFmtId="0" fontId="115" fillId="0" borderId="144" xfId="0" applyFont="1" applyBorder="1" applyAlignment="1">
      <alignment horizontal="center" vertical="center" wrapText="1"/>
    </xf>
    <xf numFmtId="0" fontId="118" fillId="0" borderId="122" xfId="0" applyFont="1" applyBorder="1" applyAlignment="1">
      <alignment horizontal="center" vertical="center" wrapText="1"/>
    </xf>
    <xf numFmtId="0" fontId="118" fillId="0" borderId="7" xfId="0" applyFont="1" applyBorder="1" applyAlignment="1">
      <alignment horizontal="center" vertical="center" wrapText="1"/>
    </xf>
    <xf numFmtId="0" fontId="115" fillId="0" borderId="122" xfId="0" applyFont="1" applyBorder="1" applyAlignment="1">
      <alignment horizontal="center" vertical="center" wrapText="1"/>
    </xf>
    <xf numFmtId="0" fontId="115" fillId="0" borderId="138" xfId="0" applyFont="1" applyBorder="1" applyAlignment="1">
      <alignment horizontal="center" vertical="center" wrapText="1"/>
    </xf>
    <xf numFmtId="0" fontId="115" fillId="0" borderId="137" xfId="0" applyFont="1" applyBorder="1" applyAlignment="1">
      <alignment horizontal="center" vertical="center" wrapText="1"/>
    </xf>
    <xf numFmtId="0" fontId="115" fillId="0" borderId="143"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47" xfId="0" applyFont="1" applyBorder="1" applyAlignment="1">
      <alignment horizontal="center" vertical="center" wrapText="1"/>
    </xf>
    <xf numFmtId="0" fontId="115" fillId="0" borderId="48" xfId="0" applyFont="1" applyBorder="1" applyAlignment="1">
      <alignment horizontal="center" vertical="center" wrapText="1"/>
    </xf>
    <xf numFmtId="0" fontId="115" fillId="0" borderId="49" xfId="0" applyFont="1" applyBorder="1" applyAlignment="1">
      <alignment horizontal="center" vertical="center" wrapText="1"/>
    </xf>
    <xf numFmtId="0" fontId="115" fillId="0" borderId="99" xfId="0" applyFont="1" applyBorder="1" applyAlignment="1">
      <alignment horizontal="center" vertical="center" wrapText="1"/>
    </xf>
    <xf numFmtId="0" fontId="118" fillId="0" borderId="48" xfId="0" applyFont="1" applyBorder="1" applyAlignment="1">
      <alignment horizontal="left" vertical="top" wrapText="1"/>
    </xf>
    <xf numFmtId="0" fontId="118" fillId="0" borderId="99" xfId="0" applyFont="1" applyBorder="1" applyAlignment="1">
      <alignment horizontal="left" vertical="top" wrapText="1"/>
    </xf>
    <xf numFmtId="0" fontId="118" fillId="0" borderId="57" xfId="0" applyFont="1" applyBorder="1" applyAlignment="1">
      <alignment horizontal="left" vertical="top" wrapText="1"/>
    </xf>
    <xf numFmtId="0" fontId="118" fillId="0" borderId="86" xfId="0" applyFont="1" applyBorder="1" applyAlignment="1">
      <alignment horizontal="left" vertical="top" wrapText="1"/>
    </xf>
    <xf numFmtId="0" fontId="118" fillId="0" borderId="111" xfId="0" applyFont="1" applyBorder="1" applyAlignment="1">
      <alignment horizontal="left" vertical="top" wrapText="1"/>
    </xf>
    <xf numFmtId="0" fontId="118" fillId="0" borderId="149" xfId="0" applyFont="1" applyBorder="1" applyAlignment="1">
      <alignment horizontal="left" vertical="top" wrapText="1"/>
    </xf>
    <xf numFmtId="0" fontId="118" fillId="0" borderId="150" xfId="0" applyFont="1" applyBorder="1" applyAlignment="1">
      <alignment horizontal="center" vertical="center" wrapText="1"/>
    </xf>
    <xf numFmtId="0" fontId="118" fillId="0" borderId="63" xfId="0" applyFont="1" applyBorder="1" applyAlignment="1">
      <alignment horizontal="center" vertical="center" wrapText="1"/>
    </xf>
    <xf numFmtId="0" fontId="115" fillId="0" borderId="138" xfId="0" applyFont="1" applyBorder="1" applyAlignment="1">
      <alignment horizontal="center" vertical="top" wrapText="1"/>
    </xf>
    <xf numFmtId="0" fontId="115" fillId="0" borderId="137" xfId="0" applyFont="1" applyBorder="1" applyAlignment="1">
      <alignment horizontal="center" vertical="top" wrapText="1"/>
    </xf>
    <xf numFmtId="0" fontId="115" fillId="0" borderId="144" xfId="0" applyFont="1" applyBorder="1" applyAlignment="1">
      <alignment horizontal="center" vertical="top" wrapText="1"/>
    </xf>
    <xf numFmtId="0" fontId="115" fillId="0" borderId="141" xfId="0" applyFont="1" applyBorder="1" applyAlignment="1">
      <alignment horizontal="center" vertical="top" wrapText="1"/>
    </xf>
    <xf numFmtId="0" fontId="104" fillId="0" borderId="123" xfId="0" applyFont="1" applyBorder="1" applyAlignment="1">
      <alignment horizontal="left" vertical="top" wrapText="1"/>
    </xf>
    <xf numFmtId="0" fontId="104" fillId="0" borderId="124" xfId="0" applyFont="1" applyBorder="1" applyAlignment="1">
      <alignment horizontal="left" vertical="top" wrapText="1"/>
    </xf>
    <xf numFmtId="0" fontId="121" fillId="0" borderId="139" xfId="0" applyFont="1" applyBorder="1" applyAlignment="1">
      <alignment horizontal="center" vertical="center"/>
    </xf>
    <xf numFmtId="0" fontId="120" fillId="0" borderId="139" xfId="0" applyFont="1" applyBorder="1" applyAlignment="1">
      <alignment horizontal="center" vertical="center" wrapText="1"/>
    </xf>
    <xf numFmtId="0" fontId="120" fillId="0" borderId="140" xfId="0" applyFont="1" applyBorder="1" applyAlignment="1">
      <alignment horizontal="center" vertical="center" wrapText="1"/>
    </xf>
    <xf numFmtId="0" fontId="104" fillId="0" borderId="64" xfId="0" applyFont="1" applyBorder="1" applyAlignment="1">
      <alignment horizontal="center" vertical="center"/>
    </xf>
    <xf numFmtId="0" fontId="104" fillId="0" borderId="65" xfId="0" applyFont="1" applyBorder="1" applyAlignment="1">
      <alignment horizontal="center" vertical="center"/>
    </xf>
    <xf numFmtId="0" fontId="104" fillId="0" borderId="66" xfId="0" applyFont="1" applyBorder="1" applyAlignment="1">
      <alignment horizontal="center" vertical="center"/>
    </xf>
    <xf numFmtId="0" fontId="105" fillId="0" borderId="92" xfId="0" applyFont="1" applyBorder="1" applyAlignment="1">
      <alignment horizontal="left" vertical="center" wrapText="1"/>
    </xf>
    <xf numFmtId="0" fontId="104" fillId="76" borderId="67" xfId="0" applyFont="1" applyFill="1" applyBorder="1" applyAlignment="1">
      <alignment horizontal="center" vertical="center" wrapText="1"/>
    </xf>
    <xf numFmtId="0" fontId="104" fillId="76" borderId="68" xfId="0" applyFont="1" applyFill="1" applyBorder="1" applyAlignment="1">
      <alignment horizontal="center" vertical="center" wrapText="1"/>
    </xf>
    <xf numFmtId="0" fontId="104" fillId="76" borderId="69" xfId="0" applyFont="1" applyFill="1" applyBorder="1" applyAlignment="1">
      <alignment horizontal="center" vertical="center" wrapText="1"/>
    </xf>
    <xf numFmtId="0" fontId="105" fillId="0" borderId="47" xfId="0" applyFont="1" applyBorder="1" applyAlignment="1">
      <alignment horizontal="left" vertical="center" wrapText="1"/>
    </xf>
    <xf numFmtId="0" fontId="105" fillId="0" borderId="11" xfId="0" applyFont="1" applyBorder="1" applyAlignment="1">
      <alignment horizontal="left" vertical="center" wrapText="1"/>
    </xf>
    <xf numFmtId="0" fontId="105" fillId="0" borderId="93" xfId="0" applyFont="1" applyBorder="1" applyAlignment="1">
      <alignment horizontal="left" vertical="center" wrapText="1"/>
    </xf>
    <xf numFmtId="0" fontId="105" fillId="0" borderId="91" xfId="0" applyFont="1" applyBorder="1" applyAlignment="1">
      <alignment horizontal="left" vertical="center" wrapText="1"/>
    </xf>
    <xf numFmtId="0" fontId="105" fillId="3" borderId="93" xfId="0" applyFont="1" applyFill="1" applyBorder="1" applyAlignment="1">
      <alignment vertical="center" wrapText="1"/>
    </xf>
    <xf numFmtId="0" fontId="105" fillId="3" borderId="91" xfId="0" applyFont="1" applyFill="1" applyBorder="1" applyAlignment="1">
      <alignment vertical="center" wrapText="1"/>
    </xf>
    <xf numFmtId="0" fontId="125" fillId="3" borderId="93" xfId="0" applyFont="1" applyFill="1" applyBorder="1" applyAlignment="1">
      <alignment vertical="center" wrapText="1"/>
    </xf>
    <xf numFmtId="0" fontId="125" fillId="3" borderId="91" xfId="0" applyFont="1" applyFill="1" applyBorder="1" applyAlignment="1">
      <alignment vertical="center" wrapText="1"/>
    </xf>
    <xf numFmtId="0" fontId="105" fillId="0" borderId="93" xfId="0" applyFont="1" applyBorder="1" applyAlignment="1">
      <alignment horizontal="left"/>
    </xf>
    <xf numFmtId="0" fontId="105" fillId="0" borderId="91" xfId="0" applyFont="1" applyBorder="1" applyAlignment="1">
      <alignment horizontal="left"/>
    </xf>
    <xf numFmtId="0" fontId="105" fillId="82" borderId="93" xfId="0" applyFont="1" applyFill="1" applyBorder="1" applyAlignment="1">
      <alignment vertical="center" wrapText="1"/>
    </xf>
    <xf numFmtId="0" fontId="105" fillId="82" borderId="91" xfId="0" applyFont="1" applyFill="1" applyBorder="1" applyAlignment="1">
      <alignment vertical="center" wrapText="1"/>
    </xf>
    <xf numFmtId="0" fontId="105" fillId="82" borderId="132" xfId="0" applyFont="1" applyFill="1" applyBorder="1" applyAlignment="1">
      <alignment horizontal="left" vertical="center" wrapText="1"/>
    </xf>
    <xf numFmtId="0" fontId="105" fillId="82" borderId="133" xfId="0" applyFont="1" applyFill="1" applyBorder="1" applyAlignment="1">
      <alignment horizontal="left" vertical="center" wrapText="1"/>
    </xf>
    <xf numFmtId="0" fontId="105" fillId="82" borderId="134" xfId="0" applyFont="1" applyFill="1" applyBorder="1" applyAlignment="1">
      <alignment horizontal="left" vertical="center" wrapText="1"/>
    </xf>
    <xf numFmtId="0" fontId="105" fillId="3" borderId="71" xfId="0" applyFont="1" applyFill="1" applyBorder="1" applyAlignment="1">
      <alignment horizontal="left" vertical="center" wrapText="1"/>
    </xf>
    <xf numFmtId="0" fontId="105" fillId="3" borderId="72" xfId="0" applyFont="1" applyFill="1" applyBorder="1" applyAlignment="1">
      <alignment horizontal="left" vertical="center" wrapText="1"/>
    </xf>
    <xf numFmtId="0" fontId="105" fillId="82" borderId="74" xfId="0" applyFont="1" applyFill="1" applyBorder="1" applyAlignment="1">
      <alignment horizontal="left" vertical="center" wrapText="1"/>
    </xf>
    <xf numFmtId="0" fontId="105" fillId="82" borderId="75" xfId="0" applyFont="1" applyFill="1" applyBorder="1" applyAlignment="1">
      <alignment horizontal="left" vertical="center" wrapText="1"/>
    </xf>
    <xf numFmtId="0" fontId="105" fillId="82" borderId="47" xfId="0" applyFont="1" applyFill="1" applyBorder="1" applyAlignment="1">
      <alignment vertical="center" wrapText="1"/>
    </xf>
    <xf numFmtId="0" fontId="105" fillId="82" borderId="11" xfId="0" applyFont="1" applyFill="1" applyBorder="1" applyAlignment="1">
      <alignment vertical="center" wrapText="1"/>
    </xf>
    <xf numFmtId="0" fontId="105" fillId="0" borderId="71" xfId="0" applyFont="1" applyBorder="1" applyAlignment="1">
      <alignment horizontal="left" vertical="center" wrapText="1"/>
    </xf>
    <xf numFmtId="0" fontId="105" fillId="0" borderId="72" xfId="0" applyFont="1" applyBorder="1" applyAlignment="1">
      <alignment horizontal="left" vertical="center" wrapText="1"/>
    </xf>
    <xf numFmtId="0" fontId="105" fillId="3" borderId="93" xfId="0" applyFont="1" applyFill="1" applyBorder="1" applyAlignment="1">
      <alignment horizontal="left" vertical="center" wrapText="1"/>
    </xf>
    <xf numFmtId="0" fontId="105" fillId="3" borderId="91" xfId="0" applyFont="1" applyFill="1" applyBorder="1" applyAlignment="1">
      <alignment horizontal="left" vertical="center" wrapText="1"/>
    </xf>
    <xf numFmtId="0" fontId="104" fillId="76" borderId="76" xfId="0" applyFont="1" applyFill="1" applyBorder="1" applyAlignment="1">
      <alignment horizontal="center" vertical="center" wrapText="1"/>
    </xf>
    <xf numFmtId="0" fontId="104" fillId="76" borderId="0" xfId="0" applyFont="1" applyFill="1" applyAlignment="1">
      <alignment horizontal="center" vertical="center" wrapText="1"/>
    </xf>
    <xf numFmtId="0" fontId="104" fillId="76" borderId="77" xfId="0" applyFont="1" applyFill="1" applyBorder="1" applyAlignment="1">
      <alignment horizontal="center" vertical="center" wrapText="1"/>
    </xf>
    <xf numFmtId="0" fontId="105" fillId="77" borderId="93" xfId="0" applyFont="1" applyFill="1" applyBorder="1" applyAlignment="1">
      <alignment vertical="center" wrapText="1"/>
    </xf>
    <xf numFmtId="0" fontId="105" fillId="77" borderId="91" xfId="0" applyFont="1" applyFill="1" applyBorder="1" applyAlignment="1">
      <alignment vertical="center" wrapText="1"/>
    </xf>
    <xf numFmtId="0" fontId="105" fillId="0" borderId="93" xfId="0" applyFont="1" applyBorder="1" applyAlignment="1">
      <alignment vertical="center" wrapText="1"/>
    </xf>
    <xf numFmtId="0" fontId="105" fillId="0" borderId="91" xfId="0" applyFont="1" applyBorder="1" applyAlignment="1">
      <alignment vertical="center" wrapText="1"/>
    </xf>
    <xf numFmtId="0" fontId="104" fillId="76" borderId="81" xfId="0" applyFont="1" applyFill="1" applyBorder="1" applyAlignment="1">
      <alignment horizontal="center" vertical="center"/>
    </xf>
    <xf numFmtId="0" fontId="104" fillId="76" borderId="82" xfId="0" applyFont="1" applyFill="1" applyBorder="1" applyAlignment="1">
      <alignment horizontal="center" vertical="center"/>
    </xf>
    <xf numFmtId="0" fontId="104" fillId="76" borderId="83" xfId="0" applyFont="1" applyFill="1" applyBorder="1" applyAlignment="1">
      <alignment horizontal="center" vertical="center"/>
    </xf>
    <xf numFmtId="0" fontId="104" fillId="76" borderId="139" xfId="0" applyFont="1" applyFill="1" applyBorder="1" applyAlignment="1">
      <alignment horizontal="center" vertical="center" wrapText="1"/>
    </xf>
    <xf numFmtId="0" fontId="104" fillId="0" borderId="139" xfId="0" applyFont="1" applyBorder="1" applyAlignment="1">
      <alignment horizontal="center" vertical="center"/>
    </xf>
    <xf numFmtId="0" fontId="105" fillId="0" borderId="142" xfId="13" applyFont="1" applyBorder="1" applyAlignment="1" applyProtection="1">
      <alignment horizontal="left" vertical="top" wrapText="1"/>
      <protection locked="0"/>
    </xf>
    <xf numFmtId="0" fontId="105" fillId="0" borderId="141" xfId="13" applyFont="1" applyBorder="1" applyAlignment="1" applyProtection="1">
      <alignment horizontal="left" vertical="top" wrapText="1"/>
      <protection locked="0"/>
    </xf>
    <xf numFmtId="0" fontId="105" fillId="3" borderId="142" xfId="13" applyFont="1" applyFill="1" applyBorder="1" applyAlignment="1" applyProtection="1">
      <alignment horizontal="left" vertical="top" wrapText="1"/>
      <protection locked="0"/>
    </xf>
    <xf numFmtId="0" fontId="105" fillId="3" borderId="141" xfId="13" applyFont="1" applyFill="1" applyBorder="1" applyAlignment="1" applyProtection="1">
      <alignment horizontal="left" vertical="top" wrapText="1"/>
      <protection locked="0"/>
    </xf>
    <xf numFmtId="0" fontId="104" fillId="0" borderId="79" xfId="0" applyFont="1" applyBorder="1" applyAlignment="1">
      <alignment horizontal="center" vertical="center"/>
    </xf>
    <xf numFmtId="49" fontId="105" fillId="0" borderId="0" xfId="0" applyNumberFormat="1" applyFont="1" applyAlignment="1">
      <alignment horizontal="center" vertical="center"/>
    </xf>
    <xf numFmtId="0" fontId="104" fillId="76" borderId="142" xfId="0" applyFont="1" applyFill="1" applyBorder="1" applyAlignment="1">
      <alignment horizontal="center" vertical="center" wrapText="1"/>
    </xf>
    <xf numFmtId="0" fontId="104" fillId="76" borderId="141" xfId="0" applyFont="1" applyFill="1" applyBorder="1" applyAlignment="1">
      <alignment horizontal="center" vertical="center" wrapText="1"/>
    </xf>
    <xf numFmtId="0" fontId="105" fillId="0" borderId="142" xfId="0" applyFont="1" applyBorder="1" applyAlignment="1">
      <alignment horizontal="left" vertical="center" wrapText="1"/>
    </xf>
    <xf numFmtId="0" fontId="105" fillId="0" borderId="141" xfId="0" applyFont="1" applyBorder="1" applyAlignment="1">
      <alignment horizontal="left" vertical="center" wrapText="1"/>
    </xf>
    <xf numFmtId="0" fontId="105" fillId="0" borderId="139" xfId="0" applyFont="1" applyBorder="1" applyAlignment="1">
      <alignment horizontal="left" vertical="top" wrapText="1"/>
    </xf>
    <xf numFmtId="0" fontId="105" fillId="0" borderId="142" xfId="0" applyFont="1" applyBorder="1" applyAlignment="1">
      <alignment horizontal="left" vertical="top" wrapText="1"/>
    </xf>
    <xf numFmtId="0" fontId="105" fillId="0" borderId="139" xfId="0" applyFont="1" applyBorder="1" applyAlignment="1">
      <alignment horizontal="left" vertical="center" wrapText="1"/>
    </xf>
    <xf numFmtId="0" fontId="105" fillId="0" borderId="139" xfId="0" applyFont="1" applyBorder="1" applyAlignment="1">
      <alignment horizontal="center"/>
    </xf>
    <xf numFmtId="0" fontId="105" fillId="0" borderId="141" xfId="0" applyFont="1" applyBorder="1" applyAlignment="1">
      <alignment horizontal="left" vertical="top" wrapText="1"/>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sheetPr>
  <dimension ref="A1:C35"/>
  <sheetViews>
    <sheetView tabSelected="1" zoomScale="85" zoomScaleNormal="85" workbookViewId="0">
      <pane xSplit="1" ySplit="7" topLeftCell="B8" activePane="bottomRight" state="frozen"/>
      <selection activeCell="B36" sqref="B36:C36"/>
      <selection pane="topRight" activeCell="B36" sqref="B36:C36"/>
      <selection pane="bottomLeft" activeCell="B36" sqref="B36:C36"/>
      <selection pane="bottomRight" activeCell="B22" sqref="B22"/>
    </sheetView>
  </sheetViews>
  <sheetFormatPr defaultRowHeight="14.4"/>
  <cols>
    <col min="1" max="1" width="10.33203125" style="1" customWidth="1"/>
    <col min="2" max="2" width="153" bestFit="1" customWidth="1"/>
    <col min="3" max="3" width="39.44140625" customWidth="1"/>
    <col min="7" max="7" width="25" customWidth="1"/>
  </cols>
  <sheetData>
    <row r="1" spans="1:3">
      <c r="A1" s="6"/>
      <c r="B1" s="117" t="s">
        <v>159</v>
      </c>
      <c r="C1" s="46"/>
    </row>
    <row r="2" spans="1:3" s="114" customFormat="1">
      <c r="A2" s="158">
        <v>1</v>
      </c>
      <c r="B2" s="115" t="s">
        <v>160</v>
      </c>
      <c r="C2" s="113" t="s">
        <v>962</v>
      </c>
    </row>
    <row r="3" spans="1:3" s="114" customFormat="1">
      <c r="A3" s="158">
        <v>2</v>
      </c>
      <c r="B3" s="116" t="s">
        <v>161</v>
      </c>
      <c r="C3" s="113" t="s">
        <v>963</v>
      </c>
    </row>
    <row r="4" spans="1:3" s="114" customFormat="1">
      <c r="A4" s="158">
        <v>3</v>
      </c>
      <c r="B4" s="116" t="s">
        <v>162</v>
      </c>
      <c r="C4" s="113" t="s">
        <v>964</v>
      </c>
    </row>
    <row r="5" spans="1:3" s="114" customFormat="1">
      <c r="A5" s="159">
        <v>4</v>
      </c>
      <c r="B5" s="119" t="s">
        <v>163</v>
      </c>
      <c r="C5" s="113" t="s">
        <v>965</v>
      </c>
    </row>
    <row r="6" spans="1:3" s="118" customFormat="1" ht="65.25" customHeight="1">
      <c r="A6" s="585" t="s">
        <v>321</v>
      </c>
      <c r="B6" s="586"/>
      <c r="C6" s="586"/>
    </row>
    <row r="7" spans="1:3">
      <c r="A7" s="238" t="s">
        <v>251</v>
      </c>
      <c r="B7" s="239" t="s">
        <v>164</v>
      </c>
    </row>
    <row r="8" spans="1:3">
      <c r="A8" s="240">
        <v>1</v>
      </c>
      <c r="B8" s="236" t="s">
        <v>139</v>
      </c>
    </row>
    <row r="9" spans="1:3">
      <c r="A9" s="240">
        <v>2</v>
      </c>
      <c r="B9" s="236" t="s">
        <v>165</v>
      </c>
    </row>
    <row r="10" spans="1:3">
      <c r="A10" s="240">
        <v>3</v>
      </c>
      <c r="B10" s="236" t="s">
        <v>166</v>
      </c>
    </row>
    <row r="11" spans="1:3">
      <c r="A11" s="240">
        <v>4</v>
      </c>
      <c r="B11" s="236" t="s">
        <v>167</v>
      </c>
    </row>
    <row r="12" spans="1:3">
      <c r="A12" s="240">
        <v>5</v>
      </c>
      <c r="B12" s="236" t="s">
        <v>107</v>
      </c>
    </row>
    <row r="13" spans="1:3">
      <c r="A13" s="240">
        <v>6</v>
      </c>
      <c r="B13" s="241" t="s">
        <v>91</v>
      </c>
    </row>
    <row r="14" spans="1:3">
      <c r="A14" s="240">
        <v>7</v>
      </c>
      <c r="B14" s="236" t="s">
        <v>168</v>
      </c>
    </row>
    <row r="15" spans="1:3">
      <c r="A15" s="240">
        <v>8</v>
      </c>
      <c r="B15" s="236" t="s">
        <v>171</v>
      </c>
    </row>
    <row r="16" spans="1:3">
      <c r="A16" s="240">
        <v>9</v>
      </c>
      <c r="B16" s="236" t="s">
        <v>85</v>
      </c>
    </row>
    <row r="17" spans="1:2">
      <c r="A17" s="242" t="s">
        <v>378</v>
      </c>
      <c r="B17" s="236" t="s">
        <v>358</v>
      </c>
    </row>
    <row r="18" spans="1:2">
      <c r="A18" s="240">
        <v>10</v>
      </c>
      <c r="B18" s="236" t="s">
        <v>172</v>
      </c>
    </row>
    <row r="19" spans="1:2">
      <c r="A19" s="240">
        <v>11</v>
      </c>
      <c r="B19" s="241" t="s">
        <v>155</v>
      </c>
    </row>
    <row r="20" spans="1:2">
      <c r="A20" s="240">
        <v>12</v>
      </c>
      <c r="B20" s="241" t="s">
        <v>152</v>
      </c>
    </row>
    <row r="21" spans="1:2">
      <c r="A21" s="240">
        <v>13</v>
      </c>
      <c r="B21" s="243" t="s">
        <v>297</v>
      </c>
    </row>
    <row r="22" spans="1:2">
      <c r="A22" s="240">
        <v>14</v>
      </c>
      <c r="B22" s="236" t="s">
        <v>351</v>
      </c>
    </row>
    <row r="23" spans="1:2">
      <c r="A23" s="240">
        <v>15</v>
      </c>
      <c r="B23" s="236" t="s">
        <v>74</v>
      </c>
    </row>
    <row r="24" spans="1:2">
      <c r="A24" s="240">
        <v>15.1</v>
      </c>
      <c r="B24" s="236" t="s">
        <v>387</v>
      </c>
    </row>
    <row r="25" spans="1:2">
      <c r="A25" s="240">
        <v>16</v>
      </c>
      <c r="B25" s="236" t="s">
        <v>453</v>
      </c>
    </row>
    <row r="26" spans="1:2">
      <c r="A26" s="240">
        <v>17</v>
      </c>
      <c r="B26" s="236" t="s">
        <v>677</v>
      </c>
    </row>
    <row r="27" spans="1:2">
      <c r="A27" s="240">
        <v>18</v>
      </c>
      <c r="B27" s="236" t="s">
        <v>938</v>
      </c>
    </row>
    <row r="28" spans="1:2">
      <c r="A28" s="240">
        <v>19</v>
      </c>
      <c r="B28" s="236" t="s">
        <v>939</v>
      </c>
    </row>
    <row r="29" spans="1:2">
      <c r="A29" s="240">
        <v>20</v>
      </c>
      <c r="B29" s="236" t="s">
        <v>940</v>
      </c>
    </row>
    <row r="30" spans="1:2">
      <c r="A30" s="240">
        <v>21</v>
      </c>
      <c r="B30" s="236" t="s">
        <v>546</v>
      </c>
    </row>
    <row r="31" spans="1:2">
      <c r="A31" s="240">
        <v>22</v>
      </c>
      <c r="B31" s="236" t="s">
        <v>941</v>
      </c>
    </row>
    <row r="32" spans="1:2" ht="26.4">
      <c r="A32" s="240">
        <v>23</v>
      </c>
      <c r="B32" s="556" t="s">
        <v>937</v>
      </c>
    </row>
    <row r="33" spans="1:2">
      <c r="A33" s="240">
        <v>24</v>
      </c>
      <c r="B33" s="236" t="s">
        <v>942</v>
      </c>
    </row>
    <row r="34" spans="1:2">
      <c r="A34" s="240">
        <v>25</v>
      </c>
      <c r="B34" s="236" t="s">
        <v>943</v>
      </c>
    </row>
    <row r="35" spans="1:2">
      <c r="A35" s="240">
        <v>26</v>
      </c>
      <c r="B35" s="236"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sheetPr>
  <dimension ref="A1:G51"/>
  <sheetViews>
    <sheetView zoomScale="85" zoomScaleNormal="85"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9.5546875" style="14" bestFit="1" customWidth="1"/>
    <col min="2" max="2" width="88.44140625" style="12" customWidth="1"/>
    <col min="3" max="3" width="14" style="12" bestFit="1" customWidth="1"/>
    <col min="4" max="4" width="13.6640625" style="1" bestFit="1" customWidth="1"/>
    <col min="5" max="6" width="13.5546875" style="1" bestFit="1" customWidth="1"/>
    <col min="7" max="7" width="13.88671875" style="1" customWidth="1"/>
    <col min="8" max="8" width="6.6640625" customWidth="1"/>
    <col min="9" max="9" width="14" bestFit="1" customWidth="1"/>
    <col min="10" max="12" width="13" bestFit="1" customWidth="1"/>
    <col min="13" max="13" width="6.6640625" customWidth="1"/>
  </cols>
  <sheetData>
    <row r="1" spans="1:7">
      <c r="A1" s="13" t="s">
        <v>108</v>
      </c>
      <c r="B1" s="274" t="str">
        <f>Info!C2</f>
        <v>სს ტერაბანკი</v>
      </c>
    </row>
    <row r="2" spans="1:7">
      <c r="A2" s="13" t="s">
        <v>109</v>
      </c>
      <c r="B2" s="298">
        <v>45473</v>
      </c>
    </row>
    <row r="3" spans="1:7" ht="15" thickBot="1">
      <c r="A3" s="13"/>
    </row>
    <row r="4" spans="1:7" ht="15" customHeight="1" thickBot="1">
      <c r="A4" s="32" t="s">
        <v>252</v>
      </c>
      <c r="B4" s="137" t="s">
        <v>139</v>
      </c>
      <c r="C4" s="138"/>
      <c r="D4" s="587" t="s">
        <v>936</v>
      </c>
      <c r="E4" s="588"/>
      <c r="F4" s="588"/>
      <c r="G4" s="589"/>
    </row>
    <row r="5" spans="1:7">
      <c r="A5" s="174" t="s">
        <v>25</v>
      </c>
      <c r="B5" s="175"/>
      <c r="C5" s="287" t="str">
        <f>INT((MONTH($B$2))/3)&amp;"Q"&amp;"-"&amp;YEAR($B$2)</f>
        <v>2Q-2024</v>
      </c>
      <c r="D5" s="287" t="str">
        <f>IF(INT(MONTH($B$2))=3, "4"&amp;"Q"&amp;"-"&amp;YEAR($B$2)-1, IF(INT(MONTH($B$2))=6, "1"&amp;"Q"&amp;"-"&amp;YEAR($B$2), IF(INT(MONTH($B$2))=9, "2"&amp;"Q"&amp;"-"&amp;YEAR($B$2),IF(INT(MONTH($B$2))=12, "3"&amp;"Q"&amp;"-"&amp;YEAR($B$2), 0))))</f>
        <v>1Q-2024</v>
      </c>
      <c r="E5" s="287" t="str">
        <f>IF(INT(MONTH($B$2))=3, "3"&amp;"Q"&amp;"-"&amp;YEAR($B$2)-1, IF(INT(MONTH($B$2))=6, "4"&amp;"Q"&amp;"-"&amp;YEAR($B$2)-1, IF(INT(MONTH($B$2))=9, "1"&amp;"Q"&amp;"-"&amp;YEAR($B$2),IF(INT(MONTH($B$2))=12, "2"&amp;"Q"&amp;"-"&amp;YEAR($B$2), 0))))</f>
        <v>4Q-2023</v>
      </c>
      <c r="F5" s="287" t="str">
        <f>IF(INT(MONTH($B$2))=3, "2"&amp;"Q"&amp;"-"&amp;YEAR($B$2)-1, IF(INT(MONTH($B$2))=6, "3"&amp;"Q"&amp;"-"&amp;YEAR($B$2)-1, IF(INT(MONTH($B$2))=9, "4"&amp;"Q"&amp;"-"&amp;YEAR($B$2)-1,IF(INT(MONTH($B$2))=12, "1"&amp;"Q"&amp;"-"&amp;YEAR($B$2), 0))))</f>
        <v>3Q-2023</v>
      </c>
      <c r="G5" s="288" t="str">
        <f>IF(INT(MONTH($B$2))=3, "1"&amp;"Q"&amp;"-"&amp;YEAR($B$2)-1, IF(INT(MONTH($B$2))=6, "2"&amp;"Q"&amp;"-"&amp;YEAR($B$2)-1, IF(INT(MONTH($B$2))=9, "3"&amp;"Q"&amp;"-"&amp;YEAR($B$2)-1,IF(INT(MONTH($B$2))=12, "4"&amp;"Q"&amp;"-"&amp;YEAR($B$2)-1, 0))))</f>
        <v>2Q-2023</v>
      </c>
    </row>
    <row r="6" spans="1:7">
      <c r="A6" s="289"/>
      <c r="B6" s="290" t="s">
        <v>106</v>
      </c>
      <c r="C6" s="176"/>
      <c r="D6" s="176"/>
      <c r="E6" s="176"/>
      <c r="F6" s="176"/>
      <c r="G6" s="177"/>
    </row>
    <row r="7" spans="1:7">
      <c r="A7" s="289"/>
      <c r="B7" s="291" t="s">
        <v>110</v>
      </c>
      <c r="C7" s="176"/>
      <c r="D7" s="176"/>
      <c r="E7" s="176"/>
      <c r="F7" s="176"/>
      <c r="G7" s="177"/>
    </row>
    <row r="8" spans="1:7">
      <c r="A8" s="278">
        <v>1</v>
      </c>
      <c r="B8" s="279" t="s">
        <v>22</v>
      </c>
      <c r="C8" s="292">
        <v>239736975</v>
      </c>
      <c r="D8" s="292">
        <v>233488665</v>
      </c>
      <c r="E8" s="292">
        <v>226492307</v>
      </c>
      <c r="F8" s="292">
        <v>222630595</v>
      </c>
      <c r="G8" s="292">
        <v>212850826</v>
      </c>
    </row>
    <row r="9" spans="1:7">
      <c r="A9" s="278">
        <v>2</v>
      </c>
      <c r="B9" s="279" t="s">
        <v>86</v>
      </c>
      <c r="C9" s="292">
        <v>276268275</v>
      </c>
      <c r="D9" s="292">
        <v>268527565</v>
      </c>
      <c r="E9" s="292">
        <v>261454507</v>
      </c>
      <c r="F9" s="292">
        <v>257448495</v>
      </c>
      <c r="G9" s="292">
        <v>229865876</v>
      </c>
    </row>
    <row r="10" spans="1:7">
      <c r="A10" s="278">
        <v>3</v>
      </c>
      <c r="B10" s="279" t="s">
        <v>85</v>
      </c>
      <c r="C10" s="292">
        <v>320778584.84000003</v>
      </c>
      <c r="D10" s="292">
        <v>315080638.44</v>
      </c>
      <c r="E10" s="292">
        <v>308802489.49000001</v>
      </c>
      <c r="F10" s="292">
        <v>305429971.47000003</v>
      </c>
      <c r="G10" s="292">
        <v>278176180.65999997</v>
      </c>
    </row>
    <row r="11" spans="1:7">
      <c r="A11" s="278">
        <v>4</v>
      </c>
      <c r="B11" s="279" t="s">
        <v>445</v>
      </c>
      <c r="C11" s="292">
        <v>190114068.06041417</v>
      </c>
      <c r="D11" s="292">
        <v>175754488.40822875</v>
      </c>
      <c r="E11" s="292">
        <v>168584186.82463354</v>
      </c>
      <c r="F11" s="292">
        <v>160915316.9627873</v>
      </c>
      <c r="G11" s="292">
        <v>163319746.53903344</v>
      </c>
    </row>
    <row r="12" spans="1:7">
      <c r="A12" s="278">
        <v>5</v>
      </c>
      <c r="B12" s="279" t="s">
        <v>446</v>
      </c>
      <c r="C12" s="292">
        <v>228158195.27350238</v>
      </c>
      <c r="D12" s="292">
        <v>211409202.56380835</v>
      </c>
      <c r="E12" s="292">
        <v>204056455.13139966</v>
      </c>
      <c r="F12" s="292">
        <v>194772412.17153448</v>
      </c>
      <c r="G12" s="292">
        <v>196222748.2535924</v>
      </c>
    </row>
    <row r="13" spans="1:7">
      <c r="A13" s="278">
        <v>6</v>
      </c>
      <c r="B13" s="279" t="s">
        <v>447</v>
      </c>
      <c r="C13" s="292">
        <v>278613852.20899355</v>
      </c>
      <c r="D13" s="292">
        <v>258694014.25634271</v>
      </c>
      <c r="E13" s="292">
        <v>251099640.03070351</v>
      </c>
      <c r="F13" s="292">
        <v>239670787.48946786</v>
      </c>
      <c r="G13" s="292">
        <v>239857756.53111845</v>
      </c>
    </row>
    <row r="14" spans="1:7">
      <c r="A14" s="289"/>
      <c r="B14" s="290" t="s">
        <v>449</v>
      </c>
      <c r="C14" s="176"/>
      <c r="D14" s="176"/>
      <c r="E14" s="176"/>
      <c r="F14" s="176"/>
      <c r="G14" s="177"/>
    </row>
    <row r="15" spans="1:7" ht="21.9" customHeight="1">
      <c r="A15" s="278">
        <v>7</v>
      </c>
      <c r="B15" s="279" t="s">
        <v>448</v>
      </c>
      <c r="C15" s="293">
        <v>1510860289.425081</v>
      </c>
      <c r="D15" s="293">
        <v>1408713653.7328014</v>
      </c>
      <c r="E15" s="293">
        <v>1402761083.5237529</v>
      </c>
      <c r="F15" s="293">
        <v>1328350164.4109159</v>
      </c>
      <c r="G15" s="293">
        <v>1298022881.8039694</v>
      </c>
    </row>
    <row r="16" spans="1:7">
      <c r="A16" s="289"/>
      <c r="B16" s="290" t="s">
        <v>452</v>
      </c>
      <c r="C16" s="176"/>
      <c r="D16" s="176"/>
      <c r="E16" s="176"/>
      <c r="F16" s="176"/>
      <c r="G16" s="177"/>
    </row>
    <row r="17" spans="1:7">
      <c r="A17" s="278"/>
      <c r="B17" s="291" t="s">
        <v>435</v>
      </c>
      <c r="C17" s="176"/>
      <c r="D17" s="176"/>
      <c r="E17" s="176"/>
      <c r="F17" s="176"/>
      <c r="G17" s="177"/>
    </row>
    <row r="18" spans="1:7">
      <c r="A18" s="278">
        <v>8</v>
      </c>
      <c r="B18" s="279" t="s">
        <v>443</v>
      </c>
      <c r="C18" s="299">
        <v>0.15867580654411517</v>
      </c>
      <c r="D18" s="299">
        <v>0.16574600833980921</v>
      </c>
      <c r="E18" s="299">
        <v>0.16146178394901614</v>
      </c>
      <c r="F18" s="299">
        <v>0.16759932807230096</v>
      </c>
      <c r="G18" s="299">
        <v>0.16398079647423755</v>
      </c>
    </row>
    <row r="19" spans="1:7" ht="15" customHeight="1">
      <c r="A19" s="278">
        <v>9</v>
      </c>
      <c r="B19" s="279" t="s">
        <v>442</v>
      </c>
      <c r="C19" s="299">
        <v>0.18285494491692994</v>
      </c>
      <c r="D19" s="299">
        <v>0.19061898370080901</v>
      </c>
      <c r="E19" s="299">
        <v>0.18638562907891848</v>
      </c>
      <c r="F19" s="299">
        <v>0.19381071489848523</v>
      </c>
      <c r="G19" s="299">
        <v>0.17708923257233836</v>
      </c>
    </row>
    <row r="20" spans="1:7">
      <c r="A20" s="278">
        <v>10</v>
      </c>
      <c r="B20" s="279" t="s">
        <v>444</v>
      </c>
      <c r="C20" s="299">
        <v>0.212315186973419</v>
      </c>
      <c r="D20" s="299">
        <v>0.22366549625262813</v>
      </c>
      <c r="E20" s="299">
        <v>0.22013904799403503</v>
      </c>
      <c r="F20" s="299">
        <v>0.22993182042887705</v>
      </c>
      <c r="G20" s="299">
        <v>0.21430760933381668</v>
      </c>
    </row>
    <row r="21" spans="1:7">
      <c r="A21" s="278">
        <v>11</v>
      </c>
      <c r="B21" s="279" t="s">
        <v>445</v>
      </c>
      <c r="C21" s="299">
        <v>0.12583166649562097</v>
      </c>
      <c r="D21" s="299">
        <v>0.12476239436063924</v>
      </c>
      <c r="E21" s="299">
        <v>0.12018025649895277</v>
      </c>
      <c r="F21" s="299">
        <v>0.12113923065922041</v>
      </c>
      <c r="G21" s="299">
        <v>0.12582193182300033</v>
      </c>
    </row>
    <row r="22" spans="1:7">
      <c r="A22" s="278">
        <v>12</v>
      </c>
      <c r="B22" s="279" t="s">
        <v>446</v>
      </c>
      <c r="C22" s="299">
        <v>0.15101210672518378</v>
      </c>
      <c r="D22" s="299">
        <v>0.1500725161594178</v>
      </c>
      <c r="E22" s="299">
        <v>0.14546771900658048</v>
      </c>
      <c r="F22" s="299">
        <v>0.14662731062175183</v>
      </c>
      <c r="G22" s="299">
        <v>0.15117048474591255</v>
      </c>
    </row>
    <row r="23" spans="1:7">
      <c r="A23" s="278">
        <v>13</v>
      </c>
      <c r="B23" s="279" t="s">
        <v>447</v>
      </c>
      <c r="C23" s="299">
        <v>0.18440742281671382</v>
      </c>
      <c r="D23" s="299">
        <v>0.18363846589465274</v>
      </c>
      <c r="E23" s="299">
        <v>0.17900385388503803</v>
      </c>
      <c r="F23" s="299">
        <v>0.18042741583560898</v>
      </c>
      <c r="G23" s="299">
        <v>0.18478700174974447</v>
      </c>
    </row>
    <row r="24" spans="1:7">
      <c r="A24" s="289"/>
      <c r="B24" s="290" t="s">
        <v>6</v>
      </c>
      <c r="C24" s="176"/>
      <c r="D24" s="176"/>
      <c r="E24" s="176"/>
      <c r="F24" s="176"/>
      <c r="G24" s="177"/>
    </row>
    <row r="25" spans="1:7" ht="15" customHeight="1">
      <c r="A25" s="294">
        <v>14</v>
      </c>
      <c r="B25" s="295" t="s">
        <v>7</v>
      </c>
      <c r="C25" s="299">
        <v>0.10649896993107021</v>
      </c>
      <c r="D25" s="299">
        <v>0.1069547288119108</v>
      </c>
      <c r="E25" s="299">
        <v>0.10250228654374807</v>
      </c>
      <c r="F25" s="299">
        <v>0.10052750334230989</v>
      </c>
      <c r="G25" s="299">
        <v>9.9963525157391611E-2</v>
      </c>
    </row>
    <row r="26" spans="1:7">
      <c r="A26" s="294">
        <v>15</v>
      </c>
      <c r="B26" s="295" t="s">
        <v>8</v>
      </c>
      <c r="C26" s="299">
        <v>6.2959847234215272E-2</v>
      </c>
      <c r="D26" s="299">
        <v>6.3668633053875767E-2</v>
      </c>
      <c r="E26" s="299">
        <v>5.9289221087246213E-2</v>
      </c>
      <c r="F26" s="299">
        <v>5.7950259659093131E-2</v>
      </c>
      <c r="G26" s="299">
        <v>5.6125255334319571E-2</v>
      </c>
    </row>
    <row r="27" spans="1:7">
      <c r="A27" s="294">
        <v>16</v>
      </c>
      <c r="B27" s="295" t="s">
        <v>9</v>
      </c>
      <c r="C27" s="299">
        <v>2.3989419694298814E-2</v>
      </c>
      <c r="D27" s="299">
        <v>2.8408980470364883E-2</v>
      </c>
      <c r="E27" s="299">
        <v>1.8863628252604292E-2</v>
      </c>
      <c r="F27" s="299">
        <v>2.073129605486557E-2</v>
      </c>
      <c r="G27" s="299">
        <v>1.9688300127130989E-2</v>
      </c>
    </row>
    <row r="28" spans="1:7">
      <c r="A28" s="294">
        <v>17</v>
      </c>
      <c r="B28" s="295" t="s">
        <v>140</v>
      </c>
      <c r="C28" s="299">
        <v>4.3539122696854934E-2</v>
      </c>
      <c r="D28" s="299">
        <v>4.3286095758035034E-2</v>
      </c>
      <c r="E28" s="299">
        <v>4.3213065456501859E-2</v>
      </c>
      <c r="F28" s="299">
        <v>4.2577243683216762E-2</v>
      </c>
      <c r="G28" s="299">
        <v>4.383826982307204E-2</v>
      </c>
    </row>
    <row r="29" spans="1:7">
      <c r="A29" s="294">
        <v>18</v>
      </c>
      <c r="B29" s="295" t="s">
        <v>10</v>
      </c>
      <c r="C29" s="299">
        <v>1.8614427492666917E-2</v>
      </c>
      <c r="D29" s="299">
        <v>1.8219005059229968E-2</v>
      </c>
      <c r="E29" s="299">
        <v>1.8896880902543042E-2</v>
      </c>
      <c r="F29" s="299">
        <v>2.1939519008991944E-2</v>
      </c>
      <c r="G29" s="299">
        <v>2.0390977706213419E-2</v>
      </c>
    </row>
    <row r="30" spans="1:7">
      <c r="A30" s="294">
        <v>19</v>
      </c>
      <c r="B30" s="295" t="s">
        <v>11</v>
      </c>
      <c r="C30" s="299">
        <v>0.12463413184114855</v>
      </c>
      <c r="D30" s="299">
        <v>0.12050007422664825</v>
      </c>
      <c r="E30" s="299">
        <v>0.12783351921272562</v>
      </c>
      <c r="F30" s="299">
        <v>0.14806575038623998</v>
      </c>
      <c r="G30" s="299">
        <v>0.13674333227580249</v>
      </c>
    </row>
    <row r="31" spans="1:7">
      <c r="A31" s="289"/>
      <c r="B31" s="290" t="s">
        <v>12</v>
      </c>
      <c r="C31" s="176"/>
      <c r="D31" s="176"/>
      <c r="E31" s="176"/>
      <c r="F31" s="176"/>
      <c r="G31" s="177"/>
    </row>
    <row r="32" spans="1:7">
      <c r="A32" s="294">
        <v>20</v>
      </c>
      <c r="B32" s="295" t="s">
        <v>13</v>
      </c>
      <c r="C32" s="299">
        <v>3.912571731443109E-2</v>
      </c>
      <c r="D32" s="299">
        <v>3.6545278636656797E-2</v>
      </c>
      <c r="E32" s="299">
        <v>3.3015853641488645E-2</v>
      </c>
      <c r="F32" s="299">
        <v>3.112850535952847E-2</v>
      </c>
      <c r="G32" s="299">
        <v>3.444935136936194E-2</v>
      </c>
    </row>
    <row r="33" spans="1:7" ht="15" customHeight="1">
      <c r="A33" s="294">
        <v>21</v>
      </c>
      <c r="B33" s="295" t="s">
        <v>957</v>
      </c>
      <c r="C33" s="299">
        <v>2.324962916881116E-2</v>
      </c>
      <c r="D33" s="299">
        <v>2.3427272281370218E-2</v>
      </c>
      <c r="E33" s="299">
        <v>2.3113573109880051E-2</v>
      </c>
      <c r="F33" s="299">
        <v>2.2674508482547238E-2</v>
      </c>
      <c r="G33" s="299">
        <v>2.3634662914735365E-2</v>
      </c>
    </row>
    <row r="34" spans="1:7">
      <c r="A34" s="294">
        <v>22</v>
      </c>
      <c r="B34" s="295" t="s">
        <v>14</v>
      </c>
      <c r="C34" s="299">
        <v>0.49327288527319241</v>
      </c>
      <c r="D34" s="299">
        <v>0.49009595810552148</v>
      </c>
      <c r="E34" s="299">
        <v>0.50063713423360257</v>
      </c>
      <c r="F34" s="299">
        <v>0.49024826710168362</v>
      </c>
      <c r="G34" s="299">
        <v>0.492629532344323</v>
      </c>
    </row>
    <row r="35" spans="1:7" ht="15" customHeight="1">
      <c r="A35" s="294">
        <v>23</v>
      </c>
      <c r="B35" s="295" t="s">
        <v>15</v>
      </c>
      <c r="C35" s="299">
        <v>0.45791183173677646</v>
      </c>
      <c r="D35" s="299">
        <v>0.44682041492399227</v>
      </c>
      <c r="E35" s="299">
        <v>0.46606005668186301</v>
      </c>
      <c r="F35" s="299">
        <v>0.44960624496147322</v>
      </c>
      <c r="G35" s="299">
        <v>0.44473952742358391</v>
      </c>
    </row>
    <row r="36" spans="1:7">
      <c r="A36" s="294">
        <v>24</v>
      </c>
      <c r="B36" s="295" t="s">
        <v>16</v>
      </c>
      <c r="C36" s="299">
        <v>8.2460514850536404E-2</v>
      </c>
      <c r="D36" s="299">
        <v>1.0886586698648948E-2</v>
      </c>
      <c r="E36" s="299">
        <v>0.20649824350459678</v>
      </c>
      <c r="F36" s="299">
        <v>0.15705670289972606</v>
      </c>
      <c r="G36" s="299">
        <v>0.10440862014080521</v>
      </c>
    </row>
    <row r="37" spans="1:7" ht="15" customHeight="1">
      <c r="A37" s="289"/>
      <c r="B37" s="290" t="s">
        <v>17</v>
      </c>
      <c r="C37" s="176"/>
      <c r="D37" s="176"/>
      <c r="E37" s="176"/>
      <c r="F37" s="176"/>
      <c r="G37" s="177"/>
    </row>
    <row r="38" spans="1:7" ht="15" customHeight="1">
      <c r="A38" s="294">
        <v>25</v>
      </c>
      <c r="B38" s="295" t="s">
        <v>18</v>
      </c>
      <c r="C38" s="299">
        <v>0.17764611849943018</v>
      </c>
      <c r="D38" s="299">
        <v>0.18218174860864011</v>
      </c>
      <c r="E38" s="299">
        <v>0.19132347814583878</v>
      </c>
      <c r="F38" s="299">
        <v>0.18997808064543781</v>
      </c>
      <c r="G38" s="299">
        <v>0.17555151950762055</v>
      </c>
    </row>
    <row r="39" spans="1:7" ht="15" customHeight="1">
      <c r="A39" s="294">
        <v>26</v>
      </c>
      <c r="B39" s="295" t="s">
        <v>19</v>
      </c>
      <c r="C39" s="299">
        <v>0.47594818206769574</v>
      </c>
      <c r="D39" s="299">
        <v>0.47307577874807011</v>
      </c>
      <c r="E39" s="299">
        <v>0.50150665892934121</v>
      </c>
      <c r="F39" s="299">
        <v>0.49995594556617268</v>
      </c>
      <c r="G39" s="299">
        <v>0.47441820441378724</v>
      </c>
    </row>
    <row r="40" spans="1:7" ht="15" customHeight="1">
      <c r="A40" s="294">
        <v>27</v>
      </c>
      <c r="B40" s="296" t="s">
        <v>20</v>
      </c>
      <c r="C40" s="299">
        <v>0.26729111984435372</v>
      </c>
      <c r="D40" s="299">
        <v>0.26347403819284748</v>
      </c>
      <c r="E40" s="299">
        <v>0.27626026321932751</v>
      </c>
      <c r="F40" s="299">
        <v>0.29682274689107518</v>
      </c>
      <c r="G40" s="299">
        <v>0.29657866167819508</v>
      </c>
    </row>
    <row r="41" spans="1:7" ht="15" customHeight="1">
      <c r="A41" s="297"/>
      <c r="B41" s="290" t="s">
        <v>356</v>
      </c>
      <c r="C41" s="176"/>
      <c r="D41" s="176"/>
      <c r="E41" s="176"/>
      <c r="F41" s="176"/>
      <c r="G41" s="177"/>
    </row>
    <row r="42" spans="1:7" ht="15" customHeight="1">
      <c r="A42" s="294">
        <v>28</v>
      </c>
      <c r="B42" s="333" t="s">
        <v>340</v>
      </c>
      <c r="C42" s="296">
        <v>341430761.29778546</v>
      </c>
      <c r="D42" s="296">
        <v>335193881.17935038</v>
      </c>
      <c r="E42" s="296">
        <v>339294257.78031147</v>
      </c>
      <c r="F42" s="296">
        <v>305314595.43639147</v>
      </c>
      <c r="G42" s="296">
        <v>287026684.96774364</v>
      </c>
    </row>
    <row r="43" spans="1:7">
      <c r="A43" s="294">
        <v>29</v>
      </c>
      <c r="B43" s="295" t="s">
        <v>341</v>
      </c>
      <c r="C43" s="296">
        <v>292111831.5486002</v>
      </c>
      <c r="D43" s="296">
        <v>272774892.47201598</v>
      </c>
      <c r="E43" s="296">
        <v>292574266.43845695</v>
      </c>
      <c r="F43" s="296">
        <v>275336913.59790885</v>
      </c>
      <c r="G43" s="296">
        <v>241344401.93533337</v>
      </c>
    </row>
    <row r="44" spans="1:7">
      <c r="A44" s="330">
        <v>30</v>
      </c>
      <c r="B44" s="331" t="s">
        <v>339</v>
      </c>
      <c r="C44" s="299">
        <v>1.1688357828155269</v>
      </c>
      <c r="D44" s="299">
        <v>1.2288296702884338</v>
      </c>
      <c r="E44" s="299">
        <v>1.1596859214946782</v>
      </c>
      <c r="F44" s="299">
        <v>1.1088763633134235</v>
      </c>
      <c r="G44" s="299">
        <v>1.189282546709538</v>
      </c>
    </row>
    <row r="45" spans="1:7">
      <c r="A45" s="330"/>
      <c r="B45" s="290" t="s">
        <v>453</v>
      </c>
      <c r="C45" s="176"/>
      <c r="D45" s="176"/>
      <c r="E45" s="176"/>
      <c r="F45" s="176"/>
      <c r="G45" s="177"/>
    </row>
    <row r="46" spans="1:7">
      <c r="A46" s="330">
        <v>31</v>
      </c>
      <c r="B46" s="331" t="s">
        <v>460</v>
      </c>
      <c r="C46" s="332">
        <v>1316177425.1894994</v>
      </c>
      <c r="D46" s="332">
        <v>1217778236.8410025</v>
      </c>
      <c r="E46" s="332">
        <v>1221998282.2920008</v>
      </c>
      <c r="F46" s="332">
        <v>1167628876.1845007</v>
      </c>
      <c r="G46" s="332">
        <v>1100299421.9140053</v>
      </c>
    </row>
    <row r="47" spans="1:7">
      <c r="A47" s="330">
        <v>32</v>
      </c>
      <c r="B47" s="331" t="s">
        <v>473</v>
      </c>
      <c r="C47" s="332">
        <v>1100211719.7118375</v>
      </c>
      <c r="D47" s="332">
        <v>1028054283.2062458</v>
      </c>
      <c r="E47" s="332">
        <v>1006001382.554958</v>
      </c>
      <c r="F47" s="332">
        <v>973389900.90518427</v>
      </c>
      <c r="G47" s="332">
        <v>940380768.86007524</v>
      </c>
    </row>
    <row r="48" spans="1:7" ht="15" thickBot="1">
      <c r="A48" s="73">
        <v>33</v>
      </c>
      <c r="B48" s="160" t="s">
        <v>487</v>
      </c>
      <c r="C48" s="299">
        <v>1.1962946782045065</v>
      </c>
      <c r="D48" s="299">
        <v>1.1845466302061938</v>
      </c>
      <c r="E48" s="299">
        <v>1.2147083527742994</v>
      </c>
      <c r="F48" s="299">
        <v>1.1995489937780204</v>
      </c>
      <c r="G48" s="299">
        <v>1.1700573409724049</v>
      </c>
    </row>
    <row r="49" spans="1:2">
      <c r="A49" s="15"/>
    </row>
    <row r="50" spans="1:2" ht="41.4">
      <c r="B50" s="17" t="s">
        <v>944</v>
      </c>
    </row>
    <row r="51" spans="1:2" ht="69">
      <c r="B51" s="215" t="s">
        <v>355</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H69"/>
  <sheetViews>
    <sheetView zoomScale="70" zoomScaleNormal="70" workbookViewId="0"/>
  </sheetViews>
  <sheetFormatPr defaultRowHeight="14.4"/>
  <cols>
    <col min="1" max="1" width="8.6640625" style="408"/>
    <col min="2" max="2" width="69.33203125" style="384" customWidth="1"/>
    <col min="3" max="3" width="14.88671875" bestFit="1" customWidth="1"/>
    <col min="4" max="4" width="14.44140625" customWidth="1"/>
    <col min="5" max="5" width="16.44140625" bestFit="1" customWidth="1"/>
    <col min="6" max="6" width="14.44140625" bestFit="1" customWidth="1"/>
    <col min="7" max="7" width="14.88671875" bestFit="1" customWidth="1"/>
    <col min="8" max="8" width="19.109375" bestFit="1" customWidth="1"/>
  </cols>
  <sheetData>
    <row r="1" spans="1:8">
      <c r="A1" s="13" t="s">
        <v>108</v>
      </c>
      <c r="B1" s="274" t="str">
        <f>Info!C2</f>
        <v>სს ტერაბანკი</v>
      </c>
      <c r="C1" s="12"/>
      <c r="D1" s="1"/>
      <c r="E1" s="1"/>
      <c r="F1" s="1"/>
      <c r="G1" s="1"/>
    </row>
    <row r="2" spans="1:8">
      <c r="A2" s="13" t="s">
        <v>109</v>
      </c>
      <c r="B2" s="298">
        <f>'1. key ratios'!B2</f>
        <v>45473</v>
      </c>
      <c r="C2" s="12"/>
      <c r="D2" s="1"/>
      <c r="E2" s="1"/>
      <c r="F2" s="1"/>
      <c r="G2" s="1"/>
    </row>
    <row r="3" spans="1:8">
      <c r="A3" s="13"/>
      <c r="B3" s="12"/>
      <c r="C3" s="12"/>
      <c r="D3" s="1"/>
      <c r="E3" s="1"/>
      <c r="F3" s="1"/>
      <c r="G3" s="1"/>
    </row>
    <row r="4" spans="1:8" ht="21" customHeight="1">
      <c r="A4" s="596" t="s">
        <v>25</v>
      </c>
      <c r="B4" s="597" t="s">
        <v>729</v>
      </c>
      <c r="C4" s="599" t="s">
        <v>114</v>
      </c>
      <c r="D4" s="599"/>
      <c r="E4" s="599"/>
      <c r="F4" s="599" t="s">
        <v>115</v>
      </c>
      <c r="G4" s="599"/>
      <c r="H4" s="600"/>
    </row>
    <row r="5" spans="1:8" ht="21" customHeight="1">
      <c r="A5" s="596"/>
      <c r="B5" s="598"/>
      <c r="C5" s="357" t="s">
        <v>26</v>
      </c>
      <c r="D5" s="357" t="s">
        <v>88</v>
      </c>
      <c r="E5" s="357" t="s">
        <v>66</v>
      </c>
      <c r="F5" s="357" t="s">
        <v>26</v>
      </c>
      <c r="G5" s="357" t="s">
        <v>88</v>
      </c>
      <c r="H5" s="357" t="s">
        <v>66</v>
      </c>
    </row>
    <row r="6" spans="1:8" ht="26.4" customHeight="1">
      <c r="A6" s="596"/>
      <c r="B6" s="358" t="s">
        <v>95</v>
      </c>
      <c r="C6" s="601"/>
      <c r="D6" s="602"/>
      <c r="E6" s="602"/>
      <c r="F6" s="602"/>
      <c r="G6" s="602"/>
      <c r="H6" s="603"/>
    </row>
    <row r="7" spans="1:8" ht="23.1" customHeight="1">
      <c r="A7" s="399">
        <v>1</v>
      </c>
      <c r="B7" s="359" t="s">
        <v>843</v>
      </c>
      <c r="C7" s="558">
        <v>49028087.030000001</v>
      </c>
      <c r="D7" s="558">
        <v>148181976.20999998</v>
      </c>
      <c r="E7" s="558">
        <v>197210063.23999998</v>
      </c>
      <c r="F7" s="558">
        <v>49910238.420000002</v>
      </c>
      <c r="G7" s="558">
        <v>143008923.71000001</v>
      </c>
      <c r="H7" s="558">
        <v>192919162.13</v>
      </c>
    </row>
    <row r="8" spans="1:8">
      <c r="A8" s="399">
        <v>1.1000000000000001</v>
      </c>
      <c r="B8" s="360" t="s">
        <v>96</v>
      </c>
      <c r="C8" s="558">
        <v>21264417.149999999</v>
      </c>
      <c r="D8" s="558">
        <v>28753096.599999998</v>
      </c>
      <c r="E8" s="558">
        <v>50017513.75</v>
      </c>
      <c r="F8" s="558">
        <v>18637041.600000001</v>
      </c>
      <c r="G8" s="558">
        <v>23614354.91</v>
      </c>
      <c r="H8" s="558">
        <v>42251396.510000005</v>
      </c>
    </row>
    <row r="9" spans="1:8">
      <c r="A9" s="399">
        <v>1.2</v>
      </c>
      <c r="B9" s="360" t="s">
        <v>97</v>
      </c>
      <c r="C9" s="558">
        <v>12316168.32</v>
      </c>
      <c r="D9" s="558">
        <v>92600195.679999992</v>
      </c>
      <c r="E9" s="558">
        <v>104916364</v>
      </c>
      <c r="F9" s="558">
        <v>25827678.359999999</v>
      </c>
      <c r="G9" s="558">
        <v>103833590.59</v>
      </c>
      <c r="H9" s="558">
        <v>129661268.95</v>
      </c>
    </row>
    <row r="10" spans="1:8">
      <c r="A10" s="399">
        <v>1.3</v>
      </c>
      <c r="B10" s="360" t="s">
        <v>98</v>
      </c>
      <c r="C10" s="558">
        <v>15447501.560000001</v>
      </c>
      <c r="D10" s="558">
        <v>26828683.930000007</v>
      </c>
      <c r="E10" s="558">
        <v>42276185.49000001</v>
      </c>
      <c r="F10" s="558">
        <v>5445518.46</v>
      </c>
      <c r="G10" s="558">
        <v>15560978.209999999</v>
      </c>
      <c r="H10" s="558">
        <v>21006496.669999998</v>
      </c>
    </row>
    <row r="11" spans="1:8">
      <c r="A11" s="399">
        <v>2</v>
      </c>
      <c r="B11" s="361" t="s">
        <v>730</v>
      </c>
      <c r="C11" s="558">
        <v>0</v>
      </c>
      <c r="D11" s="558">
        <v>0</v>
      </c>
      <c r="E11" s="558">
        <v>0</v>
      </c>
      <c r="F11" s="558">
        <v>0</v>
      </c>
      <c r="G11" s="558">
        <v>0</v>
      </c>
      <c r="H11" s="558">
        <v>0</v>
      </c>
    </row>
    <row r="12" spans="1:8">
      <c r="A12" s="399">
        <v>2.1</v>
      </c>
      <c r="B12" s="362" t="s">
        <v>731</v>
      </c>
      <c r="C12" s="558">
        <v>0</v>
      </c>
      <c r="D12" s="558">
        <v>0</v>
      </c>
      <c r="E12" s="558">
        <v>0</v>
      </c>
      <c r="F12" s="558">
        <v>0</v>
      </c>
      <c r="G12" s="558">
        <v>0</v>
      </c>
      <c r="H12" s="558">
        <v>0</v>
      </c>
    </row>
    <row r="13" spans="1:8" ht="26.4" customHeight="1">
      <c r="A13" s="399">
        <v>3</v>
      </c>
      <c r="B13" s="363" t="s">
        <v>732</v>
      </c>
      <c r="C13" s="558">
        <v>0</v>
      </c>
      <c r="D13" s="558">
        <v>0</v>
      </c>
      <c r="E13" s="558">
        <v>0</v>
      </c>
      <c r="F13" s="558">
        <v>0</v>
      </c>
      <c r="G13" s="558">
        <v>0</v>
      </c>
      <c r="H13" s="558">
        <v>0</v>
      </c>
    </row>
    <row r="14" spans="1:8" ht="26.4" customHeight="1">
      <c r="A14" s="399">
        <v>4</v>
      </c>
      <c r="B14" s="364" t="s">
        <v>733</v>
      </c>
      <c r="C14" s="558">
        <v>0</v>
      </c>
      <c r="D14" s="558">
        <v>0</v>
      </c>
      <c r="E14" s="558">
        <v>0</v>
      </c>
      <c r="F14" s="558">
        <v>0</v>
      </c>
      <c r="G14" s="558">
        <v>0</v>
      </c>
      <c r="H14" s="558">
        <v>0</v>
      </c>
    </row>
    <row r="15" spans="1:8" ht="24.6" customHeight="1">
      <c r="A15" s="399">
        <v>5</v>
      </c>
      <c r="B15" s="364" t="s">
        <v>734</v>
      </c>
      <c r="C15" s="558">
        <v>0</v>
      </c>
      <c r="D15" s="558">
        <v>0</v>
      </c>
      <c r="E15" s="558">
        <v>0</v>
      </c>
      <c r="F15" s="558">
        <v>0</v>
      </c>
      <c r="G15" s="558">
        <v>0</v>
      </c>
      <c r="H15" s="558">
        <v>0</v>
      </c>
    </row>
    <row r="16" spans="1:8">
      <c r="A16" s="399">
        <v>5.0999999999999996</v>
      </c>
      <c r="B16" s="365" t="s">
        <v>735</v>
      </c>
      <c r="C16" s="558">
        <v>0</v>
      </c>
      <c r="D16" s="558">
        <v>0</v>
      </c>
      <c r="E16" s="558">
        <v>0</v>
      </c>
      <c r="F16" s="558">
        <v>0</v>
      </c>
      <c r="G16" s="558">
        <v>0</v>
      </c>
      <c r="H16" s="558">
        <v>0</v>
      </c>
    </row>
    <row r="17" spans="1:8">
      <c r="A17" s="399">
        <v>5.2</v>
      </c>
      <c r="B17" s="365" t="s">
        <v>569</v>
      </c>
      <c r="C17" s="558">
        <v>0</v>
      </c>
      <c r="D17" s="558">
        <v>0</v>
      </c>
      <c r="E17" s="558">
        <v>0</v>
      </c>
      <c r="F17" s="558">
        <v>0</v>
      </c>
      <c r="G17" s="558">
        <v>0</v>
      </c>
      <c r="H17" s="558">
        <v>0</v>
      </c>
    </row>
    <row r="18" spans="1:8">
      <c r="A18" s="399">
        <v>5.3</v>
      </c>
      <c r="B18" s="365" t="s">
        <v>736</v>
      </c>
      <c r="C18" s="558">
        <v>0</v>
      </c>
      <c r="D18" s="558">
        <v>0</v>
      </c>
      <c r="E18" s="558">
        <v>0</v>
      </c>
      <c r="F18" s="558">
        <v>0</v>
      </c>
      <c r="G18" s="558">
        <v>0</v>
      </c>
      <c r="H18" s="558">
        <v>0</v>
      </c>
    </row>
    <row r="19" spans="1:8">
      <c r="A19" s="399">
        <v>6</v>
      </c>
      <c r="B19" s="363" t="s">
        <v>737</v>
      </c>
      <c r="C19" s="558">
        <v>858597447.38065672</v>
      </c>
      <c r="D19" s="558">
        <v>685813711.55468631</v>
      </c>
      <c r="E19" s="558">
        <v>1544411158.935343</v>
      </c>
      <c r="F19" s="558">
        <v>780904756.63295209</v>
      </c>
      <c r="G19" s="558">
        <v>579600584.10640466</v>
      </c>
      <c r="H19" s="558">
        <v>1360505340.7393568</v>
      </c>
    </row>
    <row r="20" spans="1:8">
      <c r="A20" s="399">
        <v>6.1</v>
      </c>
      <c r="B20" s="365" t="s">
        <v>569</v>
      </c>
      <c r="C20" s="558">
        <v>160812853.93924615</v>
      </c>
      <c r="D20" s="558">
        <v>0</v>
      </c>
      <c r="E20" s="558">
        <v>160812853.93924615</v>
      </c>
      <c r="F20" s="558">
        <v>190860932.72281525</v>
      </c>
      <c r="G20" s="558">
        <v>0</v>
      </c>
      <c r="H20" s="558">
        <v>190860932.72281525</v>
      </c>
    </row>
    <row r="21" spans="1:8">
      <c r="A21" s="399">
        <v>6.2</v>
      </c>
      <c r="B21" s="365" t="s">
        <v>736</v>
      </c>
      <c r="C21" s="558">
        <v>697784593.44141054</v>
      </c>
      <c r="D21" s="558">
        <v>685813711.55468631</v>
      </c>
      <c r="E21" s="558">
        <v>1383598304.9960968</v>
      </c>
      <c r="F21" s="558">
        <v>590043823.91013682</v>
      </c>
      <c r="G21" s="558">
        <v>579600584.10640466</v>
      </c>
      <c r="H21" s="558">
        <v>1169644408.0165415</v>
      </c>
    </row>
    <row r="22" spans="1:8">
      <c r="A22" s="399">
        <v>7</v>
      </c>
      <c r="B22" s="366" t="s">
        <v>738</v>
      </c>
      <c r="C22" s="558">
        <v>2538</v>
      </c>
      <c r="D22" s="558">
        <v>0</v>
      </c>
      <c r="E22" s="558">
        <v>2538</v>
      </c>
      <c r="F22" s="558">
        <v>2538</v>
      </c>
      <c r="G22" s="558">
        <v>0</v>
      </c>
      <c r="H22" s="558">
        <v>2538</v>
      </c>
    </row>
    <row r="23" spans="1:8">
      <c r="A23" s="399">
        <v>8</v>
      </c>
      <c r="B23" s="367" t="s">
        <v>739</v>
      </c>
      <c r="C23" s="558">
        <v>0</v>
      </c>
      <c r="D23" s="558">
        <v>0</v>
      </c>
      <c r="E23" s="558">
        <v>0</v>
      </c>
      <c r="F23" s="558">
        <v>0</v>
      </c>
      <c r="G23" s="558">
        <v>0</v>
      </c>
      <c r="H23" s="558">
        <v>0</v>
      </c>
    </row>
    <row r="24" spans="1:8">
      <c r="A24" s="399">
        <v>9</v>
      </c>
      <c r="B24" s="364" t="s">
        <v>740</v>
      </c>
      <c r="C24" s="558">
        <v>26166155</v>
      </c>
      <c r="D24" s="558">
        <v>0</v>
      </c>
      <c r="E24" s="558">
        <v>26166155</v>
      </c>
      <c r="F24" s="558">
        <v>24580620</v>
      </c>
      <c r="G24" s="558">
        <v>0</v>
      </c>
      <c r="H24" s="558">
        <v>24580620</v>
      </c>
    </row>
    <row r="25" spans="1:8">
      <c r="A25" s="399">
        <v>9.1</v>
      </c>
      <c r="B25" s="368" t="s">
        <v>741</v>
      </c>
      <c r="C25" s="558">
        <v>26166155</v>
      </c>
      <c r="D25" s="558">
        <v>0</v>
      </c>
      <c r="E25" s="558">
        <v>26166155</v>
      </c>
      <c r="F25" s="558">
        <v>24580620</v>
      </c>
      <c r="G25" s="558">
        <v>0</v>
      </c>
      <c r="H25" s="558">
        <v>24580620</v>
      </c>
    </row>
    <row r="26" spans="1:8">
      <c r="A26" s="399">
        <v>9.1999999999999993</v>
      </c>
      <c r="B26" s="368" t="s">
        <v>742</v>
      </c>
      <c r="C26" s="558">
        <v>0</v>
      </c>
      <c r="D26" s="558">
        <v>0</v>
      </c>
      <c r="E26" s="558">
        <v>0</v>
      </c>
      <c r="F26" s="558">
        <v>0</v>
      </c>
      <c r="G26" s="558">
        <v>0</v>
      </c>
      <c r="H26" s="558">
        <v>0</v>
      </c>
    </row>
    <row r="27" spans="1:8">
      <c r="A27" s="399">
        <v>10</v>
      </c>
      <c r="B27" s="364" t="s">
        <v>36</v>
      </c>
      <c r="C27" s="558">
        <v>28133899</v>
      </c>
      <c r="D27" s="558">
        <v>0</v>
      </c>
      <c r="E27" s="558">
        <v>28133899</v>
      </c>
      <c r="F27" s="558">
        <v>24624894</v>
      </c>
      <c r="G27" s="558">
        <v>0</v>
      </c>
      <c r="H27" s="558">
        <v>24624894</v>
      </c>
    </row>
    <row r="28" spans="1:8">
      <c r="A28" s="399">
        <v>10.1</v>
      </c>
      <c r="B28" s="368" t="s">
        <v>743</v>
      </c>
      <c r="C28" s="558">
        <v>20374000</v>
      </c>
      <c r="D28" s="558">
        <v>0</v>
      </c>
      <c r="E28" s="558">
        <v>20374000</v>
      </c>
      <c r="F28" s="558">
        <v>20374000</v>
      </c>
      <c r="G28" s="558">
        <v>0</v>
      </c>
      <c r="H28" s="558">
        <v>20374000</v>
      </c>
    </row>
    <row r="29" spans="1:8">
      <c r="A29" s="399">
        <v>10.199999999999999</v>
      </c>
      <c r="B29" s="368" t="s">
        <v>744</v>
      </c>
      <c r="C29" s="558">
        <v>7759899</v>
      </c>
      <c r="D29" s="558">
        <v>0</v>
      </c>
      <c r="E29" s="558">
        <v>7759899</v>
      </c>
      <c r="F29" s="558">
        <v>4250894</v>
      </c>
      <c r="G29" s="558">
        <v>0</v>
      </c>
      <c r="H29" s="558">
        <v>4250894</v>
      </c>
    </row>
    <row r="30" spans="1:8">
      <c r="A30" s="399">
        <v>11</v>
      </c>
      <c r="B30" s="364" t="s">
        <v>745</v>
      </c>
      <c r="C30" s="558">
        <v>2315075.9006483536</v>
      </c>
      <c r="D30" s="558">
        <v>0</v>
      </c>
      <c r="E30" s="558">
        <v>2315075.9006483536</v>
      </c>
      <c r="F30" s="558">
        <v>0</v>
      </c>
      <c r="G30" s="558">
        <v>0</v>
      </c>
      <c r="H30" s="558">
        <v>0</v>
      </c>
    </row>
    <row r="31" spans="1:8">
      <c r="A31" s="399">
        <v>11.1</v>
      </c>
      <c r="B31" s="368" t="s">
        <v>746</v>
      </c>
      <c r="C31" s="558">
        <v>2315075.9006483536</v>
      </c>
      <c r="D31" s="558">
        <v>0</v>
      </c>
      <c r="E31" s="558">
        <v>2315075.9006483536</v>
      </c>
      <c r="F31" s="558">
        <v>0</v>
      </c>
      <c r="G31" s="558">
        <v>0</v>
      </c>
      <c r="H31" s="558">
        <v>0</v>
      </c>
    </row>
    <row r="32" spans="1:8">
      <c r="A32" s="399">
        <v>11.2</v>
      </c>
      <c r="B32" s="368" t="s">
        <v>747</v>
      </c>
      <c r="C32" s="558">
        <v>0</v>
      </c>
      <c r="D32" s="558">
        <v>0</v>
      </c>
      <c r="E32" s="558">
        <v>0</v>
      </c>
      <c r="F32" s="558">
        <v>0</v>
      </c>
      <c r="G32" s="558">
        <v>0</v>
      </c>
      <c r="H32" s="558">
        <v>0</v>
      </c>
    </row>
    <row r="33" spans="1:8">
      <c r="A33" s="399">
        <v>13</v>
      </c>
      <c r="B33" s="364" t="s">
        <v>99</v>
      </c>
      <c r="C33" s="558">
        <v>30707860.928448536</v>
      </c>
      <c r="D33" s="558">
        <v>6457748.6500000004</v>
      </c>
      <c r="E33" s="558">
        <v>37165609.578448534</v>
      </c>
      <c r="F33" s="558">
        <v>25752253.076566193</v>
      </c>
      <c r="G33" s="558">
        <v>2877176.0500000007</v>
      </c>
      <c r="H33" s="558">
        <v>28629429.126566194</v>
      </c>
    </row>
    <row r="34" spans="1:8">
      <c r="A34" s="399">
        <v>13.1</v>
      </c>
      <c r="B34" s="369" t="s">
        <v>748</v>
      </c>
      <c r="C34" s="558">
        <v>25105068</v>
      </c>
      <c r="D34" s="558">
        <v>0</v>
      </c>
      <c r="E34" s="558">
        <v>25105068</v>
      </c>
      <c r="F34" s="558">
        <v>22400169</v>
      </c>
      <c r="G34" s="558">
        <v>0</v>
      </c>
      <c r="H34" s="558">
        <v>22400169</v>
      </c>
    </row>
    <row r="35" spans="1:8">
      <c r="A35" s="399">
        <v>13.2</v>
      </c>
      <c r="B35" s="369" t="s">
        <v>749</v>
      </c>
      <c r="C35" s="558">
        <v>0</v>
      </c>
      <c r="D35" s="558">
        <v>0</v>
      </c>
      <c r="E35" s="558">
        <v>0</v>
      </c>
      <c r="F35" s="558">
        <v>0</v>
      </c>
      <c r="G35" s="558">
        <v>0</v>
      </c>
      <c r="H35" s="558">
        <v>0</v>
      </c>
    </row>
    <row r="36" spans="1:8">
      <c r="A36" s="399">
        <v>14</v>
      </c>
      <c r="B36" s="370" t="s">
        <v>750</v>
      </c>
      <c r="C36" s="558">
        <v>994951063.2397536</v>
      </c>
      <c r="D36" s="558">
        <v>840453436.41468632</v>
      </c>
      <c r="E36" s="558">
        <v>1835404499.6544399</v>
      </c>
      <c r="F36" s="558">
        <v>905775300.12951827</v>
      </c>
      <c r="G36" s="558">
        <v>725486683.86640465</v>
      </c>
      <c r="H36" s="558">
        <v>1631261983.995923</v>
      </c>
    </row>
    <row r="37" spans="1:8" ht="22.5" customHeight="1">
      <c r="A37" s="399"/>
      <c r="B37" s="371" t="s">
        <v>104</v>
      </c>
      <c r="C37" s="590"/>
      <c r="D37" s="591"/>
      <c r="E37" s="591"/>
      <c r="F37" s="591"/>
      <c r="G37" s="591"/>
      <c r="H37" s="592"/>
    </row>
    <row r="38" spans="1:8">
      <c r="A38" s="399">
        <v>15</v>
      </c>
      <c r="B38" s="372" t="s">
        <v>751</v>
      </c>
      <c r="C38" s="559">
        <v>0</v>
      </c>
      <c r="D38" s="559">
        <v>0</v>
      </c>
      <c r="E38" s="559">
        <v>0</v>
      </c>
      <c r="F38" s="559">
        <v>0</v>
      </c>
      <c r="G38" s="559">
        <v>0</v>
      </c>
      <c r="H38" s="559">
        <v>0</v>
      </c>
    </row>
    <row r="39" spans="1:8">
      <c r="A39" s="399">
        <v>15.1</v>
      </c>
      <c r="B39" s="374" t="s">
        <v>731</v>
      </c>
      <c r="C39" s="559">
        <v>0</v>
      </c>
      <c r="D39" s="559">
        <v>0</v>
      </c>
      <c r="E39" s="559">
        <v>0</v>
      </c>
      <c r="F39" s="559">
        <v>0</v>
      </c>
      <c r="G39" s="559">
        <v>0</v>
      </c>
      <c r="H39" s="559">
        <v>0</v>
      </c>
    </row>
    <row r="40" spans="1:8" ht="24" customHeight="1">
      <c r="A40" s="399">
        <v>16</v>
      </c>
      <c r="B40" s="366" t="s">
        <v>752</v>
      </c>
      <c r="C40" s="559">
        <v>277685.93000000017</v>
      </c>
      <c r="D40" s="559">
        <v>0</v>
      </c>
      <c r="E40" s="559">
        <v>277685.93000000017</v>
      </c>
      <c r="F40" s="559">
        <v>0</v>
      </c>
      <c r="G40" s="559">
        <v>0</v>
      </c>
      <c r="H40" s="559">
        <v>0</v>
      </c>
    </row>
    <row r="41" spans="1:8">
      <c r="A41" s="399">
        <v>17</v>
      </c>
      <c r="B41" s="366" t="s">
        <v>753</v>
      </c>
      <c r="C41" s="559">
        <v>817852731.68155873</v>
      </c>
      <c r="D41" s="559">
        <v>639628130.00999987</v>
      </c>
      <c r="E41" s="559">
        <v>1457480861.6915586</v>
      </c>
      <c r="F41" s="559">
        <v>728090980.95423758</v>
      </c>
      <c r="G41" s="559">
        <v>597112162.56579101</v>
      </c>
      <c r="H41" s="559">
        <v>1325203143.5200286</v>
      </c>
    </row>
    <row r="42" spans="1:8">
      <c r="A42" s="399">
        <v>17.100000000000001</v>
      </c>
      <c r="B42" s="375" t="s">
        <v>754</v>
      </c>
      <c r="C42" s="559">
        <v>694731708.63002729</v>
      </c>
      <c r="D42" s="559">
        <v>542361050.77999997</v>
      </c>
      <c r="E42" s="559">
        <v>1237092759.4100273</v>
      </c>
      <c r="F42" s="559">
        <v>504709028.0300318</v>
      </c>
      <c r="G42" s="559">
        <v>486095170.13999683</v>
      </c>
      <c r="H42" s="559">
        <v>990804198.17002869</v>
      </c>
    </row>
    <row r="43" spans="1:8">
      <c r="A43" s="399">
        <v>17.2</v>
      </c>
      <c r="B43" s="376" t="s">
        <v>100</v>
      </c>
      <c r="C43" s="559">
        <v>109207144.59999999</v>
      </c>
      <c r="D43" s="559">
        <v>91049286.670000002</v>
      </c>
      <c r="E43" s="559">
        <v>200256431.26999998</v>
      </c>
      <c r="F43" s="559">
        <v>213771243.18000001</v>
      </c>
      <c r="G43" s="559">
        <v>83689717.569999993</v>
      </c>
      <c r="H43" s="559">
        <v>297460960.75</v>
      </c>
    </row>
    <row r="44" spans="1:8">
      <c r="A44" s="399">
        <v>17.3</v>
      </c>
      <c r="B44" s="375" t="s">
        <v>755</v>
      </c>
      <c r="C44" s="559">
        <v>0</v>
      </c>
      <c r="D44" s="559">
        <v>0</v>
      </c>
      <c r="E44" s="559">
        <v>0</v>
      </c>
      <c r="F44" s="559">
        <v>0</v>
      </c>
      <c r="G44" s="559">
        <v>18150629.780000001</v>
      </c>
      <c r="H44" s="559">
        <v>18150629.780000001</v>
      </c>
    </row>
    <row r="45" spans="1:8">
      <c r="A45" s="399">
        <v>17.399999999999999</v>
      </c>
      <c r="B45" s="375" t="s">
        <v>756</v>
      </c>
      <c r="C45" s="559">
        <v>13913878.451531438</v>
      </c>
      <c r="D45" s="559">
        <v>6217792.5600000005</v>
      </c>
      <c r="E45" s="559">
        <v>20131671.011531439</v>
      </c>
      <c r="F45" s="559">
        <v>9610709.7442058083</v>
      </c>
      <c r="G45" s="559">
        <v>9176645.0757941902</v>
      </c>
      <c r="H45" s="559">
        <v>18787354.82</v>
      </c>
    </row>
    <row r="46" spans="1:8">
      <c r="A46" s="399">
        <v>18</v>
      </c>
      <c r="B46" s="364" t="s">
        <v>757</v>
      </c>
      <c r="C46" s="559">
        <v>890824.20100162912</v>
      </c>
      <c r="D46" s="559">
        <v>0</v>
      </c>
      <c r="E46" s="559">
        <v>890824.20100162912</v>
      </c>
      <c r="F46" s="559">
        <v>693452.99925393332</v>
      </c>
      <c r="G46" s="559">
        <v>1666864.98</v>
      </c>
      <c r="H46" s="559">
        <v>2360317.9792539333</v>
      </c>
    </row>
    <row r="47" spans="1:8">
      <c r="A47" s="399">
        <v>19</v>
      </c>
      <c r="B47" s="364" t="s">
        <v>758</v>
      </c>
      <c r="C47" s="559">
        <v>2447606</v>
      </c>
      <c r="D47" s="559">
        <v>0</v>
      </c>
      <c r="E47" s="559">
        <v>2447606</v>
      </c>
      <c r="F47" s="559">
        <v>3645228</v>
      </c>
      <c r="G47" s="559">
        <v>0</v>
      </c>
      <c r="H47" s="559">
        <v>3645228</v>
      </c>
    </row>
    <row r="48" spans="1:8">
      <c r="A48" s="399">
        <v>19.100000000000001</v>
      </c>
      <c r="B48" s="377" t="s">
        <v>759</v>
      </c>
      <c r="C48" s="559">
        <v>0</v>
      </c>
      <c r="D48" s="559">
        <v>0</v>
      </c>
      <c r="E48" s="559">
        <v>0</v>
      </c>
      <c r="F48" s="559">
        <v>1932965</v>
      </c>
      <c r="G48" s="559">
        <v>0</v>
      </c>
      <c r="H48" s="559">
        <v>1932965</v>
      </c>
    </row>
    <row r="49" spans="1:8">
      <c r="A49" s="399">
        <v>19.2</v>
      </c>
      <c r="B49" s="378" t="s">
        <v>760</v>
      </c>
      <c r="C49" s="559">
        <v>2447606</v>
      </c>
      <c r="D49" s="559">
        <v>0</v>
      </c>
      <c r="E49" s="559">
        <v>2447606</v>
      </c>
      <c r="F49" s="559">
        <v>1712263</v>
      </c>
      <c r="G49" s="559">
        <v>0</v>
      </c>
      <c r="H49" s="559">
        <v>1712263</v>
      </c>
    </row>
    <row r="50" spans="1:8">
      <c r="A50" s="399">
        <v>20</v>
      </c>
      <c r="B50" s="379" t="s">
        <v>101</v>
      </c>
      <c r="C50" s="559">
        <v>0</v>
      </c>
      <c r="D50" s="559">
        <v>106184500.63999999</v>
      </c>
      <c r="E50" s="559">
        <v>106184500.63999999</v>
      </c>
      <c r="F50" s="559">
        <v>0</v>
      </c>
      <c r="G50" s="559">
        <v>62339008.120000005</v>
      </c>
      <c r="H50" s="559">
        <v>62339008.120000005</v>
      </c>
    </row>
    <row r="51" spans="1:8">
      <c r="A51" s="399">
        <v>21</v>
      </c>
      <c r="B51" s="380" t="s">
        <v>89</v>
      </c>
      <c r="C51" s="559">
        <v>0</v>
      </c>
      <c r="D51" s="559">
        <v>252150.27999999991</v>
      </c>
      <c r="E51" s="559">
        <v>252150.27999999991</v>
      </c>
      <c r="F51" s="559">
        <v>119026.10999999999</v>
      </c>
      <c r="G51" s="559">
        <v>119541.72999999952</v>
      </c>
      <c r="H51" s="559">
        <v>238567.8399999995</v>
      </c>
    </row>
    <row r="52" spans="1:8">
      <c r="A52" s="399">
        <v>21.1</v>
      </c>
      <c r="B52" s="376" t="s">
        <v>761</v>
      </c>
      <c r="C52" s="559">
        <v>0</v>
      </c>
      <c r="D52" s="559">
        <v>0</v>
      </c>
      <c r="E52" s="559">
        <v>0</v>
      </c>
      <c r="F52" s="559">
        <v>0</v>
      </c>
      <c r="G52" s="559">
        <v>0</v>
      </c>
      <c r="H52" s="559">
        <v>0</v>
      </c>
    </row>
    <row r="53" spans="1:8">
      <c r="A53" s="399">
        <v>22</v>
      </c>
      <c r="B53" s="379" t="s">
        <v>762</v>
      </c>
      <c r="C53" s="559">
        <v>821468847.81256032</v>
      </c>
      <c r="D53" s="559">
        <v>746064780.92999983</v>
      </c>
      <c r="E53" s="559">
        <v>1567533628.7425601</v>
      </c>
      <c r="F53" s="559">
        <v>732548688.06349158</v>
      </c>
      <c r="G53" s="559">
        <v>661237577.39579105</v>
      </c>
      <c r="H53" s="559">
        <v>1393786265.4592826</v>
      </c>
    </row>
    <row r="54" spans="1:8" ht="24" customHeight="1">
      <c r="A54" s="399"/>
      <c r="B54" s="381" t="s">
        <v>763</v>
      </c>
      <c r="C54" s="593"/>
      <c r="D54" s="594"/>
      <c r="E54" s="594"/>
      <c r="F54" s="594"/>
      <c r="G54" s="594"/>
      <c r="H54" s="595"/>
    </row>
    <row r="55" spans="1:8">
      <c r="A55" s="399">
        <v>23</v>
      </c>
      <c r="B55" s="379" t="s">
        <v>105</v>
      </c>
      <c r="C55" s="559">
        <v>121372000</v>
      </c>
      <c r="D55" s="559">
        <v>0</v>
      </c>
      <c r="E55" s="559">
        <v>121372000</v>
      </c>
      <c r="F55" s="559">
        <v>121372000</v>
      </c>
      <c r="G55" s="559">
        <v>0</v>
      </c>
      <c r="H55" s="559">
        <v>121372000</v>
      </c>
    </row>
    <row r="56" spans="1:8">
      <c r="A56" s="399">
        <v>24</v>
      </c>
      <c r="B56" s="379" t="s">
        <v>764</v>
      </c>
      <c r="C56" s="559">
        <v>0</v>
      </c>
      <c r="D56" s="559">
        <v>0</v>
      </c>
      <c r="E56" s="559">
        <v>0</v>
      </c>
      <c r="F56" s="559">
        <v>0</v>
      </c>
      <c r="G56" s="559">
        <v>0</v>
      </c>
      <c r="H56" s="559">
        <v>0</v>
      </c>
    </row>
    <row r="57" spans="1:8">
      <c r="A57" s="399">
        <v>25</v>
      </c>
      <c r="B57" s="379" t="s">
        <v>102</v>
      </c>
      <c r="C57" s="559">
        <v>0</v>
      </c>
      <c r="D57" s="559">
        <v>0</v>
      </c>
      <c r="E57" s="559">
        <v>0</v>
      </c>
      <c r="F57" s="559">
        <v>0</v>
      </c>
      <c r="G57" s="559">
        <v>0</v>
      </c>
      <c r="H57" s="559">
        <v>0</v>
      </c>
    </row>
    <row r="58" spans="1:8">
      <c r="A58" s="399">
        <v>26</v>
      </c>
      <c r="B58" s="364" t="s">
        <v>765</v>
      </c>
      <c r="C58" s="559">
        <v>0</v>
      </c>
      <c r="D58" s="559">
        <v>0</v>
      </c>
      <c r="E58" s="559">
        <v>0</v>
      </c>
      <c r="F58" s="559">
        <v>0</v>
      </c>
      <c r="G58" s="559">
        <v>0</v>
      </c>
      <c r="H58" s="559">
        <v>0</v>
      </c>
    </row>
    <row r="59" spans="1:8">
      <c r="A59" s="399">
        <v>27</v>
      </c>
      <c r="B59" s="364" t="s">
        <v>766</v>
      </c>
      <c r="C59" s="559">
        <v>0</v>
      </c>
      <c r="D59" s="559">
        <v>0</v>
      </c>
      <c r="E59" s="559">
        <v>0</v>
      </c>
      <c r="F59" s="559">
        <v>0</v>
      </c>
      <c r="G59" s="559">
        <v>0</v>
      </c>
      <c r="H59" s="559">
        <v>0</v>
      </c>
    </row>
    <row r="60" spans="1:8">
      <c r="A60" s="399">
        <v>27.1</v>
      </c>
      <c r="B60" s="377" t="s">
        <v>767</v>
      </c>
      <c r="C60" s="559">
        <v>0</v>
      </c>
      <c r="D60" s="559">
        <v>0</v>
      </c>
      <c r="E60" s="559">
        <v>0</v>
      </c>
      <c r="F60" s="559">
        <v>0</v>
      </c>
      <c r="G60" s="559">
        <v>0</v>
      </c>
      <c r="H60" s="559">
        <v>0</v>
      </c>
    </row>
    <row r="61" spans="1:8">
      <c r="A61" s="399">
        <v>27.2</v>
      </c>
      <c r="B61" s="375" t="s">
        <v>768</v>
      </c>
      <c r="C61" s="559">
        <v>0</v>
      </c>
      <c r="D61" s="559">
        <v>0</v>
      </c>
      <c r="E61" s="559">
        <v>0</v>
      </c>
      <c r="F61" s="559">
        <v>0</v>
      </c>
      <c r="G61" s="559">
        <v>0</v>
      </c>
      <c r="H61" s="559">
        <v>0</v>
      </c>
    </row>
    <row r="62" spans="1:8">
      <c r="A62" s="399">
        <v>28</v>
      </c>
      <c r="B62" s="380" t="s">
        <v>769</v>
      </c>
      <c r="C62" s="559">
        <v>0</v>
      </c>
      <c r="D62" s="559">
        <v>0</v>
      </c>
      <c r="E62" s="559">
        <v>0</v>
      </c>
      <c r="F62" s="559">
        <v>0</v>
      </c>
      <c r="G62" s="559">
        <v>0</v>
      </c>
      <c r="H62" s="559">
        <v>0</v>
      </c>
    </row>
    <row r="63" spans="1:8">
      <c r="A63" s="399">
        <v>29</v>
      </c>
      <c r="B63" s="364" t="s">
        <v>770</v>
      </c>
      <c r="C63" s="559">
        <v>0</v>
      </c>
      <c r="D63" s="559">
        <v>0</v>
      </c>
      <c r="E63" s="559">
        <v>0</v>
      </c>
      <c r="F63" s="559">
        <v>0</v>
      </c>
      <c r="G63" s="559">
        <v>0</v>
      </c>
      <c r="H63" s="559">
        <v>0</v>
      </c>
    </row>
    <row r="64" spans="1:8">
      <c r="A64" s="399">
        <v>29.1</v>
      </c>
      <c r="B64" s="365" t="s">
        <v>771</v>
      </c>
      <c r="C64" s="559">
        <v>0</v>
      </c>
      <c r="D64" s="559">
        <v>0</v>
      </c>
      <c r="E64" s="559">
        <v>0</v>
      </c>
      <c r="F64" s="559">
        <v>0</v>
      </c>
      <c r="G64" s="559">
        <v>0</v>
      </c>
      <c r="H64" s="559">
        <v>0</v>
      </c>
    </row>
    <row r="65" spans="1:8" ht="24.9" customHeight="1">
      <c r="A65" s="399">
        <v>29.2</v>
      </c>
      <c r="B65" s="377" t="s">
        <v>772</v>
      </c>
      <c r="C65" s="559">
        <v>0</v>
      </c>
      <c r="D65" s="559">
        <v>0</v>
      </c>
      <c r="E65" s="559">
        <v>0</v>
      </c>
      <c r="F65" s="559">
        <v>0</v>
      </c>
      <c r="G65" s="559">
        <v>0</v>
      </c>
      <c r="H65" s="559">
        <v>0</v>
      </c>
    </row>
    <row r="66" spans="1:8" ht="22.5" customHeight="1">
      <c r="A66" s="399">
        <v>29.3</v>
      </c>
      <c r="B66" s="368" t="s">
        <v>773</v>
      </c>
      <c r="C66" s="559">
        <v>0</v>
      </c>
      <c r="D66" s="559">
        <v>0</v>
      </c>
      <c r="E66" s="559">
        <v>0</v>
      </c>
      <c r="F66" s="559">
        <v>0</v>
      </c>
      <c r="G66" s="559">
        <v>0</v>
      </c>
      <c r="H66" s="559">
        <v>0</v>
      </c>
    </row>
    <row r="67" spans="1:8">
      <c r="A67" s="399">
        <v>30</v>
      </c>
      <c r="B67" s="364" t="s">
        <v>103</v>
      </c>
      <c r="C67" s="559">
        <v>146498874</v>
      </c>
      <c r="D67" s="559">
        <v>0</v>
      </c>
      <c r="E67" s="559">
        <v>146498874</v>
      </c>
      <c r="F67" s="559">
        <v>116103720</v>
      </c>
      <c r="G67" s="559">
        <v>0</v>
      </c>
      <c r="H67" s="559">
        <v>116103720</v>
      </c>
    </row>
    <row r="68" spans="1:8">
      <c r="A68" s="399">
        <v>31</v>
      </c>
      <c r="B68" s="382" t="s">
        <v>774</v>
      </c>
      <c r="C68" s="559">
        <v>267870874</v>
      </c>
      <c r="D68" s="559">
        <v>0</v>
      </c>
      <c r="E68" s="559">
        <v>267870874</v>
      </c>
      <c r="F68" s="559">
        <v>237475720</v>
      </c>
      <c r="G68" s="559">
        <v>0</v>
      </c>
      <c r="H68" s="559">
        <v>237475720</v>
      </c>
    </row>
    <row r="69" spans="1:8">
      <c r="A69" s="399">
        <v>32</v>
      </c>
      <c r="B69" s="383" t="s">
        <v>775</v>
      </c>
      <c r="C69" s="559">
        <v>1089339721.8125603</v>
      </c>
      <c r="D69" s="559">
        <v>746064780.92999983</v>
      </c>
      <c r="E69" s="559">
        <v>1835404502.7425601</v>
      </c>
      <c r="F69" s="559">
        <v>970024408.06349158</v>
      </c>
      <c r="G69" s="559">
        <v>661237577.39579105</v>
      </c>
      <c r="H69" s="559">
        <v>1631261985.4592826</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45"/>
  <sheetViews>
    <sheetView zoomScale="70" zoomScaleNormal="70" workbookViewId="0"/>
  </sheetViews>
  <sheetFormatPr defaultRowHeight="14.4"/>
  <cols>
    <col min="2" max="2" width="66.5546875" customWidth="1"/>
    <col min="3" max="8" width="17.88671875" customWidth="1"/>
  </cols>
  <sheetData>
    <row r="1" spans="1:8">
      <c r="A1" s="13" t="s">
        <v>108</v>
      </c>
      <c r="B1" s="274" t="str">
        <f>Info!C2</f>
        <v>სს ტერაბანკი</v>
      </c>
      <c r="C1" s="12"/>
      <c r="D1" s="1"/>
      <c r="E1" s="1"/>
      <c r="F1" s="1"/>
      <c r="G1" s="1"/>
    </row>
    <row r="2" spans="1:8">
      <c r="A2" s="13" t="s">
        <v>109</v>
      </c>
      <c r="B2" s="298">
        <f>'1. key ratios'!B2</f>
        <v>45473</v>
      </c>
      <c r="C2" s="12"/>
      <c r="D2" s="1"/>
      <c r="E2" s="1"/>
      <c r="F2" s="1"/>
      <c r="G2" s="1"/>
    </row>
    <row r="3" spans="1:8">
      <c r="A3" s="13"/>
      <c r="B3" s="12"/>
      <c r="C3" s="12"/>
      <c r="D3" s="1"/>
      <c r="E3" s="1"/>
      <c r="F3" s="1"/>
      <c r="G3" s="1"/>
    </row>
    <row r="4" spans="1:8">
      <c r="A4" s="606" t="s">
        <v>25</v>
      </c>
      <c r="B4" s="604" t="s">
        <v>166</v>
      </c>
      <c r="C4" s="599" t="s">
        <v>114</v>
      </c>
      <c r="D4" s="599"/>
      <c r="E4" s="599"/>
      <c r="F4" s="599" t="s">
        <v>115</v>
      </c>
      <c r="G4" s="599"/>
      <c r="H4" s="600"/>
    </row>
    <row r="5" spans="1:8" ht="15.6" customHeight="1">
      <c r="A5" s="607"/>
      <c r="B5" s="605"/>
      <c r="C5" s="385" t="s">
        <v>26</v>
      </c>
      <c r="D5" s="385" t="s">
        <v>88</v>
      </c>
      <c r="E5" s="385" t="s">
        <v>66</v>
      </c>
      <c r="F5" s="385" t="s">
        <v>26</v>
      </c>
      <c r="G5" s="385" t="s">
        <v>88</v>
      </c>
      <c r="H5" s="385" t="s">
        <v>66</v>
      </c>
    </row>
    <row r="6" spans="1:8">
      <c r="A6" s="411">
        <v>1</v>
      </c>
      <c r="B6" s="386" t="s">
        <v>776</v>
      </c>
      <c r="C6" s="373">
        <v>62947825.460638255</v>
      </c>
      <c r="D6" s="373">
        <v>29447757.539361734</v>
      </c>
      <c r="E6" s="373">
        <v>92395582.999999985</v>
      </c>
      <c r="F6" s="373">
        <v>54399644.932717219</v>
      </c>
      <c r="G6" s="373">
        <v>22039140.963780556</v>
      </c>
      <c r="H6" s="373">
        <v>76438785.896497771</v>
      </c>
    </row>
    <row r="7" spans="1:8">
      <c r="A7" s="411">
        <v>1.1000000000000001</v>
      </c>
      <c r="B7" s="387" t="s">
        <v>730</v>
      </c>
      <c r="C7" s="373">
        <v>0</v>
      </c>
      <c r="D7" s="373">
        <v>0</v>
      </c>
      <c r="E7" s="373">
        <v>0</v>
      </c>
      <c r="F7" s="373">
        <v>0</v>
      </c>
      <c r="G7" s="373">
        <v>0</v>
      </c>
      <c r="H7" s="373">
        <v>0</v>
      </c>
    </row>
    <row r="8" spans="1:8" ht="20.399999999999999">
      <c r="A8" s="411">
        <v>1.2</v>
      </c>
      <c r="B8" s="387" t="s">
        <v>777</v>
      </c>
      <c r="C8" s="373">
        <v>0</v>
      </c>
      <c r="D8" s="373">
        <v>0</v>
      </c>
      <c r="E8" s="373">
        <v>0</v>
      </c>
      <c r="F8" s="373">
        <v>0</v>
      </c>
      <c r="G8" s="373">
        <v>0</v>
      </c>
      <c r="H8" s="373">
        <v>0</v>
      </c>
    </row>
    <row r="9" spans="1:8" ht="21.6" customHeight="1">
      <c r="A9" s="411">
        <v>1.3</v>
      </c>
      <c r="B9" s="377" t="s">
        <v>778</v>
      </c>
      <c r="C9" s="373">
        <v>0</v>
      </c>
      <c r="D9" s="373">
        <v>0</v>
      </c>
      <c r="E9" s="373">
        <v>0</v>
      </c>
      <c r="F9" s="373">
        <v>0</v>
      </c>
      <c r="G9" s="373">
        <v>0</v>
      </c>
      <c r="H9" s="373">
        <v>0</v>
      </c>
    </row>
    <row r="10" spans="1:8" ht="20.399999999999999">
      <c r="A10" s="411">
        <v>1.4</v>
      </c>
      <c r="B10" s="377" t="s">
        <v>734</v>
      </c>
      <c r="C10" s="373">
        <v>0</v>
      </c>
      <c r="D10" s="373">
        <v>0</v>
      </c>
      <c r="E10" s="373">
        <v>0</v>
      </c>
      <c r="F10" s="373">
        <v>0</v>
      </c>
      <c r="G10" s="373">
        <v>0</v>
      </c>
      <c r="H10" s="373">
        <v>0</v>
      </c>
    </row>
    <row r="11" spans="1:8">
      <c r="A11" s="411">
        <v>1.5</v>
      </c>
      <c r="B11" s="377" t="s">
        <v>737</v>
      </c>
      <c r="C11" s="373">
        <v>62276469.119450256</v>
      </c>
      <c r="D11" s="373">
        <v>29447757.539361734</v>
      </c>
      <c r="E11" s="373">
        <v>91724226.658811986</v>
      </c>
      <c r="F11" s="373">
        <v>55572681.080296241</v>
      </c>
      <c r="G11" s="373">
        <v>22039140.963780556</v>
      </c>
      <c r="H11" s="373">
        <v>77611822.0440768</v>
      </c>
    </row>
    <row r="12" spans="1:8">
      <c r="A12" s="411">
        <v>1.6</v>
      </c>
      <c r="B12" s="378" t="s">
        <v>99</v>
      </c>
      <c r="C12" s="373">
        <v>671356.34118799993</v>
      </c>
      <c r="D12" s="373">
        <v>0</v>
      </c>
      <c r="E12" s="373">
        <v>671356.34118799993</v>
      </c>
      <c r="F12" s="373">
        <v>-1173036.1475790231</v>
      </c>
      <c r="G12" s="373">
        <v>0</v>
      </c>
      <c r="H12" s="373">
        <v>-1173036.1475790231</v>
      </c>
    </row>
    <row r="13" spans="1:8">
      <c r="A13" s="411">
        <v>2</v>
      </c>
      <c r="B13" s="388" t="s">
        <v>779</v>
      </c>
      <c r="C13" s="373">
        <v>-39420309.949999973</v>
      </c>
      <c r="D13" s="373">
        <v>-15201925.31256976</v>
      </c>
      <c r="E13" s="373">
        <v>-54622235.262569733</v>
      </c>
      <c r="F13" s="373">
        <v>-32476535.140000004</v>
      </c>
      <c r="G13" s="373">
        <v>-10440582.57</v>
      </c>
      <c r="H13" s="373">
        <v>-42917117.710000008</v>
      </c>
    </row>
    <row r="14" spans="1:8">
      <c r="A14" s="411">
        <v>2.1</v>
      </c>
      <c r="B14" s="377" t="s">
        <v>780</v>
      </c>
      <c r="C14" s="373">
        <v>0</v>
      </c>
      <c r="D14" s="373">
        <v>0</v>
      </c>
      <c r="E14" s="373">
        <v>0</v>
      </c>
      <c r="F14" s="373">
        <v>0</v>
      </c>
      <c r="G14" s="373">
        <v>0</v>
      </c>
      <c r="H14" s="373">
        <v>0</v>
      </c>
    </row>
    <row r="15" spans="1:8" ht="24.6" customHeight="1">
      <c r="A15" s="411">
        <v>2.2000000000000002</v>
      </c>
      <c r="B15" s="377" t="s">
        <v>781</v>
      </c>
      <c r="C15" s="373">
        <v>0</v>
      </c>
      <c r="D15" s="373">
        <v>0</v>
      </c>
      <c r="E15" s="373">
        <v>0</v>
      </c>
      <c r="F15" s="373">
        <v>0</v>
      </c>
      <c r="G15" s="373">
        <v>0</v>
      </c>
      <c r="H15" s="373">
        <v>0</v>
      </c>
    </row>
    <row r="16" spans="1:8" ht="20.399999999999999" customHeight="1">
      <c r="A16" s="411">
        <v>2.2999999999999998</v>
      </c>
      <c r="B16" s="377" t="s">
        <v>782</v>
      </c>
      <c r="C16" s="373">
        <v>-38977303.009999976</v>
      </c>
      <c r="D16" s="373">
        <v>-15201925.31256976</v>
      </c>
      <c r="E16" s="373">
        <v>-54179228.322569735</v>
      </c>
      <c r="F16" s="373">
        <v>-32183904.190000005</v>
      </c>
      <c r="G16" s="373">
        <v>-10440582.57</v>
      </c>
      <c r="H16" s="373">
        <v>-42624486.760000005</v>
      </c>
    </row>
    <row r="17" spans="1:8">
      <c r="A17" s="411">
        <v>2.4</v>
      </c>
      <c r="B17" s="377" t="s">
        <v>783</v>
      </c>
      <c r="C17" s="373">
        <v>-443006.94</v>
      </c>
      <c r="D17" s="373">
        <v>0</v>
      </c>
      <c r="E17" s="373">
        <v>-443006.94</v>
      </c>
      <c r="F17" s="373">
        <v>-292630.95</v>
      </c>
      <c r="G17" s="373">
        <v>0</v>
      </c>
      <c r="H17" s="373">
        <v>-292630.95</v>
      </c>
    </row>
    <row r="18" spans="1:8">
      <c r="A18" s="411">
        <v>3</v>
      </c>
      <c r="B18" s="388" t="s">
        <v>784</v>
      </c>
      <c r="C18" s="373">
        <v>0</v>
      </c>
      <c r="D18" s="373">
        <v>0</v>
      </c>
      <c r="E18" s="373">
        <v>0</v>
      </c>
      <c r="F18" s="373">
        <v>0</v>
      </c>
      <c r="G18" s="373">
        <v>0</v>
      </c>
      <c r="H18" s="373">
        <v>0</v>
      </c>
    </row>
    <row r="19" spans="1:8">
      <c r="A19" s="411">
        <v>4</v>
      </c>
      <c r="B19" s="388" t="s">
        <v>785</v>
      </c>
      <c r="C19" s="373">
        <v>3553079.9800000004</v>
      </c>
      <c r="D19" s="373">
        <v>1354742.0199999996</v>
      </c>
      <c r="E19" s="373">
        <v>4907822</v>
      </c>
      <c r="F19" s="373">
        <v>3359705.1799999997</v>
      </c>
      <c r="G19" s="373">
        <v>1392906.8200000003</v>
      </c>
      <c r="H19" s="373">
        <v>4752612</v>
      </c>
    </row>
    <row r="20" spans="1:8">
      <c r="A20" s="411">
        <v>5</v>
      </c>
      <c r="B20" s="388" t="s">
        <v>786</v>
      </c>
      <c r="C20" s="373">
        <v>-1209938.3500000001</v>
      </c>
      <c r="D20" s="373">
        <v>-989066.65</v>
      </c>
      <c r="E20" s="373">
        <v>-2199005</v>
      </c>
      <c r="F20" s="373">
        <v>-990335.99</v>
      </c>
      <c r="G20" s="373">
        <v>-977661.89000000036</v>
      </c>
      <c r="H20" s="373">
        <v>-1967997.8800000004</v>
      </c>
    </row>
    <row r="21" spans="1:8" ht="38.4" customHeight="1">
      <c r="A21" s="411">
        <v>6</v>
      </c>
      <c r="B21" s="388" t="s">
        <v>787</v>
      </c>
      <c r="C21" s="373">
        <v>0</v>
      </c>
      <c r="D21" s="373">
        <v>0</v>
      </c>
      <c r="E21" s="373">
        <v>0</v>
      </c>
      <c r="F21" s="373">
        <v>0</v>
      </c>
      <c r="G21" s="373">
        <v>0</v>
      </c>
      <c r="H21" s="373">
        <v>0</v>
      </c>
    </row>
    <row r="22" spans="1:8" ht="27.6" customHeight="1">
      <c r="A22" s="411">
        <v>7</v>
      </c>
      <c r="B22" s="388" t="s">
        <v>788</v>
      </c>
      <c r="C22" s="373">
        <v>0</v>
      </c>
      <c r="D22" s="373">
        <v>0</v>
      </c>
      <c r="E22" s="373">
        <v>0</v>
      </c>
      <c r="F22" s="373">
        <v>0</v>
      </c>
      <c r="G22" s="373">
        <v>0</v>
      </c>
      <c r="H22" s="373">
        <v>0</v>
      </c>
    </row>
    <row r="23" spans="1:8" ht="36.9" customHeight="1">
      <c r="A23" s="411">
        <v>8</v>
      </c>
      <c r="B23" s="389" t="s">
        <v>789</v>
      </c>
      <c r="C23" s="373">
        <v>0</v>
      </c>
      <c r="D23" s="373">
        <v>0</v>
      </c>
      <c r="E23" s="373">
        <v>0</v>
      </c>
      <c r="F23" s="373">
        <v>0</v>
      </c>
      <c r="G23" s="373">
        <v>0</v>
      </c>
      <c r="H23" s="373">
        <v>0</v>
      </c>
    </row>
    <row r="24" spans="1:8" ht="34.5" customHeight="1">
      <c r="A24" s="411">
        <v>9</v>
      </c>
      <c r="B24" s="389" t="s">
        <v>790</v>
      </c>
      <c r="C24" s="373">
        <v>0</v>
      </c>
      <c r="D24" s="373">
        <v>0</v>
      </c>
      <c r="E24" s="373">
        <v>0</v>
      </c>
      <c r="F24" s="373">
        <v>0</v>
      </c>
      <c r="G24" s="373">
        <v>0</v>
      </c>
      <c r="H24" s="373">
        <v>0</v>
      </c>
    </row>
    <row r="25" spans="1:8">
      <c r="A25" s="411">
        <v>10</v>
      </c>
      <c r="B25" s="388" t="s">
        <v>791</v>
      </c>
      <c r="C25" s="373">
        <v>4751413</v>
      </c>
      <c r="D25" s="373">
        <v>0</v>
      </c>
      <c r="E25" s="373">
        <v>4751413</v>
      </c>
      <c r="F25" s="373">
        <v>1537297.5700000003</v>
      </c>
      <c r="G25" s="373">
        <v>0</v>
      </c>
      <c r="H25" s="373">
        <v>1537297.5700000003</v>
      </c>
    </row>
    <row r="26" spans="1:8" ht="27" customHeight="1">
      <c r="A26" s="411">
        <v>11</v>
      </c>
      <c r="B26" s="390" t="s">
        <v>792</v>
      </c>
      <c r="C26" s="577">
        <v>301853.85954681737</v>
      </c>
      <c r="D26" s="373">
        <v>0</v>
      </c>
      <c r="E26" s="373">
        <v>301853.85954681737</v>
      </c>
      <c r="F26" s="373">
        <v>353951.32216723973</v>
      </c>
      <c r="G26" s="373">
        <v>0</v>
      </c>
      <c r="H26" s="373">
        <v>353951.32216723973</v>
      </c>
    </row>
    <row r="27" spans="1:8">
      <c r="A27" s="411">
        <v>12</v>
      </c>
      <c r="B27" s="388" t="s">
        <v>793</v>
      </c>
      <c r="C27" s="373">
        <v>129710.02</v>
      </c>
      <c r="D27" s="373">
        <v>249736.60000000003</v>
      </c>
      <c r="E27" s="373">
        <v>379446.62000000005</v>
      </c>
      <c r="F27" s="373">
        <v>15050.48</v>
      </c>
      <c r="G27" s="373">
        <v>0</v>
      </c>
      <c r="H27" s="373">
        <v>15050.48</v>
      </c>
    </row>
    <row r="28" spans="1:8">
      <c r="A28" s="411">
        <v>13</v>
      </c>
      <c r="B28" s="391" t="s">
        <v>794</v>
      </c>
      <c r="C28" s="373">
        <v>-4378030.0423104186</v>
      </c>
      <c r="D28" s="373">
        <v>-34897.96</v>
      </c>
      <c r="E28" s="373">
        <v>-4412928.0023104185</v>
      </c>
      <c r="F28" s="373">
        <v>-3460820.8415099219</v>
      </c>
      <c r="G28" s="373">
        <v>0</v>
      </c>
      <c r="H28" s="373">
        <v>-3460820.8415099219</v>
      </c>
    </row>
    <row r="29" spans="1:8">
      <c r="A29" s="411">
        <v>14</v>
      </c>
      <c r="B29" s="392" t="s">
        <v>795</v>
      </c>
      <c r="C29" s="373">
        <v>-15971775.939999999</v>
      </c>
      <c r="D29" s="373">
        <v>-77780.779999999984</v>
      </c>
      <c r="E29" s="373">
        <v>-16049556.719999999</v>
      </c>
      <c r="F29" s="373">
        <v>-14628749.540765356</v>
      </c>
      <c r="G29" s="373">
        <v>-65966.19</v>
      </c>
      <c r="H29" s="373">
        <v>-14694715.730765356</v>
      </c>
    </row>
    <row r="30" spans="1:8">
      <c r="A30" s="411">
        <v>14.1</v>
      </c>
      <c r="B30" s="368" t="s">
        <v>796</v>
      </c>
      <c r="C30" s="373">
        <v>-14444683.92</v>
      </c>
      <c r="D30" s="373">
        <v>0</v>
      </c>
      <c r="E30" s="373">
        <v>-14444683.92</v>
      </c>
      <c r="F30" s="373">
        <v>-12941977.740765356</v>
      </c>
      <c r="G30" s="373">
        <v>0</v>
      </c>
      <c r="H30" s="373">
        <v>-12941977.740765356</v>
      </c>
    </row>
    <row r="31" spans="1:8">
      <c r="A31" s="411">
        <v>14.2</v>
      </c>
      <c r="B31" s="368" t="s">
        <v>797</v>
      </c>
      <c r="C31" s="373">
        <v>-1527092.02</v>
      </c>
      <c r="D31" s="373">
        <v>-77780.779999999984</v>
      </c>
      <c r="E31" s="373">
        <v>-1604872.8</v>
      </c>
      <c r="F31" s="373">
        <v>-1686771.8</v>
      </c>
      <c r="G31" s="373">
        <v>-65966.19</v>
      </c>
      <c r="H31" s="373">
        <v>-1752737.99</v>
      </c>
    </row>
    <row r="32" spans="1:8">
      <c r="A32" s="411">
        <v>15</v>
      </c>
      <c r="B32" s="393" t="s">
        <v>798</v>
      </c>
      <c r="C32" s="373">
        <v>-2799967</v>
      </c>
      <c r="D32" s="373">
        <v>0</v>
      </c>
      <c r="E32" s="373">
        <v>-2799967</v>
      </c>
      <c r="F32" s="373">
        <v>-2669065</v>
      </c>
      <c r="G32" s="373">
        <v>0</v>
      </c>
      <c r="H32" s="373">
        <v>-2669065</v>
      </c>
    </row>
    <row r="33" spans="1:8" ht="22.5" customHeight="1">
      <c r="A33" s="411">
        <v>16</v>
      </c>
      <c r="B33" s="364" t="s">
        <v>799</v>
      </c>
      <c r="C33" s="373">
        <v>0</v>
      </c>
      <c r="D33" s="373">
        <v>0</v>
      </c>
      <c r="E33" s="373">
        <v>0</v>
      </c>
      <c r="F33" s="373">
        <v>0</v>
      </c>
      <c r="G33" s="373">
        <v>0</v>
      </c>
      <c r="H33" s="373">
        <v>0</v>
      </c>
    </row>
    <row r="34" spans="1:8">
      <c r="A34" s="411">
        <v>17</v>
      </c>
      <c r="B34" s="388" t="s">
        <v>800</v>
      </c>
      <c r="C34" s="373">
        <v>76260.401123590302</v>
      </c>
      <c r="D34" s="373">
        <v>0</v>
      </c>
      <c r="E34" s="373">
        <v>76260.401123590302</v>
      </c>
      <c r="F34" s="373">
        <v>-368251.91989196162</v>
      </c>
      <c r="G34" s="373">
        <v>0</v>
      </c>
      <c r="H34" s="373">
        <v>-368251.91989196162</v>
      </c>
    </row>
    <row r="35" spans="1:8">
      <c r="A35" s="411">
        <v>17.100000000000001</v>
      </c>
      <c r="B35" s="394" t="s">
        <v>801</v>
      </c>
      <c r="C35" s="584">
        <v>76260.401123590302</v>
      </c>
      <c r="D35" s="373">
        <v>0</v>
      </c>
      <c r="E35" s="373">
        <v>76260.401123590302</v>
      </c>
      <c r="F35" s="373">
        <v>0</v>
      </c>
      <c r="G35" s="373">
        <v>0</v>
      </c>
      <c r="H35" s="373">
        <v>0</v>
      </c>
    </row>
    <row r="36" spans="1:8">
      <c r="A36" s="411">
        <v>17.2</v>
      </c>
      <c r="B36" s="368" t="s">
        <v>802</v>
      </c>
      <c r="C36" s="373">
        <v>0</v>
      </c>
      <c r="D36" s="373">
        <v>0</v>
      </c>
      <c r="E36" s="373">
        <v>0</v>
      </c>
      <c r="F36" s="373">
        <v>-368251.91989196162</v>
      </c>
      <c r="G36" s="373">
        <v>0</v>
      </c>
      <c r="H36" s="373">
        <v>-368251.91989196162</v>
      </c>
    </row>
    <row r="37" spans="1:8" ht="41.4" customHeight="1">
      <c r="A37" s="411">
        <v>18</v>
      </c>
      <c r="B37" s="395" t="s">
        <v>803</v>
      </c>
      <c r="C37" s="373">
        <v>-3310106.6467276891</v>
      </c>
      <c r="D37" s="373">
        <v>-329177.90768516849</v>
      </c>
      <c r="E37" s="373">
        <v>-3639284.5544128576</v>
      </c>
      <c r="F37" s="373">
        <v>-1456049.0621613823</v>
      </c>
      <c r="G37" s="373">
        <v>3351082.9347184906</v>
      </c>
      <c r="H37" s="373">
        <v>1895033.8725571083</v>
      </c>
    </row>
    <row r="38" spans="1:8" ht="20.399999999999999">
      <c r="A38" s="411">
        <v>18.100000000000001</v>
      </c>
      <c r="B38" s="377" t="s">
        <v>804</v>
      </c>
      <c r="C38" s="373">
        <v>0</v>
      </c>
      <c r="D38" s="373">
        <v>0</v>
      </c>
      <c r="E38" s="373">
        <v>0</v>
      </c>
      <c r="F38" s="373">
        <v>0</v>
      </c>
      <c r="G38" s="373">
        <v>0</v>
      </c>
      <c r="H38" s="373">
        <v>0</v>
      </c>
    </row>
    <row r="39" spans="1:8">
      <c r="A39" s="411">
        <v>18.2</v>
      </c>
      <c r="B39" s="377" t="s">
        <v>805</v>
      </c>
      <c r="C39" s="373">
        <v>-3310106.6467276891</v>
      </c>
      <c r="D39" s="373">
        <v>-329177.90768516849</v>
      </c>
      <c r="E39" s="373">
        <v>-3639284.5544128576</v>
      </c>
      <c r="F39" s="373">
        <v>-1456049.0621613823</v>
      </c>
      <c r="G39" s="373">
        <v>3351082.9347184906</v>
      </c>
      <c r="H39" s="373">
        <v>1895033.8725571083</v>
      </c>
    </row>
    <row r="40" spans="1:8" ht="24.6" customHeight="1">
      <c r="A40" s="411">
        <v>19</v>
      </c>
      <c r="B40" s="395" t="s">
        <v>806</v>
      </c>
      <c r="C40" s="373">
        <v>0</v>
      </c>
      <c r="D40" s="373">
        <v>0</v>
      </c>
      <c r="E40" s="373">
        <v>0</v>
      </c>
      <c r="F40" s="373">
        <v>0</v>
      </c>
      <c r="G40" s="373">
        <v>0</v>
      </c>
      <c r="H40" s="373">
        <v>0</v>
      </c>
    </row>
    <row r="41" spans="1:8" ht="24.9" customHeight="1">
      <c r="A41" s="411">
        <v>20</v>
      </c>
      <c r="B41" s="395" t="s">
        <v>807</v>
      </c>
      <c r="C41" s="577">
        <v>0</v>
      </c>
      <c r="D41" s="373">
        <v>0</v>
      </c>
      <c r="E41" s="373">
        <v>0</v>
      </c>
      <c r="F41" s="373">
        <v>0</v>
      </c>
      <c r="G41" s="373">
        <v>0</v>
      </c>
      <c r="H41" s="373">
        <v>0</v>
      </c>
    </row>
    <row r="42" spans="1:8" ht="33" customHeight="1">
      <c r="A42" s="411">
        <v>21</v>
      </c>
      <c r="B42" s="396" t="s">
        <v>808</v>
      </c>
      <c r="C42" s="373">
        <v>0</v>
      </c>
      <c r="D42" s="373">
        <v>0</v>
      </c>
      <c r="E42" s="373">
        <v>0</v>
      </c>
      <c r="F42" s="373">
        <v>0</v>
      </c>
      <c r="G42" s="373">
        <v>0</v>
      </c>
      <c r="H42" s="373">
        <v>0</v>
      </c>
    </row>
    <row r="43" spans="1:8">
      <c r="A43" s="411">
        <v>22</v>
      </c>
      <c r="B43" s="397" t="s">
        <v>809</v>
      </c>
      <c r="C43" s="373">
        <v>4670014.792270584</v>
      </c>
      <c r="D43" s="373">
        <v>14419387.549106805</v>
      </c>
      <c r="E43" s="373">
        <v>19089402.341377389</v>
      </c>
      <c r="F43" s="373">
        <v>3615841.9905558331</v>
      </c>
      <c r="G43" s="373">
        <v>15298920.068499047</v>
      </c>
      <c r="H43" s="373">
        <v>18914762.059054881</v>
      </c>
    </row>
    <row r="44" spans="1:8">
      <c r="A44" s="411">
        <v>23</v>
      </c>
      <c r="B44" s="397" t="s">
        <v>810</v>
      </c>
      <c r="C44" s="373">
        <v>2940036</v>
      </c>
      <c r="D44" s="373">
        <v>0</v>
      </c>
      <c r="E44" s="373">
        <v>2940036</v>
      </c>
      <c r="F44" s="373">
        <v>3322459</v>
      </c>
      <c r="G44" s="373">
        <v>0</v>
      </c>
      <c r="H44" s="373">
        <v>3322459</v>
      </c>
    </row>
    <row r="45" spans="1:8">
      <c r="A45" s="411">
        <v>24</v>
      </c>
      <c r="B45" s="397" t="s">
        <v>811</v>
      </c>
      <c r="C45" s="373">
        <v>1729978.792270584</v>
      </c>
      <c r="D45" s="373">
        <v>14419387.549106805</v>
      </c>
      <c r="E45" s="373">
        <v>16149366.341377389</v>
      </c>
      <c r="F45" s="373">
        <v>293382.99055583309</v>
      </c>
      <c r="G45" s="373">
        <v>15298920.068499047</v>
      </c>
      <c r="H45" s="373">
        <v>15592303.059054881</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H47"/>
  <sheetViews>
    <sheetView zoomScale="70" zoomScaleNormal="70" workbookViewId="0"/>
  </sheetViews>
  <sheetFormatPr defaultRowHeight="14.4"/>
  <cols>
    <col min="1" max="1" width="8.6640625" style="408"/>
    <col min="2" max="2" width="87.5546875" bestFit="1" customWidth="1"/>
    <col min="3" max="8" width="12.6640625" customWidth="1"/>
  </cols>
  <sheetData>
    <row r="1" spans="1:8">
      <c r="A1" s="13" t="s">
        <v>108</v>
      </c>
      <c r="B1" s="274" t="str">
        <f>Info!C2</f>
        <v>სს ტერაბანკი</v>
      </c>
      <c r="C1" s="12"/>
      <c r="D1" s="1"/>
      <c r="E1" s="1"/>
      <c r="F1" s="1"/>
      <c r="G1" s="1"/>
    </row>
    <row r="2" spans="1:8">
      <c r="A2" s="13" t="s">
        <v>109</v>
      </c>
      <c r="B2" s="298">
        <f>'1. key ratios'!B2</f>
        <v>45473</v>
      </c>
      <c r="C2" s="12"/>
      <c r="D2" s="1"/>
      <c r="E2" s="1"/>
      <c r="F2" s="1"/>
      <c r="G2" s="1"/>
    </row>
    <row r="3" spans="1:8">
      <c r="A3" s="13"/>
      <c r="B3" s="12"/>
      <c r="C3" s="12"/>
      <c r="D3" s="1"/>
      <c r="E3" s="1"/>
      <c r="F3" s="1"/>
      <c r="G3" s="1"/>
    </row>
    <row r="4" spans="1:8">
      <c r="A4" s="596" t="s">
        <v>25</v>
      </c>
      <c r="B4" s="608" t="s">
        <v>151</v>
      </c>
      <c r="C4" s="609" t="s">
        <v>114</v>
      </c>
      <c r="D4" s="609"/>
      <c r="E4" s="609"/>
      <c r="F4" s="609" t="s">
        <v>115</v>
      </c>
      <c r="G4" s="609"/>
      <c r="H4" s="610"/>
    </row>
    <row r="5" spans="1:8">
      <c r="A5" s="596"/>
      <c r="B5" s="608"/>
      <c r="C5" s="385" t="s">
        <v>26</v>
      </c>
      <c r="D5" s="385" t="s">
        <v>88</v>
      </c>
      <c r="E5" s="385" t="s">
        <v>66</v>
      </c>
      <c r="F5" s="385" t="s">
        <v>26</v>
      </c>
      <c r="G5" s="385" t="s">
        <v>88</v>
      </c>
      <c r="H5" s="398" t="s">
        <v>66</v>
      </c>
    </row>
    <row r="6" spans="1:8">
      <c r="A6" s="399">
        <v>1</v>
      </c>
      <c r="B6" s="401" t="s">
        <v>812</v>
      </c>
      <c r="C6" s="400">
        <v>0</v>
      </c>
      <c r="D6" s="400">
        <v>0</v>
      </c>
      <c r="E6" s="400">
        <v>0</v>
      </c>
      <c r="F6" s="400">
        <v>0</v>
      </c>
      <c r="G6" s="400">
        <v>0</v>
      </c>
      <c r="H6" s="400">
        <v>0</v>
      </c>
    </row>
    <row r="7" spans="1:8">
      <c r="A7" s="399">
        <v>2</v>
      </c>
      <c r="B7" s="401" t="s">
        <v>177</v>
      </c>
      <c r="C7" s="400">
        <v>0</v>
      </c>
      <c r="D7" s="400">
        <v>0</v>
      </c>
      <c r="E7" s="400">
        <v>0</v>
      </c>
      <c r="F7" s="400">
        <v>0</v>
      </c>
      <c r="G7" s="400">
        <v>0</v>
      </c>
      <c r="H7" s="400">
        <v>0</v>
      </c>
    </row>
    <row r="8" spans="1:8">
      <c r="A8" s="399">
        <v>3</v>
      </c>
      <c r="B8" s="401" t="s">
        <v>179</v>
      </c>
      <c r="C8" s="400">
        <v>258324866.35999978</v>
      </c>
      <c r="D8" s="400">
        <v>438198470.85000032</v>
      </c>
      <c r="E8" s="400">
        <v>696523337.21000004</v>
      </c>
      <c r="F8" s="400">
        <v>247990045.98999995</v>
      </c>
      <c r="G8" s="400">
        <v>395147457.91999984</v>
      </c>
      <c r="H8" s="400">
        <v>643137503.90999985</v>
      </c>
    </row>
    <row r="9" spans="1:8">
      <c r="A9" s="399">
        <v>3.1</v>
      </c>
      <c r="B9" s="402" t="s">
        <v>813</v>
      </c>
      <c r="C9" s="400">
        <v>179716372.79999977</v>
      </c>
      <c r="D9" s="400">
        <v>438198470.85000032</v>
      </c>
      <c r="E9" s="400">
        <v>617914843.6500001</v>
      </c>
      <c r="F9" s="400">
        <v>198085771.25</v>
      </c>
      <c r="G9" s="400">
        <v>395147457.91999984</v>
      </c>
      <c r="H9" s="400">
        <v>593233229.16999984</v>
      </c>
    </row>
    <row r="10" spans="1:8">
      <c r="A10" s="399">
        <v>3.2</v>
      </c>
      <c r="B10" s="402" t="s">
        <v>814</v>
      </c>
      <c r="C10" s="400">
        <v>78608493.560000017</v>
      </c>
      <c r="D10" s="400">
        <v>0</v>
      </c>
      <c r="E10" s="400">
        <v>78608493.560000017</v>
      </c>
      <c r="F10" s="400">
        <v>49904274.739999965</v>
      </c>
      <c r="G10" s="400">
        <v>0</v>
      </c>
      <c r="H10" s="400">
        <v>49904274.739999965</v>
      </c>
    </row>
    <row r="11" spans="1:8" ht="27.6">
      <c r="A11" s="399">
        <v>4</v>
      </c>
      <c r="B11" s="401" t="s">
        <v>178</v>
      </c>
      <c r="C11" s="400">
        <v>0</v>
      </c>
      <c r="D11" s="400">
        <v>0</v>
      </c>
      <c r="E11" s="400">
        <v>0</v>
      </c>
      <c r="F11" s="400">
        <v>89851800</v>
      </c>
      <c r="G11" s="400">
        <v>0</v>
      </c>
      <c r="H11" s="400">
        <v>89851800</v>
      </c>
    </row>
    <row r="12" spans="1:8">
      <c r="A12" s="399">
        <v>4.0999999999999996</v>
      </c>
      <c r="B12" s="402" t="s">
        <v>815</v>
      </c>
      <c r="C12" s="400">
        <v>0</v>
      </c>
      <c r="D12" s="400">
        <v>0</v>
      </c>
      <c r="E12" s="400">
        <v>0</v>
      </c>
      <c r="F12" s="400">
        <v>89851800</v>
      </c>
      <c r="G12" s="400">
        <v>0</v>
      </c>
      <c r="H12" s="400">
        <v>89851800</v>
      </c>
    </row>
    <row r="13" spans="1:8">
      <c r="A13" s="399">
        <v>4.2</v>
      </c>
      <c r="B13" s="402" t="s">
        <v>816</v>
      </c>
      <c r="C13" s="400">
        <v>0</v>
      </c>
      <c r="D13" s="400">
        <v>0</v>
      </c>
      <c r="E13" s="400">
        <v>0</v>
      </c>
      <c r="F13" s="400">
        <v>0</v>
      </c>
      <c r="G13" s="400">
        <v>0</v>
      </c>
      <c r="H13" s="400">
        <v>0</v>
      </c>
    </row>
    <row r="14" spans="1:8">
      <c r="A14" s="399">
        <v>5</v>
      </c>
      <c r="B14" s="403" t="s">
        <v>817</v>
      </c>
      <c r="C14" s="400">
        <v>1358001094.5959661</v>
      </c>
      <c r="D14" s="400">
        <v>1366421952.4087577</v>
      </c>
      <c r="E14" s="400">
        <v>2724423047.0047235</v>
      </c>
      <c r="F14" s="400">
        <v>1082290527.8515</v>
      </c>
      <c r="G14" s="400">
        <v>3440574818.6431246</v>
      </c>
      <c r="H14" s="400">
        <v>4522865346.4946251</v>
      </c>
    </row>
    <row r="15" spans="1:8">
      <c r="A15" s="399">
        <v>5.0999999999999996</v>
      </c>
      <c r="B15" s="404" t="s">
        <v>818</v>
      </c>
      <c r="C15" s="400">
        <v>10494857.109999999</v>
      </c>
      <c r="D15" s="400">
        <v>27866935.240000006</v>
      </c>
      <c r="E15" s="400">
        <v>38361792.350000009</v>
      </c>
      <c r="F15" s="400">
        <v>16272875.25</v>
      </c>
      <c r="G15" s="400">
        <v>24304869.740000002</v>
      </c>
      <c r="H15" s="400">
        <v>40577744.990000002</v>
      </c>
    </row>
    <row r="16" spans="1:8">
      <c r="A16" s="399">
        <v>5.2</v>
      </c>
      <c r="B16" s="404" t="s">
        <v>819</v>
      </c>
      <c r="C16" s="400">
        <v>83737206.319999993</v>
      </c>
      <c r="D16" s="400">
        <v>3062101.77</v>
      </c>
      <c r="E16" s="400">
        <v>86799308.089999989</v>
      </c>
      <c r="F16" s="400">
        <v>55882263.530000001</v>
      </c>
      <c r="G16" s="400">
        <v>2597940.8199999998</v>
      </c>
      <c r="H16" s="400">
        <v>58480204.350000001</v>
      </c>
    </row>
    <row r="17" spans="1:8">
      <c r="A17" s="399">
        <v>5.3</v>
      </c>
      <c r="B17" s="404" t="s">
        <v>820</v>
      </c>
      <c r="C17" s="400">
        <v>1028662719.1600027</v>
      </c>
      <c r="D17" s="400">
        <v>1262816475.9599991</v>
      </c>
      <c r="E17" s="400">
        <v>2291479195.1200018</v>
      </c>
      <c r="F17" s="400">
        <v>844067923.51000011</v>
      </c>
      <c r="G17" s="400">
        <v>3381325733.5699987</v>
      </c>
      <c r="H17" s="400">
        <v>4225393657.079999</v>
      </c>
    </row>
    <row r="18" spans="1:8">
      <c r="A18" s="399" t="s">
        <v>180</v>
      </c>
      <c r="B18" s="405" t="s">
        <v>821</v>
      </c>
      <c r="C18" s="400">
        <v>595586516.76000237</v>
      </c>
      <c r="D18" s="400">
        <v>453795509.63999939</v>
      </c>
      <c r="E18" s="400">
        <v>1049382026.4000018</v>
      </c>
      <c r="F18" s="400">
        <v>456764760.70000005</v>
      </c>
      <c r="G18" s="400">
        <v>388160699.04999989</v>
      </c>
      <c r="H18" s="400">
        <v>844925459.75</v>
      </c>
    </row>
    <row r="19" spans="1:8">
      <c r="A19" s="399" t="s">
        <v>181</v>
      </c>
      <c r="B19" s="406" t="s">
        <v>822</v>
      </c>
      <c r="C19" s="400">
        <v>190588089.69999999</v>
      </c>
      <c r="D19" s="400">
        <v>446050180.1899997</v>
      </c>
      <c r="E19" s="400">
        <v>636638269.88999963</v>
      </c>
      <c r="F19" s="400">
        <v>177551099.54000011</v>
      </c>
      <c r="G19" s="400">
        <v>380940017.61000013</v>
      </c>
      <c r="H19" s="400">
        <v>558491117.15000021</v>
      </c>
    </row>
    <row r="20" spans="1:8">
      <c r="A20" s="399" t="s">
        <v>182</v>
      </c>
      <c r="B20" s="406" t="s">
        <v>823</v>
      </c>
      <c r="C20" s="400">
        <v>21959566.749999996</v>
      </c>
      <c r="D20" s="400">
        <v>69735027.61999999</v>
      </c>
      <c r="E20" s="400">
        <v>91694594.36999999</v>
      </c>
      <c r="F20" s="400">
        <v>23518655.109999996</v>
      </c>
      <c r="G20" s="400">
        <v>71993733.899999976</v>
      </c>
      <c r="H20" s="400">
        <v>95512389.009999976</v>
      </c>
    </row>
    <row r="21" spans="1:8">
      <c r="A21" s="399" t="s">
        <v>183</v>
      </c>
      <c r="B21" s="406" t="s">
        <v>824</v>
      </c>
      <c r="C21" s="400">
        <v>177881345.87000039</v>
      </c>
      <c r="D21" s="400">
        <v>147012273.58000007</v>
      </c>
      <c r="E21" s="400">
        <v>324893619.45000046</v>
      </c>
      <c r="F21" s="400">
        <v>147138415.51000005</v>
      </c>
      <c r="G21" s="400">
        <v>2433469675.579999</v>
      </c>
      <c r="H21" s="400">
        <v>2580608091.0899992</v>
      </c>
    </row>
    <row r="22" spans="1:8">
      <c r="A22" s="399" t="s">
        <v>184</v>
      </c>
      <c r="B22" s="406" t="s">
        <v>541</v>
      </c>
      <c r="C22" s="400">
        <v>42647200.079999954</v>
      </c>
      <c r="D22" s="400">
        <v>146223484.92999995</v>
      </c>
      <c r="E22" s="400">
        <v>188870685.0099999</v>
      </c>
      <c r="F22" s="400">
        <v>39094992.649999961</v>
      </c>
      <c r="G22" s="400">
        <v>106761607.43000001</v>
      </c>
      <c r="H22" s="400">
        <v>145856600.07999998</v>
      </c>
    </row>
    <row r="23" spans="1:8">
      <c r="A23" s="399">
        <v>5.4</v>
      </c>
      <c r="B23" s="404" t="s">
        <v>825</v>
      </c>
      <c r="C23" s="400">
        <v>141187724.76284623</v>
      </c>
      <c r="D23" s="400">
        <v>27258228.770479575</v>
      </c>
      <c r="E23" s="400">
        <v>168445953.53332579</v>
      </c>
      <c r="F23" s="400">
        <v>92014680.066399977</v>
      </c>
      <c r="G23" s="400">
        <v>17676469.528226014</v>
      </c>
      <c r="H23" s="400">
        <v>109691149.59462599</v>
      </c>
    </row>
    <row r="24" spans="1:8">
      <c r="A24" s="399">
        <v>5.5</v>
      </c>
      <c r="B24" s="404" t="s">
        <v>826</v>
      </c>
      <c r="C24" s="400">
        <v>0</v>
      </c>
      <c r="D24" s="400">
        <v>0</v>
      </c>
      <c r="E24" s="400">
        <v>0</v>
      </c>
      <c r="F24" s="400">
        <v>0</v>
      </c>
      <c r="G24" s="400">
        <v>0</v>
      </c>
      <c r="H24" s="400">
        <v>0</v>
      </c>
    </row>
    <row r="25" spans="1:8">
      <c r="A25" s="399">
        <v>5.6</v>
      </c>
      <c r="B25" s="404" t="s">
        <v>827</v>
      </c>
      <c r="C25" s="400">
        <v>0</v>
      </c>
      <c r="D25" s="400">
        <v>0</v>
      </c>
      <c r="E25" s="400">
        <v>0</v>
      </c>
      <c r="F25" s="400">
        <v>0</v>
      </c>
      <c r="G25" s="400">
        <v>0</v>
      </c>
      <c r="H25" s="400">
        <v>0</v>
      </c>
    </row>
    <row r="26" spans="1:8">
      <c r="A26" s="399">
        <v>5.7</v>
      </c>
      <c r="B26" s="404" t="s">
        <v>541</v>
      </c>
      <c r="C26" s="400">
        <v>93918587.24311702</v>
      </c>
      <c r="D26" s="400">
        <v>45418210.668278866</v>
      </c>
      <c r="E26" s="400">
        <v>139336797.91139588</v>
      </c>
      <c r="F26" s="400">
        <v>74052785.495100051</v>
      </c>
      <c r="G26" s="400">
        <v>14669804.984900009</v>
      </c>
      <c r="H26" s="400">
        <v>88722590.480000064</v>
      </c>
    </row>
    <row r="27" spans="1:8">
      <c r="A27" s="399">
        <v>6</v>
      </c>
      <c r="B27" s="403" t="s">
        <v>828</v>
      </c>
      <c r="C27" s="400">
        <v>22287212.620000038</v>
      </c>
      <c r="D27" s="400">
        <v>32797873.909999993</v>
      </c>
      <c r="E27" s="400">
        <v>55085086.530000031</v>
      </c>
      <c r="F27" s="400">
        <v>15719415.179999964</v>
      </c>
      <c r="G27" s="400">
        <v>24934579.060000006</v>
      </c>
      <c r="H27" s="400">
        <v>40653994.239999972</v>
      </c>
    </row>
    <row r="28" spans="1:8">
      <c r="A28" s="399">
        <v>7</v>
      </c>
      <c r="B28" s="403" t="s">
        <v>829</v>
      </c>
      <c r="C28" s="400">
        <v>33930117.480000004</v>
      </c>
      <c r="D28" s="400">
        <v>11805903.85</v>
      </c>
      <c r="E28" s="400">
        <v>45736021.330000006</v>
      </c>
      <c r="F28" s="400">
        <v>44522670.570000008</v>
      </c>
      <c r="G28" s="400">
        <v>2106346.11</v>
      </c>
      <c r="H28" s="400">
        <v>46629016.680000007</v>
      </c>
    </row>
    <row r="29" spans="1:8">
      <c r="A29" s="399">
        <v>8</v>
      </c>
      <c r="B29" s="403" t="s">
        <v>830</v>
      </c>
      <c r="C29" s="400">
        <v>0</v>
      </c>
      <c r="D29" s="400">
        <v>0</v>
      </c>
      <c r="E29" s="400">
        <v>0</v>
      </c>
      <c r="F29" s="400">
        <v>0</v>
      </c>
      <c r="G29" s="400">
        <v>26346.560000000001</v>
      </c>
      <c r="H29" s="400">
        <v>26346.560000000001</v>
      </c>
    </row>
    <row r="30" spans="1:8">
      <c r="A30" s="399">
        <v>9</v>
      </c>
      <c r="B30" s="401" t="s">
        <v>185</v>
      </c>
      <c r="C30" s="400">
        <v>93332931</v>
      </c>
      <c r="D30" s="400">
        <v>132450233.47999999</v>
      </c>
      <c r="E30" s="400">
        <v>225783164.47999999</v>
      </c>
      <c r="F30" s="400">
        <v>46209550</v>
      </c>
      <c r="G30" s="400">
        <v>114827950</v>
      </c>
      <c r="H30" s="400">
        <v>161037500</v>
      </c>
    </row>
    <row r="31" spans="1:8" ht="27.6">
      <c r="A31" s="399">
        <v>9.1</v>
      </c>
      <c r="B31" s="402" t="s">
        <v>831</v>
      </c>
      <c r="C31" s="400">
        <v>93332931</v>
      </c>
      <c r="D31" s="400">
        <v>19558651.240000002</v>
      </c>
      <c r="E31" s="400">
        <v>112891582.24000001</v>
      </c>
      <c r="F31" s="400">
        <v>46209550</v>
      </c>
      <c r="G31" s="400">
        <v>34309200</v>
      </c>
      <c r="H31" s="400">
        <v>80518750</v>
      </c>
    </row>
    <row r="32" spans="1:8" ht="27.6">
      <c r="A32" s="399">
        <v>9.1999999999999993</v>
      </c>
      <c r="B32" s="402" t="s">
        <v>832</v>
      </c>
      <c r="C32" s="400">
        <v>0</v>
      </c>
      <c r="D32" s="400">
        <v>112891582.23999999</v>
      </c>
      <c r="E32" s="400">
        <v>112891582.23999999</v>
      </c>
      <c r="F32" s="400">
        <v>0</v>
      </c>
      <c r="G32" s="400">
        <v>80518750</v>
      </c>
      <c r="H32" s="400">
        <v>80518750</v>
      </c>
    </row>
    <row r="33" spans="1:8" ht="27.6">
      <c r="A33" s="399">
        <v>9.3000000000000007</v>
      </c>
      <c r="B33" s="402" t="s">
        <v>833</v>
      </c>
      <c r="C33" s="400">
        <v>0</v>
      </c>
      <c r="D33" s="400">
        <v>0</v>
      </c>
      <c r="E33" s="400">
        <v>0</v>
      </c>
      <c r="F33" s="400">
        <v>0</v>
      </c>
      <c r="G33" s="400">
        <v>0</v>
      </c>
      <c r="H33" s="400">
        <v>0</v>
      </c>
    </row>
    <row r="34" spans="1:8">
      <c r="A34" s="399">
        <v>9.4</v>
      </c>
      <c r="B34" s="402" t="s">
        <v>834</v>
      </c>
      <c r="C34" s="400">
        <v>0</v>
      </c>
      <c r="D34" s="400">
        <v>0</v>
      </c>
      <c r="E34" s="400">
        <v>0</v>
      </c>
      <c r="F34" s="400">
        <v>0</v>
      </c>
      <c r="G34" s="400">
        <v>0</v>
      </c>
      <c r="H34" s="400">
        <v>0</v>
      </c>
    </row>
    <row r="35" spans="1:8">
      <c r="A35" s="399">
        <v>9.5</v>
      </c>
      <c r="B35" s="402" t="s">
        <v>835</v>
      </c>
      <c r="C35" s="400">
        <v>0</v>
      </c>
      <c r="D35" s="400">
        <v>0</v>
      </c>
      <c r="E35" s="400">
        <v>0</v>
      </c>
      <c r="F35" s="400">
        <v>0</v>
      </c>
      <c r="G35" s="400">
        <v>0</v>
      </c>
      <c r="H35" s="400">
        <v>0</v>
      </c>
    </row>
    <row r="36" spans="1:8" ht="27.6">
      <c r="A36" s="399">
        <v>9.6</v>
      </c>
      <c r="B36" s="402" t="s">
        <v>836</v>
      </c>
      <c r="C36" s="400">
        <v>0</v>
      </c>
      <c r="D36" s="400">
        <v>0</v>
      </c>
      <c r="E36" s="400">
        <v>0</v>
      </c>
      <c r="F36" s="400">
        <v>0</v>
      </c>
      <c r="G36" s="400">
        <v>0</v>
      </c>
      <c r="H36" s="400">
        <v>0</v>
      </c>
    </row>
    <row r="37" spans="1:8" ht="27.6">
      <c r="A37" s="399">
        <v>9.6999999999999993</v>
      </c>
      <c r="B37" s="402" t="s">
        <v>837</v>
      </c>
      <c r="C37" s="400">
        <v>0</v>
      </c>
      <c r="D37" s="400">
        <v>0</v>
      </c>
      <c r="E37" s="400">
        <v>0</v>
      </c>
      <c r="F37" s="400">
        <v>0</v>
      </c>
      <c r="G37" s="400">
        <v>0</v>
      </c>
      <c r="H37" s="400">
        <v>0</v>
      </c>
    </row>
    <row r="38" spans="1:8">
      <c r="A38" s="399">
        <v>10</v>
      </c>
      <c r="B38" s="403" t="s">
        <v>838</v>
      </c>
      <c r="C38" s="400">
        <v>14811067.969999995</v>
      </c>
      <c r="D38" s="400">
        <v>7370614.2699999996</v>
      </c>
      <c r="E38" s="400">
        <v>22181682.239999995</v>
      </c>
      <c r="F38" s="400">
        <v>12209231.749999993</v>
      </c>
      <c r="G38" s="400">
        <v>14139996.09</v>
      </c>
      <c r="H38" s="400">
        <v>26349227.839999992</v>
      </c>
    </row>
    <row r="39" spans="1:8">
      <c r="A39" s="399">
        <v>10.1</v>
      </c>
      <c r="B39" s="402" t="s">
        <v>839</v>
      </c>
      <c r="C39" s="400">
        <v>616764.29</v>
      </c>
      <c r="D39" s="400">
        <v>0</v>
      </c>
      <c r="E39" s="400">
        <v>616764.29</v>
      </c>
      <c r="F39" s="400">
        <v>451311.56999999983</v>
      </c>
      <c r="G39" s="400">
        <v>5207.8599999999997</v>
      </c>
      <c r="H39" s="400">
        <v>456519.42999999982</v>
      </c>
    </row>
    <row r="40" spans="1:8" ht="27.6">
      <c r="A40" s="399">
        <v>10.199999999999999</v>
      </c>
      <c r="B40" s="402" t="s">
        <v>840</v>
      </c>
      <c r="C40" s="400">
        <v>402596.54999999993</v>
      </c>
      <c r="D40" s="400">
        <v>0</v>
      </c>
      <c r="E40" s="400">
        <v>402596.54999999993</v>
      </c>
      <c r="F40" s="400">
        <v>265517.92</v>
      </c>
      <c r="G40" s="400">
        <v>19984.599999999999</v>
      </c>
      <c r="H40" s="400">
        <v>285502.51999999996</v>
      </c>
    </row>
    <row r="41" spans="1:8" ht="27.6">
      <c r="A41" s="399">
        <v>10.3</v>
      </c>
      <c r="B41" s="402" t="s">
        <v>841</v>
      </c>
      <c r="C41" s="400">
        <v>7888198.6899999939</v>
      </c>
      <c r="D41" s="400">
        <v>4277104</v>
      </c>
      <c r="E41" s="400">
        <v>12165302.689999994</v>
      </c>
      <c r="F41" s="400">
        <v>5953848.2599999961</v>
      </c>
      <c r="G41" s="400">
        <v>11436094.67</v>
      </c>
      <c r="H41" s="400">
        <v>17389942.929999996</v>
      </c>
    </row>
    <row r="42" spans="1:8" ht="27.6">
      <c r="A42" s="399">
        <v>10.4</v>
      </c>
      <c r="B42" s="402" t="s">
        <v>842</v>
      </c>
      <c r="C42" s="400">
        <v>6922869.2800000012</v>
      </c>
      <c r="D42" s="400">
        <v>3093510.27</v>
      </c>
      <c r="E42" s="400">
        <v>10016379.550000001</v>
      </c>
      <c r="F42" s="400">
        <v>6255383.4899999974</v>
      </c>
      <c r="G42" s="400">
        <v>2703901.42</v>
      </c>
      <c r="H42" s="400">
        <v>8959284.9099999964</v>
      </c>
    </row>
    <row r="43" spans="1:8">
      <c r="A43" s="399">
        <v>11</v>
      </c>
      <c r="B43" s="407" t="s">
        <v>186</v>
      </c>
      <c r="C43" s="400">
        <v>0</v>
      </c>
      <c r="D43" s="400">
        <v>0</v>
      </c>
      <c r="E43" s="400">
        <v>0</v>
      </c>
      <c r="F43" s="400">
        <v>0</v>
      </c>
      <c r="G43" s="400">
        <v>0</v>
      </c>
      <c r="H43" s="400">
        <v>0</v>
      </c>
    </row>
    <row r="44" spans="1:8">
      <c r="C44" s="409"/>
      <c r="D44" s="409"/>
      <c r="E44" s="409"/>
      <c r="F44" s="409"/>
      <c r="G44" s="409"/>
      <c r="H44" s="409"/>
    </row>
    <row r="45" spans="1:8">
      <c r="C45" s="409"/>
      <c r="D45" s="409"/>
      <c r="E45" s="409"/>
      <c r="F45" s="409"/>
      <c r="G45" s="409"/>
      <c r="H45" s="409"/>
    </row>
    <row r="46" spans="1:8">
      <c r="C46" s="409"/>
      <c r="D46" s="409"/>
      <c r="E46" s="409"/>
      <c r="F46" s="409"/>
      <c r="G46" s="409"/>
      <c r="H46" s="409"/>
    </row>
    <row r="47" spans="1:8">
      <c r="C47" s="409"/>
      <c r="D47" s="409"/>
      <c r="E47" s="409"/>
      <c r="F47" s="409"/>
      <c r="G47" s="409"/>
      <c r="H47" s="409"/>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9.9978637043366805E-2"/>
  </sheetPr>
  <dimension ref="A1:G18"/>
  <sheetViews>
    <sheetView zoomScaleNormal="100" workbookViewId="0">
      <pane xSplit="1" ySplit="4" topLeftCell="B5" activePane="bottomRight" state="frozen"/>
      <selection activeCell="B36" sqref="B36:C36"/>
      <selection pane="topRight" activeCell="B36" sqref="B36:C36"/>
      <selection pane="bottomLeft" activeCell="B36" sqref="B36:C36"/>
      <selection pane="bottomRight" activeCell="B5" sqref="B5"/>
    </sheetView>
  </sheetViews>
  <sheetFormatPr defaultColWidth="9.109375" defaultRowHeight="13.8"/>
  <cols>
    <col min="1" max="1" width="9.5546875" style="1" bestFit="1" customWidth="1"/>
    <col min="2" max="2" width="93.5546875" style="1" customWidth="1"/>
    <col min="3" max="4" width="12.33203125" style="1" bestFit="1" customWidth="1"/>
    <col min="5" max="7" width="12.33203125" style="8" bestFit="1" customWidth="1"/>
    <col min="8" max="11" width="9.6640625" style="8" customWidth="1"/>
    <col min="12" max="16384" width="9.109375" style="8"/>
  </cols>
  <sheetData>
    <row r="1" spans="1:7">
      <c r="A1" s="13" t="s">
        <v>108</v>
      </c>
      <c r="B1" s="12" t="str">
        <f>Info!C2</f>
        <v>სს ტერაბანკი</v>
      </c>
      <c r="C1" s="12"/>
    </row>
    <row r="2" spans="1:7">
      <c r="A2" s="13" t="s">
        <v>109</v>
      </c>
      <c r="B2" s="298">
        <f>'1. key ratios'!B2</f>
        <v>45473</v>
      </c>
      <c r="C2" s="12"/>
    </row>
    <row r="3" spans="1:7">
      <c r="A3" s="13"/>
      <c r="B3" s="12"/>
      <c r="C3" s="12"/>
    </row>
    <row r="4" spans="1:7" ht="15" customHeight="1" thickBot="1">
      <c r="A4" s="141" t="s">
        <v>253</v>
      </c>
      <c r="B4" s="142" t="s">
        <v>107</v>
      </c>
      <c r="C4" s="143" t="s">
        <v>87</v>
      </c>
    </row>
    <row r="5" spans="1:7" ht="15" customHeight="1">
      <c r="A5" s="139" t="s">
        <v>25</v>
      </c>
      <c r="B5" s="140"/>
      <c r="C5" s="287" t="str">
        <f>INT((MONTH($B$2))/3)&amp;"Q"&amp;"-"&amp;YEAR($B$2)</f>
        <v>2Q-2024</v>
      </c>
      <c r="D5" s="287" t="str">
        <f>IF(INT(MONTH($B$2))=3, "4"&amp;"Q"&amp;"-"&amp;YEAR($B$2)-1, IF(INT(MONTH($B$2))=6, "1"&amp;"Q"&amp;"-"&amp;YEAR($B$2), IF(INT(MONTH($B$2))=9, "2"&amp;"Q"&amp;"-"&amp;YEAR($B$2),IF(INT(MONTH($B$2))=12, "3"&amp;"Q"&amp;"-"&amp;YEAR($B$2), 0))))</f>
        <v>1Q-2024</v>
      </c>
      <c r="E5" s="287" t="str">
        <f>IF(INT(MONTH($B$2))=3, "3"&amp;"Q"&amp;"-"&amp;YEAR($B$2)-1, IF(INT(MONTH($B$2))=6, "4"&amp;"Q"&amp;"-"&amp;YEAR($B$2)-1, IF(INT(MONTH($B$2))=9, "1"&amp;"Q"&amp;"-"&amp;YEAR($B$2),IF(INT(MONTH($B$2))=12, "2"&amp;"Q"&amp;"-"&amp;YEAR($B$2), 0))))</f>
        <v>4Q-2023</v>
      </c>
      <c r="F5" s="287" t="str">
        <f>IF(INT(MONTH($B$2))=3, "2"&amp;"Q"&amp;"-"&amp;YEAR($B$2)-1, IF(INT(MONTH($B$2))=6, "3"&amp;"Q"&amp;"-"&amp;YEAR($B$2)-1, IF(INT(MONTH($B$2))=9, "4"&amp;"Q"&amp;"-"&amp;YEAR($B$2)-1,IF(INT(MONTH($B$2))=12, "1"&amp;"Q"&amp;"-"&amp;YEAR($B$2), 0))))</f>
        <v>3Q-2023</v>
      </c>
      <c r="G5" s="287" t="str">
        <f>IF(INT(MONTH($B$2))=3, "1"&amp;"Q"&amp;"-"&amp;YEAR($B$2)-1, IF(INT(MONTH($B$2))=6, "2"&amp;"Q"&amp;"-"&amp;YEAR($B$2)-1, IF(INT(MONTH($B$2))=9, "3"&amp;"Q"&amp;"-"&amp;YEAR($B$2)-1,IF(INT(MONTH($B$2))=12, "4"&amp;"Q"&amp;"-"&amp;YEAR($B$2)-1, 0))))</f>
        <v>2Q-2023</v>
      </c>
    </row>
    <row r="6" spans="1:7" ht="15" customHeight="1">
      <c r="A6" s="231">
        <v>1</v>
      </c>
      <c r="B6" s="280" t="s">
        <v>112</v>
      </c>
      <c r="C6" s="232">
        <v>1380007632.4720359</v>
      </c>
      <c r="D6" s="232">
        <v>1270071428.1039405</v>
      </c>
      <c r="E6" s="232">
        <v>1261076183.084425</v>
      </c>
      <c r="F6" s="232">
        <v>1203682980.9504628</v>
      </c>
      <c r="G6" s="232">
        <v>1169671217.5746617</v>
      </c>
    </row>
    <row r="7" spans="1:7" ht="15" customHeight="1">
      <c r="A7" s="231">
        <v>1.1000000000000001</v>
      </c>
      <c r="B7" s="233" t="s">
        <v>436</v>
      </c>
      <c r="C7" s="234">
        <v>1334052852.1587818</v>
      </c>
      <c r="D7" s="234">
        <v>1226104856.814033</v>
      </c>
      <c r="E7" s="234">
        <v>1211837948.044946</v>
      </c>
      <c r="F7" s="234">
        <v>1169324214.2158442</v>
      </c>
      <c r="G7" s="234">
        <v>1132279396.6832955</v>
      </c>
    </row>
    <row r="8" spans="1:7" ht="27.6">
      <c r="A8" s="231" t="s">
        <v>157</v>
      </c>
      <c r="B8" s="235" t="s">
        <v>250</v>
      </c>
      <c r="C8" s="234">
        <v>0</v>
      </c>
      <c r="D8" s="234">
        <v>0</v>
      </c>
      <c r="E8" s="234">
        <v>0</v>
      </c>
      <c r="F8" s="234">
        <v>0</v>
      </c>
      <c r="G8" s="234">
        <v>0</v>
      </c>
    </row>
    <row r="9" spans="1:7" ht="15" customHeight="1">
      <c r="A9" s="231">
        <v>1.2</v>
      </c>
      <c r="B9" s="233" t="s">
        <v>21</v>
      </c>
      <c r="C9" s="234">
        <v>43696948.668454148</v>
      </c>
      <c r="D9" s="234">
        <v>40966727.429907568</v>
      </c>
      <c r="E9" s="234">
        <v>47339761.039479092</v>
      </c>
      <c r="F9" s="234">
        <v>32656724.734618783</v>
      </c>
      <c r="G9" s="234">
        <v>35781445.891366333</v>
      </c>
    </row>
    <row r="10" spans="1:7" ht="15" customHeight="1">
      <c r="A10" s="231">
        <v>1.3</v>
      </c>
      <c r="B10" s="281" t="s">
        <v>74</v>
      </c>
      <c r="C10" s="234">
        <v>2257831.6447999999</v>
      </c>
      <c r="D10" s="234">
        <v>2999843.86</v>
      </c>
      <c r="E10" s="234">
        <v>1898474</v>
      </c>
      <c r="F10" s="234">
        <v>1702042</v>
      </c>
      <c r="G10" s="234">
        <v>1610375</v>
      </c>
    </row>
    <row r="11" spans="1:7" ht="15" customHeight="1">
      <c r="A11" s="231">
        <v>2</v>
      </c>
      <c r="B11" s="280" t="s">
        <v>113</v>
      </c>
      <c r="C11" s="234">
        <v>2317289.9530450967</v>
      </c>
      <c r="D11" s="234">
        <v>10106858.62886098</v>
      </c>
      <c r="E11" s="234">
        <v>13149533.439328006</v>
      </c>
      <c r="F11" s="234">
        <v>14351438.46045292</v>
      </c>
      <c r="G11" s="234">
        <v>18035919.229307715</v>
      </c>
    </row>
    <row r="12" spans="1:7" ht="15" customHeight="1">
      <c r="A12" s="231">
        <v>3</v>
      </c>
      <c r="B12" s="280" t="s">
        <v>111</v>
      </c>
      <c r="C12" s="234">
        <v>128535367</v>
      </c>
      <c r="D12" s="234">
        <v>128535367</v>
      </c>
      <c r="E12" s="234">
        <v>128535367</v>
      </c>
      <c r="F12" s="234">
        <v>110315745</v>
      </c>
      <c r="G12" s="234">
        <v>110315745</v>
      </c>
    </row>
    <row r="13" spans="1:7" ht="15" customHeight="1" thickBot="1">
      <c r="A13" s="75">
        <v>4</v>
      </c>
      <c r="B13" s="282" t="s">
        <v>158</v>
      </c>
      <c r="C13" s="161">
        <v>1510860289.425081</v>
      </c>
      <c r="D13" s="161">
        <v>1408713653.7328014</v>
      </c>
      <c r="E13" s="161">
        <v>1402761083.5237529</v>
      </c>
      <c r="F13" s="161">
        <v>1328350164.4109159</v>
      </c>
      <c r="G13" s="161">
        <v>1298022881.8039694</v>
      </c>
    </row>
    <row r="14" spans="1:7">
      <c r="B14" s="17"/>
    </row>
    <row r="15" spans="1:7" ht="27.6">
      <c r="B15" s="17" t="s">
        <v>437</v>
      </c>
    </row>
    <row r="16" spans="1:7">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9.9978637043366805E-2"/>
  </sheetPr>
  <dimension ref="A1:H31"/>
  <sheetViews>
    <sheetView showGridLines="0" zoomScaleNormal="100" workbookViewId="0">
      <pane xSplit="1" ySplit="4" topLeftCell="B5" activePane="bottomRight" state="frozen"/>
      <selection activeCell="B36" sqref="B36:C36"/>
      <selection pane="topRight" activeCell="B36" sqref="B36:C36"/>
      <selection pane="bottomLeft" activeCell="B36" sqref="B36:C36"/>
      <selection pane="bottomRight" activeCell="B5" sqref="B5"/>
    </sheetView>
  </sheetViews>
  <sheetFormatPr defaultRowHeight="14.4"/>
  <cols>
    <col min="1" max="1" width="9.5546875" style="1" bestFit="1" customWidth="1"/>
    <col min="2" max="2" width="58.88671875" style="1" customWidth="1"/>
    <col min="3" max="3" width="34.33203125" style="1" customWidth="1"/>
  </cols>
  <sheetData>
    <row r="1" spans="1:8">
      <c r="A1" s="1" t="s">
        <v>108</v>
      </c>
      <c r="B1" s="1" t="str">
        <f>Info!C2</f>
        <v>სს ტერაბანკი</v>
      </c>
    </row>
    <row r="2" spans="1:8">
      <c r="A2" s="1" t="s">
        <v>109</v>
      </c>
      <c r="B2" s="298">
        <f>'1. key ratios'!B2</f>
        <v>45473</v>
      </c>
    </row>
    <row r="4" spans="1:8" ht="25.5" customHeight="1" thickBot="1">
      <c r="A4" s="155" t="s">
        <v>254</v>
      </c>
      <c r="B4" s="24" t="s">
        <v>91</v>
      </c>
      <c r="C4" s="9"/>
    </row>
    <row r="5" spans="1:8">
      <c r="A5" s="7"/>
      <c r="B5" s="276" t="s">
        <v>92</v>
      </c>
      <c r="C5" s="285" t="s">
        <v>450</v>
      </c>
    </row>
    <row r="6" spans="1:8" ht="15">
      <c r="A6" s="10">
        <v>1</v>
      </c>
      <c r="B6" s="25" t="s">
        <v>966</v>
      </c>
      <c r="C6" s="283" t="s">
        <v>967</v>
      </c>
    </row>
    <row r="7" spans="1:8" ht="15">
      <c r="A7" s="10">
        <v>2</v>
      </c>
      <c r="B7" s="25" t="s">
        <v>968</v>
      </c>
      <c r="C7" s="283" t="s">
        <v>969</v>
      </c>
    </row>
    <row r="8" spans="1:8" ht="15">
      <c r="A8" s="10">
        <v>3</v>
      </c>
      <c r="B8" s="25" t="s">
        <v>970</v>
      </c>
      <c r="C8" s="283" t="s">
        <v>971</v>
      </c>
    </row>
    <row r="9" spans="1:8" ht="15">
      <c r="A9" s="10">
        <v>4</v>
      </c>
      <c r="B9" s="25" t="s">
        <v>972</v>
      </c>
      <c r="C9" s="283" t="s">
        <v>971</v>
      </c>
    </row>
    <row r="10" spans="1:8" ht="15">
      <c r="A10" s="10">
        <v>5</v>
      </c>
      <c r="B10" s="25" t="s">
        <v>973</v>
      </c>
      <c r="C10" s="283" t="s">
        <v>971</v>
      </c>
    </row>
    <row r="11" spans="1:8" ht="15">
      <c r="A11" s="10">
        <v>6</v>
      </c>
      <c r="B11" s="25" t="s">
        <v>974</v>
      </c>
      <c r="C11" s="283" t="s">
        <v>971</v>
      </c>
    </row>
    <row r="12" spans="1:8" ht="15">
      <c r="A12" s="10"/>
      <c r="B12" s="25"/>
      <c r="C12" s="283"/>
      <c r="H12" s="2"/>
    </row>
    <row r="13" spans="1:8" ht="15">
      <c r="A13" s="10"/>
      <c r="B13" s="25"/>
      <c r="C13" s="283"/>
      <c r="H13" s="2"/>
    </row>
    <row r="14" spans="1:8" ht="55.2">
      <c r="A14" s="10"/>
      <c r="B14" s="277" t="s">
        <v>93</v>
      </c>
      <c r="C14" s="286" t="s">
        <v>451</v>
      </c>
    </row>
    <row r="15" spans="1:8">
      <c r="A15" s="10">
        <v>1</v>
      </c>
      <c r="B15" s="21" t="s">
        <v>975</v>
      </c>
      <c r="C15" s="284" t="s">
        <v>976</v>
      </c>
    </row>
    <row r="16" spans="1:8">
      <c r="A16" s="10">
        <v>2</v>
      </c>
      <c r="B16" s="21" t="s">
        <v>977</v>
      </c>
      <c r="C16" s="284" t="s">
        <v>978</v>
      </c>
    </row>
    <row r="17" spans="1:3">
      <c r="A17" s="10">
        <v>3</v>
      </c>
      <c r="B17" s="21" t="s">
        <v>979</v>
      </c>
      <c r="C17" s="284" t="s">
        <v>980</v>
      </c>
    </row>
    <row r="18" spans="1:3">
      <c r="A18" s="10">
        <v>4</v>
      </c>
      <c r="B18" s="21" t="s">
        <v>981</v>
      </c>
      <c r="C18" s="284" t="s">
        <v>982</v>
      </c>
    </row>
    <row r="19" spans="1:3">
      <c r="A19" s="10">
        <v>5</v>
      </c>
      <c r="B19" s="21" t="s">
        <v>983</v>
      </c>
      <c r="C19" s="284" t="s">
        <v>984</v>
      </c>
    </row>
    <row r="20" spans="1:3" ht="15.75" customHeight="1">
      <c r="A20" s="10"/>
      <c r="B20" s="21"/>
      <c r="C20" s="22"/>
    </row>
    <row r="21" spans="1:3" ht="30" customHeight="1">
      <c r="A21" s="10"/>
      <c r="B21" s="611" t="s">
        <v>94</v>
      </c>
      <c r="C21" s="612"/>
    </row>
    <row r="22" spans="1:3" ht="15">
      <c r="A22" s="10">
        <v>1</v>
      </c>
      <c r="B22" s="25" t="s">
        <v>985</v>
      </c>
      <c r="C22" s="561">
        <v>0.65</v>
      </c>
    </row>
    <row r="23" spans="1:3" ht="15">
      <c r="A23" s="560">
        <v>2</v>
      </c>
      <c r="B23" s="25" t="s">
        <v>986</v>
      </c>
      <c r="C23" s="561">
        <v>0.15</v>
      </c>
    </row>
    <row r="24" spans="1:3" ht="15">
      <c r="A24" s="560">
        <v>3</v>
      </c>
      <c r="B24" s="25" t="s">
        <v>987</v>
      </c>
      <c r="C24" s="561">
        <v>0.15</v>
      </c>
    </row>
    <row r="25" spans="1:3" ht="15">
      <c r="A25" s="560">
        <v>4</v>
      </c>
      <c r="B25" s="25" t="s">
        <v>988</v>
      </c>
      <c r="C25" s="561">
        <v>0.05</v>
      </c>
    </row>
    <row r="26" spans="1:3" ht="15.75" customHeight="1">
      <c r="A26" s="10"/>
      <c r="B26" s="25"/>
      <c r="C26" s="26"/>
    </row>
    <row r="27" spans="1:3" ht="29.25" customHeight="1">
      <c r="A27" s="10"/>
      <c r="B27" s="611" t="s">
        <v>174</v>
      </c>
      <c r="C27" s="612"/>
    </row>
    <row r="28" spans="1:3" ht="15">
      <c r="A28" s="10">
        <v>1</v>
      </c>
      <c r="B28" s="25" t="s">
        <v>985</v>
      </c>
      <c r="C28" s="563">
        <v>0.65</v>
      </c>
    </row>
    <row r="29" spans="1:3" ht="15">
      <c r="A29" s="562">
        <v>2</v>
      </c>
      <c r="B29" s="25" t="s">
        <v>986</v>
      </c>
      <c r="C29" s="563">
        <v>0.15</v>
      </c>
    </row>
    <row r="30" spans="1:3" ht="15">
      <c r="A30" s="562">
        <v>3</v>
      </c>
      <c r="B30" s="25" t="s">
        <v>987</v>
      </c>
      <c r="C30" s="563">
        <v>0.15</v>
      </c>
    </row>
    <row r="31" spans="1:3" ht="15.6" thickBot="1">
      <c r="A31" s="11">
        <v>4</v>
      </c>
      <c r="B31" s="25" t="s">
        <v>988</v>
      </c>
      <c r="C31" s="563">
        <v>0.05</v>
      </c>
    </row>
  </sheetData>
  <mergeCells count="2">
    <mergeCell ref="B27:C27"/>
    <mergeCell ref="B21:C21"/>
  </mergeCells>
  <dataValidations disablePrompts="1" count="1">
    <dataValidation type="list" allowBlank="1" showInputMessage="1" showErrorMessage="1" sqref="C6:C13"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G53"/>
  <sheetViews>
    <sheetView zoomScale="80" zoomScaleNormal="80" workbookViewId="0">
      <pane xSplit="1" ySplit="5" topLeftCell="B6" activePane="bottomRight" state="frozen"/>
      <selection activeCell="B36" sqref="B36:C36"/>
      <selection pane="topRight" activeCell="B36" sqref="B36:C36"/>
      <selection pane="bottomLeft" activeCell="B36" sqref="B36:C36"/>
      <selection pane="bottomRight" activeCell="B6" sqref="B6:B7"/>
    </sheetView>
  </sheetViews>
  <sheetFormatPr defaultRowHeight="14.4"/>
  <cols>
    <col min="1" max="1" width="9.5546875" style="1" bestFit="1" customWidth="1"/>
    <col min="2" max="2" width="47.5546875" style="1" customWidth="1"/>
    <col min="3" max="3" width="28" style="1" customWidth="1"/>
    <col min="4" max="4" width="25.5546875" style="1" customWidth="1"/>
    <col min="5" max="5" width="18.88671875" style="1" customWidth="1"/>
    <col min="6" max="6" width="12" bestFit="1" customWidth="1"/>
    <col min="7" max="7" width="12.5546875" bestFit="1" customWidth="1"/>
  </cols>
  <sheetData>
    <row r="1" spans="1:5">
      <c r="A1" s="13" t="s">
        <v>108</v>
      </c>
      <c r="B1" s="12" t="str">
        <f>Info!C2</f>
        <v>სს ტერაბანკი</v>
      </c>
    </row>
    <row r="2" spans="1:5" s="13" customFormat="1" ht="15.75" customHeight="1">
      <c r="A2" s="13" t="s">
        <v>109</v>
      </c>
      <c r="B2" s="298">
        <f>'1. key ratios'!B2</f>
        <v>45473</v>
      </c>
    </row>
    <row r="3" spans="1:5" s="13" customFormat="1" ht="15.75" customHeight="1"/>
    <row r="4" spans="1:5" s="13" customFormat="1" ht="15.75" customHeight="1" thickBot="1">
      <c r="A4" s="156" t="s">
        <v>255</v>
      </c>
      <c r="B4" s="157" t="s">
        <v>168</v>
      </c>
      <c r="C4" s="121"/>
      <c r="D4" s="121"/>
      <c r="E4" s="122" t="s">
        <v>87</v>
      </c>
    </row>
    <row r="5" spans="1:5" s="71" customFormat="1" ht="17.399999999999999" customHeight="1">
      <c r="A5" s="209"/>
      <c r="B5" s="210"/>
      <c r="C5" s="120" t="s">
        <v>0</v>
      </c>
      <c r="D5" s="120" t="s">
        <v>1</v>
      </c>
      <c r="E5" s="211" t="s">
        <v>2</v>
      </c>
    </row>
    <row r="6" spans="1:5" ht="14.4" customHeight="1">
      <c r="A6" s="212"/>
      <c r="B6" s="613" t="s">
        <v>144</v>
      </c>
      <c r="C6" s="613" t="s">
        <v>856</v>
      </c>
      <c r="D6" s="614" t="s">
        <v>143</v>
      </c>
      <c r="E6" s="615"/>
    </row>
    <row r="7" spans="1:5" ht="99.6" customHeight="1">
      <c r="A7" s="212"/>
      <c r="B7" s="613"/>
      <c r="C7" s="613"/>
      <c r="D7" s="207" t="s">
        <v>142</v>
      </c>
      <c r="E7" s="208" t="s">
        <v>353</v>
      </c>
    </row>
    <row r="8" spans="1:5" ht="22.5" customHeight="1">
      <c r="A8" s="411">
        <v>1</v>
      </c>
      <c r="B8" s="359" t="s">
        <v>843</v>
      </c>
      <c r="C8" s="412">
        <v>197210063.23999998</v>
      </c>
      <c r="D8" s="412">
        <v>0</v>
      </c>
      <c r="E8" s="412">
        <v>197210063.23999998</v>
      </c>
    </row>
    <row r="9" spans="1:5">
      <c r="A9" s="411">
        <v>1.1000000000000001</v>
      </c>
      <c r="B9" s="360" t="s">
        <v>96</v>
      </c>
      <c r="C9" s="412">
        <v>50017513.75</v>
      </c>
      <c r="D9" s="412">
        <v>0</v>
      </c>
      <c r="E9" s="412">
        <v>50017513.75</v>
      </c>
    </row>
    <row r="10" spans="1:5">
      <c r="A10" s="411">
        <v>1.2</v>
      </c>
      <c r="B10" s="360" t="s">
        <v>97</v>
      </c>
      <c r="C10" s="412">
        <v>104916364</v>
      </c>
      <c r="D10" s="412">
        <v>0</v>
      </c>
      <c r="E10" s="412">
        <v>104916364</v>
      </c>
    </row>
    <row r="11" spans="1:5">
      <c r="A11" s="411">
        <v>1.3</v>
      </c>
      <c r="B11" s="360" t="s">
        <v>98</v>
      </c>
      <c r="C11" s="412">
        <v>42276185.49000001</v>
      </c>
      <c r="D11" s="412">
        <v>0</v>
      </c>
      <c r="E11" s="412">
        <v>42276185.49000001</v>
      </c>
    </row>
    <row r="12" spans="1:5">
      <c r="A12" s="411">
        <v>2</v>
      </c>
      <c r="B12" s="361" t="s">
        <v>730</v>
      </c>
      <c r="C12" s="412">
        <v>0</v>
      </c>
      <c r="D12" s="412">
        <v>0</v>
      </c>
      <c r="E12" s="412">
        <v>0</v>
      </c>
    </row>
    <row r="13" spans="1:5">
      <c r="A13" s="411">
        <v>2.1</v>
      </c>
      <c r="B13" s="362" t="s">
        <v>731</v>
      </c>
      <c r="C13" s="412">
        <v>0</v>
      </c>
      <c r="D13" s="412">
        <v>0</v>
      </c>
      <c r="E13" s="412">
        <v>0</v>
      </c>
    </row>
    <row r="14" spans="1:5" ht="33.9" customHeight="1">
      <c r="A14" s="411">
        <v>3</v>
      </c>
      <c r="B14" s="363" t="s">
        <v>732</v>
      </c>
      <c r="C14" s="412">
        <v>0</v>
      </c>
      <c r="D14" s="412">
        <v>0</v>
      </c>
      <c r="E14" s="412">
        <v>0</v>
      </c>
    </row>
    <row r="15" spans="1:5" ht="32.4" customHeight="1">
      <c r="A15" s="411">
        <v>4</v>
      </c>
      <c r="B15" s="364" t="s">
        <v>733</v>
      </c>
      <c r="C15" s="412">
        <v>0</v>
      </c>
      <c r="D15" s="412">
        <v>0</v>
      </c>
      <c r="E15" s="412">
        <v>0</v>
      </c>
    </row>
    <row r="16" spans="1:5" ht="23.1" customHeight="1">
      <c r="A16" s="411">
        <v>5</v>
      </c>
      <c r="B16" s="364" t="s">
        <v>734</v>
      </c>
      <c r="C16" s="412">
        <v>0</v>
      </c>
      <c r="D16" s="412">
        <v>0</v>
      </c>
      <c r="E16" s="412">
        <v>0</v>
      </c>
    </row>
    <row r="17" spans="1:5">
      <c r="A17" s="411">
        <v>5.0999999999999996</v>
      </c>
      <c r="B17" s="365" t="s">
        <v>735</v>
      </c>
      <c r="C17" s="412">
        <v>0</v>
      </c>
      <c r="D17" s="412">
        <v>0</v>
      </c>
      <c r="E17" s="412">
        <v>0</v>
      </c>
    </row>
    <row r="18" spans="1:5">
      <c r="A18" s="411">
        <v>5.2</v>
      </c>
      <c r="B18" s="365" t="s">
        <v>569</v>
      </c>
      <c r="C18" s="412">
        <v>0</v>
      </c>
      <c r="D18" s="412">
        <v>0</v>
      </c>
      <c r="E18" s="412">
        <v>0</v>
      </c>
    </row>
    <row r="19" spans="1:5">
      <c r="A19" s="411">
        <v>5.3</v>
      </c>
      <c r="B19" s="365" t="s">
        <v>736</v>
      </c>
      <c r="C19" s="412">
        <v>0</v>
      </c>
      <c r="D19" s="412">
        <v>0</v>
      </c>
      <c r="E19" s="412">
        <v>0</v>
      </c>
    </row>
    <row r="20" spans="1:5" ht="20.399999999999999">
      <c r="A20" s="411">
        <v>6</v>
      </c>
      <c r="B20" s="363" t="s">
        <v>737</v>
      </c>
      <c r="C20" s="412">
        <v>1544411158.935343</v>
      </c>
      <c r="D20" s="412">
        <v>0</v>
      </c>
      <c r="E20" s="412">
        <v>1544411158.935343</v>
      </c>
    </row>
    <row r="21" spans="1:5">
      <c r="A21" s="411">
        <v>6.1</v>
      </c>
      <c r="B21" s="365" t="s">
        <v>569</v>
      </c>
      <c r="C21" s="412">
        <v>160812853.93924615</v>
      </c>
      <c r="D21" s="412">
        <v>0</v>
      </c>
      <c r="E21" s="412">
        <v>160812853.93924615</v>
      </c>
    </row>
    <row r="22" spans="1:5">
      <c r="A22" s="411">
        <v>6.2</v>
      </c>
      <c r="B22" s="365" t="s">
        <v>736</v>
      </c>
      <c r="C22" s="412">
        <v>1383598304.9960968</v>
      </c>
      <c r="D22" s="412">
        <v>0</v>
      </c>
      <c r="E22" s="412">
        <v>1383598304.9960968</v>
      </c>
    </row>
    <row r="23" spans="1:5" ht="20.399999999999999">
      <c r="A23" s="411">
        <v>7</v>
      </c>
      <c r="B23" s="366" t="s">
        <v>738</v>
      </c>
      <c r="C23" s="412">
        <v>2538</v>
      </c>
      <c r="D23" s="412">
        <v>0</v>
      </c>
      <c r="E23" s="412">
        <v>2538</v>
      </c>
    </row>
    <row r="24" spans="1:5" ht="20.399999999999999">
      <c r="A24" s="411">
        <v>8</v>
      </c>
      <c r="B24" s="367" t="s">
        <v>739</v>
      </c>
      <c r="C24" s="412">
        <v>0</v>
      </c>
      <c r="D24" s="412">
        <v>0</v>
      </c>
      <c r="E24" s="412">
        <v>0</v>
      </c>
    </row>
    <row r="25" spans="1:5">
      <c r="A25" s="411">
        <v>9</v>
      </c>
      <c r="B25" s="364" t="s">
        <v>740</v>
      </c>
      <c r="C25" s="412">
        <v>26166155</v>
      </c>
      <c r="D25" s="412">
        <v>0</v>
      </c>
      <c r="E25" s="412">
        <v>26166155</v>
      </c>
    </row>
    <row r="26" spans="1:5">
      <c r="A26" s="411">
        <v>9.1</v>
      </c>
      <c r="B26" s="368" t="s">
        <v>741</v>
      </c>
      <c r="C26" s="412">
        <v>26166155</v>
      </c>
      <c r="D26" s="412">
        <v>0</v>
      </c>
      <c r="E26" s="412">
        <v>26166155</v>
      </c>
    </row>
    <row r="27" spans="1:5">
      <c r="A27" s="411">
        <v>9.1999999999999993</v>
      </c>
      <c r="B27" s="368" t="s">
        <v>742</v>
      </c>
      <c r="C27" s="412">
        <v>0</v>
      </c>
      <c r="D27" s="412">
        <v>0</v>
      </c>
      <c r="E27" s="412">
        <v>0</v>
      </c>
    </row>
    <row r="28" spans="1:5">
      <c r="A28" s="411">
        <v>10</v>
      </c>
      <c r="B28" s="364" t="s">
        <v>36</v>
      </c>
      <c r="C28" s="412">
        <v>28133899</v>
      </c>
      <c r="D28" s="412">
        <v>28133899</v>
      </c>
      <c r="E28" s="412">
        <v>0</v>
      </c>
    </row>
    <row r="29" spans="1:5">
      <c r="A29" s="411">
        <v>10.1</v>
      </c>
      <c r="B29" s="368" t="s">
        <v>743</v>
      </c>
      <c r="C29" s="412">
        <v>20374000</v>
      </c>
      <c r="D29" s="412">
        <v>20374000</v>
      </c>
      <c r="E29" s="412">
        <v>0</v>
      </c>
    </row>
    <row r="30" spans="1:5">
      <c r="A30" s="411">
        <v>10.199999999999999</v>
      </c>
      <c r="B30" s="368" t="s">
        <v>744</v>
      </c>
      <c r="C30" s="412">
        <v>7759899</v>
      </c>
      <c r="D30" s="412">
        <v>7759899</v>
      </c>
      <c r="E30" s="412">
        <v>0</v>
      </c>
    </row>
    <row r="31" spans="1:5">
      <c r="A31" s="411">
        <v>11</v>
      </c>
      <c r="B31" s="364" t="s">
        <v>745</v>
      </c>
      <c r="C31" s="412">
        <v>2315075.9006483536</v>
      </c>
      <c r="D31" s="412">
        <v>0</v>
      </c>
      <c r="E31" s="412">
        <v>2315075.9006483536</v>
      </c>
    </row>
    <row r="32" spans="1:5">
      <c r="A32" s="411">
        <v>11.1</v>
      </c>
      <c r="B32" s="368" t="s">
        <v>746</v>
      </c>
      <c r="C32" s="412">
        <v>2315075.9006483536</v>
      </c>
      <c r="D32" s="412">
        <v>0</v>
      </c>
      <c r="E32" s="412">
        <v>2315075.9006483536</v>
      </c>
    </row>
    <row r="33" spans="1:7">
      <c r="A33" s="411">
        <v>11.2</v>
      </c>
      <c r="B33" s="368" t="s">
        <v>747</v>
      </c>
      <c r="C33" s="412">
        <v>0</v>
      </c>
      <c r="D33" s="412">
        <v>0</v>
      </c>
      <c r="E33" s="412">
        <v>0</v>
      </c>
    </row>
    <row r="34" spans="1:7">
      <c r="A34" s="411">
        <v>13</v>
      </c>
      <c r="B34" s="364" t="s">
        <v>99</v>
      </c>
      <c r="C34" s="412">
        <v>37165609.578448534</v>
      </c>
      <c r="D34" s="412">
        <v>0</v>
      </c>
      <c r="E34" s="412">
        <v>37165609.578448534</v>
      </c>
    </row>
    <row r="35" spans="1:7">
      <c r="A35" s="411">
        <v>13.1</v>
      </c>
      <c r="B35" s="369" t="s">
        <v>748</v>
      </c>
      <c r="C35" s="412">
        <v>25105068</v>
      </c>
      <c r="D35" s="412">
        <v>0</v>
      </c>
      <c r="E35" s="412">
        <v>25105068</v>
      </c>
    </row>
    <row r="36" spans="1:7">
      <c r="A36" s="411">
        <v>13.2</v>
      </c>
      <c r="B36" s="369" t="s">
        <v>749</v>
      </c>
      <c r="C36" s="412">
        <v>0</v>
      </c>
      <c r="D36" s="412">
        <v>0</v>
      </c>
      <c r="E36" s="412">
        <v>0</v>
      </c>
    </row>
    <row r="37" spans="1:7" ht="42" thickBot="1">
      <c r="A37" s="213"/>
      <c r="B37" s="214" t="s">
        <v>320</v>
      </c>
      <c r="C37" s="412">
        <v>1835404499.6544399</v>
      </c>
      <c r="D37" s="412">
        <v>28133899</v>
      </c>
      <c r="E37" s="412">
        <v>1807270600.6544399</v>
      </c>
    </row>
    <row r="38" spans="1:7">
      <c r="A38"/>
      <c r="B38"/>
      <c r="C38"/>
      <c r="D38"/>
      <c r="E38"/>
    </row>
    <row r="39" spans="1:7">
      <c r="A39"/>
      <c r="B39"/>
      <c r="C39"/>
      <c r="D39"/>
      <c r="E39"/>
    </row>
    <row r="41" spans="1:7" s="1" customFormat="1">
      <c r="B41" s="28"/>
      <c r="F41"/>
      <c r="G41"/>
    </row>
    <row r="42" spans="1:7" s="1" customFormat="1">
      <c r="B42" s="29"/>
      <c r="F42"/>
      <c r="G42"/>
    </row>
    <row r="43" spans="1:7" s="1" customFormat="1">
      <c r="B43" s="28"/>
      <c r="F43"/>
      <c r="G43"/>
    </row>
    <row r="44" spans="1:7" s="1" customFormat="1">
      <c r="B44" s="28"/>
      <c r="F44"/>
      <c r="G44"/>
    </row>
    <row r="45" spans="1:7" s="1" customFormat="1">
      <c r="B45" s="28"/>
      <c r="F45"/>
      <c r="G45"/>
    </row>
    <row r="46" spans="1:7" s="1" customFormat="1">
      <c r="B46" s="28"/>
      <c r="F46"/>
      <c r="G46"/>
    </row>
    <row r="47" spans="1:7" s="1" customFormat="1">
      <c r="B47" s="28"/>
      <c r="F47"/>
      <c r="G47"/>
    </row>
    <row r="48" spans="1:7" s="1" customFormat="1">
      <c r="B48" s="29"/>
      <c r="F48"/>
      <c r="G48"/>
    </row>
    <row r="49" spans="2:7" s="1" customFormat="1">
      <c r="B49" s="29"/>
      <c r="F49"/>
      <c r="G49"/>
    </row>
    <row r="50" spans="2:7" s="1" customFormat="1">
      <c r="B50" s="29"/>
      <c r="F50"/>
      <c r="G50"/>
    </row>
    <row r="51" spans="2:7" s="1" customFormat="1">
      <c r="B51" s="29"/>
      <c r="F51"/>
      <c r="G51"/>
    </row>
    <row r="52" spans="2:7" s="1" customFormat="1">
      <c r="B52" s="29"/>
      <c r="F52"/>
      <c r="G52"/>
    </row>
    <row r="53" spans="2:7" s="1" customFormat="1">
      <c r="B53" s="29"/>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9.9978637043366805E-2"/>
  </sheetPr>
  <dimension ref="A1:I33"/>
  <sheetViews>
    <sheetView zoomScaleNormal="100" workbookViewId="0">
      <pane xSplit="1" ySplit="4" topLeftCell="B5" activePane="bottomRight" state="frozen"/>
      <selection activeCell="B36" sqref="B36:C36"/>
      <selection pane="topRight" activeCell="B36" sqref="B36:C36"/>
      <selection pane="bottomLeft" activeCell="B36" sqref="B36:C36"/>
      <selection pane="bottomRight" activeCell="B5" sqref="B5"/>
    </sheetView>
  </sheetViews>
  <sheetFormatPr defaultRowHeight="14.4" outlineLevelRow="1"/>
  <cols>
    <col min="1" max="1" width="9.5546875" style="1" bestFit="1" customWidth="1"/>
    <col min="2" max="2" width="114.33203125" style="1"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3" t="s">
        <v>108</v>
      </c>
      <c r="B1" s="12" t="str">
        <f>Info!C2</f>
        <v>სს ტერაბანკი</v>
      </c>
    </row>
    <row r="2" spans="1:6" s="13" customFormat="1" ht="15.75" customHeight="1">
      <c r="A2" s="13" t="s">
        <v>109</v>
      </c>
      <c r="B2" s="298">
        <f>'1. key ratios'!B2</f>
        <v>45473</v>
      </c>
      <c r="C2"/>
      <c r="D2"/>
      <c r="E2"/>
      <c r="F2"/>
    </row>
    <row r="3" spans="1:6" s="13" customFormat="1" ht="15.75" customHeight="1">
      <c r="C3"/>
      <c r="D3"/>
      <c r="E3"/>
      <c r="F3"/>
    </row>
    <row r="4" spans="1:6" s="13" customFormat="1" ht="28.2" thickBot="1">
      <c r="A4" s="13" t="s">
        <v>256</v>
      </c>
      <c r="B4" s="128" t="s">
        <v>171</v>
      </c>
      <c r="C4" s="122" t="s">
        <v>87</v>
      </c>
      <c r="D4"/>
      <c r="E4"/>
      <c r="F4"/>
    </row>
    <row r="5" spans="1:6" ht="15" thickBot="1">
      <c r="A5" s="123">
        <v>1</v>
      </c>
      <c r="B5" s="124" t="s">
        <v>727</v>
      </c>
      <c r="C5" s="564">
        <v>1807270600.6544399</v>
      </c>
    </row>
    <row r="6" spans="1:6" ht="15" thickBot="1">
      <c r="A6" s="70">
        <v>2.1</v>
      </c>
      <c r="B6" s="130" t="s">
        <v>861</v>
      </c>
      <c r="C6" s="565">
        <v>99988792.218193859</v>
      </c>
    </row>
    <row r="7" spans="1:6" s="2" customFormat="1" ht="28.2" outlineLevel="1" thickBot="1">
      <c r="A7" s="129">
        <v>2.2000000000000002</v>
      </c>
      <c r="B7" s="125" t="s">
        <v>862</v>
      </c>
      <c r="C7" s="565">
        <v>112891582.23999999</v>
      </c>
    </row>
    <row r="8" spans="1:6" s="2" customFormat="1" ht="28.2" thickBot="1">
      <c r="A8" s="129">
        <v>3</v>
      </c>
      <c r="B8" s="126" t="s">
        <v>728</v>
      </c>
      <c r="C8" s="564">
        <v>2020150975.1126337</v>
      </c>
    </row>
    <row r="9" spans="1:6" ht="15" thickBot="1">
      <c r="A9" s="70">
        <v>4</v>
      </c>
      <c r="B9" s="133" t="s">
        <v>169</v>
      </c>
      <c r="C9" s="565">
        <v>0</v>
      </c>
    </row>
    <row r="10" spans="1:6" s="2" customFormat="1" ht="28.2" outlineLevel="1" thickBot="1">
      <c r="A10" s="129">
        <v>5.0999999999999996</v>
      </c>
      <c r="B10" s="125" t="s">
        <v>175</v>
      </c>
      <c r="C10" s="565">
        <v>-49744177.351203687</v>
      </c>
    </row>
    <row r="11" spans="1:6" s="2" customFormat="1" ht="28.2" outlineLevel="1" thickBot="1">
      <c r="A11" s="129">
        <v>5.2</v>
      </c>
      <c r="B11" s="125" t="s">
        <v>176</v>
      </c>
      <c r="C11" s="565">
        <v>-110633750.5952</v>
      </c>
    </row>
    <row r="12" spans="1:6" s="2" customFormat="1" ht="15" thickBot="1">
      <c r="A12" s="129">
        <v>6</v>
      </c>
      <c r="B12" s="131" t="s">
        <v>438</v>
      </c>
      <c r="C12" s="565">
        <v>0</v>
      </c>
    </row>
    <row r="13" spans="1:6" s="2" customFormat="1" ht="15" thickBot="1">
      <c r="A13" s="132">
        <v>7</v>
      </c>
      <c r="B13" s="127" t="s">
        <v>170</v>
      </c>
      <c r="C13" s="564">
        <v>1859773047.16623</v>
      </c>
    </row>
    <row r="15" spans="1:6" ht="27.6">
      <c r="B15" s="17" t="s">
        <v>439</v>
      </c>
    </row>
    <row r="17" spans="2:9" s="1" customFormat="1">
      <c r="B17" s="30"/>
      <c r="C17"/>
      <c r="D17"/>
      <c r="E17"/>
      <c r="F17"/>
      <c r="G17"/>
      <c r="H17"/>
      <c r="I17"/>
    </row>
    <row r="18" spans="2:9" s="1" customFormat="1">
      <c r="B18" s="27"/>
      <c r="C18"/>
      <c r="D18"/>
      <c r="E18"/>
      <c r="F18"/>
      <c r="G18"/>
      <c r="H18"/>
      <c r="I18"/>
    </row>
    <row r="19" spans="2:9" s="1" customFormat="1">
      <c r="B19" s="27"/>
      <c r="C19"/>
      <c r="D19"/>
      <c r="E19"/>
      <c r="F19"/>
      <c r="G19"/>
      <c r="H19"/>
      <c r="I19"/>
    </row>
    <row r="20" spans="2:9" s="1" customFormat="1">
      <c r="B20" s="29"/>
      <c r="C20"/>
      <c r="D20"/>
      <c r="E20"/>
      <c r="F20"/>
      <c r="G20"/>
      <c r="H20"/>
      <c r="I20"/>
    </row>
    <row r="21" spans="2:9" s="1" customFormat="1">
      <c r="B21" s="28"/>
      <c r="C21"/>
      <c r="D21"/>
      <c r="E21"/>
      <c r="F21"/>
      <c r="G21"/>
      <c r="H21"/>
      <c r="I21"/>
    </row>
    <row r="22" spans="2:9" s="1" customFormat="1">
      <c r="B22" s="29"/>
      <c r="C22"/>
      <c r="D22"/>
      <c r="E22"/>
      <c r="F22"/>
      <c r="G22"/>
      <c r="H22"/>
      <c r="I22"/>
    </row>
    <row r="23" spans="2:9" s="1" customFormat="1">
      <c r="B23" s="28"/>
      <c r="C23"/>
      <c r="D23"/>
      <c r="E23"/>
      <c r="F23"/>
      <c r="G23"/>
      <c r="H23"/>
      <c r="I23"/>
    </row>
    <row r="24" spans="2:9" s="1" customFormat="1">
      <c r="B24" s="28"/>
      <c r="C24"/>
      <c r="D24"/>
      <c r="E24"/>
      <c r="F24"/>
      <c r="G24"/>
      <c r="H24"/>
      <c r="I24"/>
    </row>
    <row r="25" spans="2:9" s="1" customFormat="1">
      <c r="B25" s="28"/>
      <c r="C25"/>
      <c r="D25"/>
      <c r="E25"/>
      <c r="F25"/>
      <c r="G25"/>
      <c r="H25"/>
      <c r="I25"/>
    </row>
    <row r="26" spans="2:9" s="1" customFormat="1">
      <c r="B26" s="28"/>
      <c r="C26"/>
      <c r="D26"/>
      <c r="E26"/>
      <c r="F26"/>
      <c r="G26"/>
      <c r="H26"/>
      <c r="I26"/>
    </row>
    <row r="27" spans="2:9" s="1" customFormat="1">
      <c r="B27" s="28"/>
      <c r="C27"/>
      <c r="D27"/>
      <c r="E27"/>
      <c r="F27"/>
      <c r="G27"/>
      <c r="H27"/>
      <c r="I27"/>
    </row>
    <row r="28" spans="2:9" s="1" customFormat="1">
      <c r="B28" s="29"/>
      <c r="C28"/>
      <c r="D28"/>
      <c r="E28"/>
      <c r="F28"/>
      <c r="G28"/>
      <c r="H28"/>
      <c r="I28"/>
    </row>
    <row r="29" spans="2:9" s="1" customFormat="1">
      <c r="B29" s="29"/>
      <c r="C29"/>
      <c r="D29"/>
      <c r="E29"/>
      <c r="F29"/>
      <c r="G29"/>
      <c r="H29"/>
      <c r="I29"/>
    </row>
    <row r="30" spans="2:9" s="1" customFormat="1">
      <c r="B30" s="29"/>
      <c r="C30"/>
      <c r="D30"/>
      <c r="E30"/>
      <c r="F30"/>
      <c r="G30"/>
      <c r="H30"/>
      <c r="I30"/>
    </row>
    <row r="31" spans="2:9" s="1" customFormat="1">
      <c r="B31" s="29"/>
      <c r="C31"/>
      <c r="D31"/>
      <c r="E31"/>
      <c r="F31"/>
      <c r="G31"/>
      <c r="H31"/>
      <c r="I31"/>
    </row>
    <row r="32" spans="2:9" s="1" customFormat="1">
      <c r="B32" s="29"/>
      <c r="C32"/>
      <c r="D32"/>
      <c r="E32"/>
      <c r="F32"/>
      <c r="G32"/>
      <c r="H32"/>
      <c r="I32"/>
    </row>
    <row r="33" spans="2:9" s="1" customFormat="1">
      <c r="B33" s="29"/>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56"/>
  <sheetViews>
    <sheetView zoomScaleNormal="100"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9.5546875" style="1" bestFit="1" customWidth="1"/>
    <col min="2" max="2" width="132.44140625" style="1" customWidth="1"/>
    <col min="3" max="3" width="18.44140625" style="1" customWidth="1"/>
  </cols>
  <sheetData>
    <row r="1" spans="1:6">
      <c r="A1" s="13" t="s">
        <v>108</v>
      </c>
      <c r="B1" s="12" t="str">
        <f>Info!C2</f>
        <v>სს ტერაბანკი</v>
      </c>
      <c r="D1" s="1"/>
      <c r="E1" s="1"/>
      <c r="F1" s="1"/>
    </row>
    <row r="2" spans="1:6" s="13" customFormat="1" ht="15.75" customHeight="1">
      <c r="A2" s="13" t="s">
        <v>109</v>
      </c>
      <c r="B2" s="298">
        <f>'1. key ratios'!B2</f>
        <v>45473</v>
      </c>
    </row>
    <row r="3" spans="1:6" s="13" customFormat="1" ht="15.75" customHeight="1"/>
    <row r="4" spans="1:6" ht="15" thickBot="1">
      <c r="A4" s="1" t="s">
        <v>257</v>
      </c>
      <c r="B4" s="23" t="s">
        <v>85</v>
      </c>
    </row>
    <row r="5" spans="1:6">
      <c r="A5" s="77" t="s">
        <v>25</v>
      </c>
      <c r="B5" s="78"/>
      <c r="C5" s="79" t="s">
        <v>26</v>
      </c>
    </row>
    <row r="6" spans="1:6">
      <c r="A6" s="80">
        <v>1</v>
      </c>
      <c r="B6" s="42" t="s">
        <v>27</v>
      </c>
      <c r="C6" s="162">
        <v>267870874</v>
      </c>
    </row>
    <row r="7" spans="1:6">
      <c r="A7" s="80">
        <v>2</v>
      </c>
      <c r="B7" s="39" t="s">
        <v>28</v>
      </c>
      <c r="C7" s="566">
        <v>121372000</v>
      </c>
    </row>
    <row r="8" spans="1:6">
      <c r="A8" s="80">
        <v>3</v>
      </c>
      <c r="B8" s="34" t="s">
        <v>29</v>
      </c>
      <c r="C8" s="566">
        <v>0</v>
      </c>
    </row>
    <row r="9" spans="1:6">
      <c r="A9" s="80">
        <v>4</v>
      </c>
      <c r="B9" s="34" t="s">
        <v>30</v>
      </c>
      <c r="C9" s="566">
        <v>0</v>
      </c>
    </row>
    <row r="10" spans="1:6">
      <c r="A10" s="80">
        <v>5</v>
      </c>
      <c r="B10" s="34" t="s">
        <v>31</v>
      </c>
      <c r="C10" s="566">
        <v>0</v>
      </c>
    </row>
    <row r="11" spans="1:6">
      <c r="A11" s="80">
        <v>6</v>
      </c>
      <c r="B11" s="40" t="s">
        <v>32</v>
      </c>
      <c r="C11" s="566">
        <v>146498874</v>
      </c>
    </row>
    <row r="12" spans="1:6" s="2" customFormat="1">
      <c r="A12" s="80">
        <v>7</v>
      </c>
      <c r="B12" s="42" t="s">
        <v>33</v>
      </c>
      <c r="C12" s="162">
        <v>28133899</v>
      </c>
    </row>
    <row r="13" spans="1:6" s="2" customFormat="1">
      <c r="A13" s="80">
        <v>8</v>
      </c>
      <c r="B13" s="41" t="s">
        <v>34</v>
      </c>
      <c r="C13" s="566">
        <v>0</v>
      </c>
    </row>
    <row r="14" spans="1:6" s="2" customFormat="1" ht="27.6">
      <c r="A14" s="80">
        <v>9</v>
      </c>
      <c r="B14" s="35" t="s">
        <v>35</v>
      </c>
      <c r="C14" s="566">
        <v>0</v>
      </c>
    </row>
    <row r="15" spans="1:6" s="2" customFormat="1">
      <c r="A15" s="80">
        <v>10</v>
      </c>
      <c r="B15" s="36" t="s">
        <v>36</v>
      </c>
      <c r="C15" s="566">
        <v>28133899</v>
      </c>
    </row>
    <row r="16" spans="1:6" s="2" customFormat="1">
      <c r="A16" s="80">
        <v>11</v>
      </c>
      <c r="B16" s="37" t="s">
        <v>37</v>
      </c>
      <c r="C16" s="566">
        <v>0</v>
      </c>
    </row>
    <row r="17" spans="1:3" s="2" customFormat="1">
      <c r="A17" s="80">
        <v>12</v>
      </c>
      <c r="B17" s="36" t="s">
        <v>38</v>
      </c>
      <c r="C17" s="566">
        <v>0</v>
      </c>
    </row>
    <row r="18" spans="1:3" s="2" customFormat="1">
      <c r="A18" s="80">
        <v>13</v>
      </c>
      <c r="B18" s="36" t="s">
        <v>39</v>
      </c>
      <c r="C18" s="566">
        <v>0</v>
      </c>
    </row>
    <row r="19" spans="1:3" s="2" customFormat="1">
      <c r="A19" s="80">
        <v>14</v>
      </c>
      <c r="B19" s="36" t="s">
        <v>40</v>
      </c>
      <c r="C19" s="566">
        <v>0</v>
      </c>
    </row>
    <row r="20" spans="1:3" s="2" customFormat="1" ht="27.6">
      <c r="A20" s="80">
        <v>15</v>
      </c>
      <c r="B20" s="36" t="s">
        <v>41</v>
      </c>
      <c r="C20" s="566">
        <v>0</v>
      </c>
    </row>
    <row r="21" spans="1:3" s="2" customFormat="1" ht="27.6">
      <c r="A21" s="80">
        <v>16</v>
      </c>
      <c r="B21" s="35" t="s">
        <v>42</v>
      </c>
      <c r="C21" s="566">
        <v>0</v>
      </c>
    </row>
    <row r="22" spans="1:3" s="2" customFormat="1">
      <c r="A22" s="80">
        <v>17</v>
      </c>
      <c r="B22" s="81" t="s">
        <v>43</v>
      </c>
      <c r="C22" s="566">
        <v>0</v>
      </c>
    </row>
    <row r="23" spans="1:3" s="2" customFormat="1">
      <c r="A23" s="80">
        <v>18</v>
      </c>
      <c r="B23" s="579" t="s">
        <v>726</v>
      </c>
      <c r="C23" s="162">
        <v>0</v>
      </c>
    </row>
    <row r="24" spans="1:3" s="2" customFormat="1" ht="27.6">
      <c r="A24" s="80">
        <v>19</v>
      </c>
      <c r="B24" s="35" t="s">
        <v>44</v>
      </c>
      <c r="C24" s="566">
        <v>0</v>
      </c>
    </row>
    <row r="25" spans="1:3" s="2" customFormat="1" ht="27.6">
      <c r="A25" s="80">
        <v>20</v>
      </c>
      <c r="B25" s="35" t="s">
        <v>45</v>
      </c>
      <c r="C25" s="566">
        <v>0</v>
      </c>
    </row>
    <row r="26" spans="1:3" s="2" customFormat="1" ht="27.6">
      <c r="A26" s="80">
        <v>21</v>
      </c>
      <c r="B26" s="37" t="s">
        <v>46</v>
      </c>
      <c r="C26" s="566">
        <v>0</v>
      </c>
    </row>
    <row r="27" spans="1:3" s="2" customFormat="1">
      <c r="A27" s="80">
        <v>22</v>
      </c>
      <c r="B27" s="37" t="s">
        <v>47</v>
      </c>
      <c r="C27" s="566">
        <v>0</v>
      </c>
    </row>
    <row r="28" spans="1:3" s="2" customFormat="1" ht="27.6">
      <c r="A28" s="80">
        <v>23</v>
      </c>
      <c r="B28" s="37" t="s">
        <v>48</v>
      </c>
      <c r="C28" s="566">
        <v>0</v>
      </c>
    </row>
    <row r="29" spans="1:3" s="2" customFormat="1">
      <c r="A29" s="80">
        <v>24</v>
      </c>
      <c r="B29" s="43" t="s">
        <v>22</v>
      </c>
      <c r="C29" s="162">
        <v>239736975</v>
      </c>
    </row>
    <row r="30" spans="1:3" s="2" customFormat="1">
      <c r="A30" s="82"/>
      <c r="B30" s="38"/>
      <c r="C30" s="566">
        <v>0</v>
      </c>
    </row>
    <row r="31" spans="1:3" s="2" customFormat="1">
      <c r="A31" s="82">
        <v>25</v>
      </c>
      <c r="B31" s="43" t="s">
        <v>49</v>
      </c>
      <c r="C31" s="162">
        <v>36531300</v>
      </c>
    </row>
    <row r="32" spans="1:3" s="2" customFormat="1">
      <c r="A32" s="82">
        <v>26</v>
      </c>
      <c r="B32" s="34" t="s">
        <v>50</v>
      </c>
      <c r="C32" s="566">
        <v>36531300</v>
      </c>
    </row>
    <row r="33" spans="1:3" s="2" customFormat="1">
      <c r="A33" s="82">
        <v>27</v>
      </c>
      <c r="B33" s="111" t="s">
        <v>51</v>
      </c>
      <c r="C33" s="566">
        <v>0</v>
      </c>
    </row>
    <row r="34" spans="1:3" s="2" customFormat="1">
      <c r="A34" s="82">
        <v>28</v>
      </c>
      <c r="B34" s="111" t="s">
        <v>52</v>
      </c>
      <c r="C34" s="566">
        <v>36531300</v>
      </c>
    </row>
    <row r="35" spans="1:3" s="2" customFormat="1">
      <c r="A35" s="82">
        <v>29</v>
      </c>
      <c r="B35" s="34" t="s">
        <v>53</v>
      </c>
      <c r="C35" s="566">
        <v>0</v>
      </c>
    </row>
    <row r="36" spans="1:3" s="2" customFormat="1">
      <c r="A36" s="82">
        <v>30</v>
      </c>
      <c r="B36" s="43" t="s">
        <v>54</v>
      </c>
      <c r="C36" s="162">
        <v>0</v>
      </c>
    </row>
    <row r="37" spans="1:3" s="2" customFormat="1">
      <c r="A37" s="82">
        <v>31</v>
      </c>
      <c r="B37" s="35" t="s">
        <v>55</v>
      </c>
      <c r="C37" s="566">
        <v>0</v>
      </c>
    </row>
    <row r="38" spans="1:3" s="2" customFormat="1">
      <c r="A38" s="82">
        <v>32</v>
      </c>
      <c r="B38" s="36" t="s">
        <v>56</v>
      </c>
      <c r="C38" s="566">
        <v>0</v>
      </c>
    </row>
    <row r="39" spans="1:3" s="2" customFormat="1" ht="27.6">
      <c r="A39" s="82">
        <v>33</v>
      </c>
      <c r="B39" s="35" t="s">
        <v>57</v>
      </c>
      <c r="C39" s="566">
        <v>0</v>
      </c>
    </row>
    <row r="40" spans="1:3" s="2" customFormat="1" ht="27.6">
      <c r="A40" s="82">
        <v>34</v>
      </c>
      <c r="B40" s="35" t="s">
        <v>45</v>
      </c>
      <c r="C40" s="566">
        <v>0</v>
      </c>
    </row>
    <row r="41" spans="1:3" s="2" customFormat="1" ht="27.6">
      <c r="A41" s="82">
        <v>35</v>
      </c>
      <c r="B41" s="37" t="s">
        <v>58</v>
      </c>
      <c r="C41" s="566">
        <v>0</v>
      </c>
    </row>
    <row r="42" spans="1:3" s="2" customFormat="1">
      <c r="A42" s="82">
        <v>36</v>
      </c>
      <c r="B42" s="43" t="s">
        <v>23</v>
      </c>
      <c r="C42" s="162">
        <v>36531300</v>
      </c>
    </row>
    <row r="43" spans="1:3" s="2" customFormat="1">
      <c r="A43" s="82"/>
      <c r="B43" s="38"/>
      <c r="C43" s="566">
        <v>0</v>
      </c>
    </row>
    <row r="44" spans="1:3" s="2" customFormat="1">
      <c r="A44" s="82">
        <v>37</v>
      </c>
      <c r="B44" s="44" t="s">
        <v>59</v>
      </c>
      <c r="C44" s="162">
        <v>44510309.840000004</v>
      </c>
    </row>
    <row r="45" spans="1:3" s="2" customFormat="1">
      <c r="A45" s="82">
        <v>38</v>
      </c>
      <c r="B45" s="34" t="s">
        <v>60</v>
      </c>
      <c r="C45" s="566">
        <v>44510309.840000004</v>
      </c>
    </row>
    <row r="46" spans="1:3" s="2" customFormat="1">
      <c r="A46" s="82">
        <v>39</v>
      </c>
      <c r="B46" s="34" t="s">
        <v>61</v>
      </c>
      <c r="C46" s="566">
        <v>0</v>
      </c>
    </row>
    <row r="47" spans="1:3" s="2" customFormat="1">
      <c r="A47" s="82">
        <v>40</v>
      </c>
      <c r="B47" s="580" t="s">
        <v>725</v>
      </c>
      <c r="C47" s="162">
        <v>0</v>
      </c>
    </row>
    <row r="48" spans="1:3" s="2" customFormat="1">
      <c r="A48" s="82">
        <v>41</v>
      </c>
      <c r="B48" s="44" t="s">
        <v>62</v>
      </c>
      <c r="C48" s="162">
        <v>0</v>
      </c>
    </row>
    <row r="49" spans="1:3" s="2" customFormat="1">
      <c r="A49" s="82">
        <v>42</v>
      </c>
      <c r="B49" s="35" t="s">
        <v>63</v>
      </c>
      <c r="C49" s="566">
        <v>0</v>
      </c>
    </row>
    <row r="50" spans="1:3" s="2" customFormat="1">
      <c r="A50" s="82">
        <v>43</v>
      </c>
      <c r="B50" s="36" t="s">
        <v>64</v>
      </c>
      <c r="C50" s="566">
        <v>0</v>
      </c>
    </row>
    <row r="51" spans="1:3" s="2" customFormat="1" ht="27.6">
      <c r="A51" s="82">
        <v>44</v>
      </c>
      <c r="B51" s="35" t="s">
        <v>65</v>
      </c>
      <c r="C51" s="566">
        <v>0</v>
      </c>
    </row>
    <row r="52" spans="1:3" s="2" customFormat="1" ht="27.6">
      <c r="A52" s="82">
        <v>45</v>
      </c>
      <c r="B52" s="35" t="s">
        <v>45</v>
      </c>
      <c r="C52" s="566">
        <v>0</v>
      </c>
    </row>
    <row r="53" spans="1:3" s="2" customFormat="1" ht="15" thickBot="1">
      <c r="A53" s="82">
        <v>46</v>
      </c>
      <c r="B53" s="83" t="s">
        <v>24</v>
      </c>
      <c r="C53" s="162">
        <v>44510309.840000004</v>
      </c>
    </row>
    <row r="56" spans="1:3">
      <c r="B56" s="1"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tint="-9.9978637043366805E-2"/>
  </sheetPr>
  <dimension ref="A1:D23"/>
  <sheetViews>
    <sheetView workbookViewId="0"/>
  </sheetViews>
  <sheetFormatPr defaultColWidth="9.109375" defaultRowHeight="13.8"/>
  <cols>
    <col min="1" max="1" width="10.88671875" style="1" bestFit="1" customWidth="1"/>
    <col min="2" max="2" width="59" style="1" customWidth="1"/>
    <col min="3" max="3" width="16.6640625" style="1" bestFit="1" customWidth="1"/>
    <col min="4" max="4" width="22.109375" style="1" customWidth="1"/>
    <col min="5" max="16384" width="9.109375" style="1"/>
  </cols>
  <sheetData>
    <row r="1" spans="1:4">
      <c r="A1" s="13" t="s">
        <v>108</v>
      </c>
      <c r="B1" s="12" t="str">
        <f>Info!C2</f>
        <v>სს ტერაბანკი</v>
      </c>
    </row>
    <row r="2" spans="1:4" s="13" customFormat="1" ht="15.75" customHeight="1">
      <c r="A2" s="13" t="s">
        <v>109</v>
      </c>
      <c r="B2" s="298">
        <f>'1. key ratios'!B2</f>
        <v>45473</v>
      </c>
    </row>
    <row r="3" spans="1:4" s="13" customFormat="1" ht="15.75" customHeight="1"/>
    <row r="4" spans="1:4" ht="14.4" thickBot="1">
      <c r="A4" s="1" t="s">
        <v>357</v>
      </c>
      <c r="B4" s="226" t="s">
        <v>358</v>
      </c>
    </row>
    <row r="5" spans="1:4" s="30" customFormat="1">
      <c r="A5" s="616" t="s">
        <v>359</v>
      </c>
      <c r="B5" s="617"/>
      <c r="C5" s="216" t="s">
        <v>360</v>
      </c>
      <c r="D5" s="217" t="s">
        <v>361</v>
      </c>
    </row>
    <row r="6" spans="1:4" s="227" customFormat="1">
      <c r="A6" s="218">
        <v>1</v>
      </c>
      <c r="B6" s="219" t="s">
        <v>362</v>
      </c>
      <c r="C6" s="219"/>
      <c r="D6" s="220"/>
    </row>
    <row r="7" spans="1:4" s="227" customFormat="1">
      <c r="A7" s="221" t="s">
        <v>363</v>
      </c>
      <c r="B7" s="222" t="s">
        <v>364</v>
      </c>
      <c r="C7" s="271">
        <v>4.4999999999999998E-2</v>
      </c>
      <c r="D7" s="269">
        <v>67988713.024128646</v>
      </c>
    </row>
    <row r="8" spans="1:4" s="227" customFormat="1">
      <c r="A8" s="221" t="s">
        <v>365</v>
      </c>
      <c r="B8" s="222" t="s">
        <v>366</v>
      </c>
      <c r="C8" s="271">
        <v>0.06</v>
      </c>
      <c r="D8" s="269">
        <v>90651617.365504861</v>
      </c>
    </row>
    <row r="9" spans="1:4" s="227" customFormat="1">
      <c r="A9" s="221" t="s">
        <v>367</v>
      </c>
      <c r="B9" s="222" t="s">
        <v>368</v>
      </c>
      <c r="C9" s="271">
        <v>0.08</v>
      </c>
      <c r="D9" s="269">
        <v>120868823.15400648</v>
      </c>
    </row>
    <row r="10" spans="1:4" s="227" customFormat="1">
      <c r="A10" s="218" t="s">
        <v>369</v>
      </c>
      <c r="B10" s="219" t="s">
        <v>370</v>
      </c>
      <c r="C10" s="219"/>
      <c r="D10" s="220"/>
    </row>
    <row r="11" spans="1:4" s="228" customFormat="1">
      <c r="A11" s="223" t="s">
        <v>371</v>
      </c>
      <c r="B11" s="224" t="s">
        <v>433</v>
      </c>
      <c r="C11" s="271">
        <v>2.5000000000000001E-2</v>
      </c>
      <c r="D11" s="269">
        <v>37771507.235627025</v>
      </c>
    </row>
    <row r="12" spans="1:4" s="228" customFormat="1">
      <c r="A12" s="223" t="s">
        <v>372</v>
      </c>
      <c r="B12" s="224" t="s">
        <v>373</v>
      </c>
      <c r="C12" s="271">
        <v>2.5000000000000001E-3</v>
      </c>
      <c r="D12" s="269">
        <v>3777150.7235627025</v>
      </c>
    </row>
    <row r="13" spans="1:4" s="228" customFormat="1">
      <c r="A13" s="223" t="s">
        <v>374</v>
      </c>
      <c r="B13" s="224" t="s">
        <v>375</v>
      </c>
      <c r="C13" s="271">
        <v>0</v>
      </c>
      <c r="D13" s="269">
        <v>0</v>
      </c>
    </row>
    <row r="14" spans="1:4" s="227" customFormat="1">
      <c r="A14" s="218" t="s">
        <v>376</v>
      </c>
      <c r="B14" s="219" t="s">
        <v>431</v>
      </c>
      <c r="C14" s="219"/>
      <c r="D14" s="220"/>
    </row>
    <row r="15" spans="1:4" s="227" customFormat="1">
      <c r="A15" s="237" t="s">
        <v>379</v>
      </c>
      <c r="B15" s="224" t="s">
        <v>432</v>
      </c>
      <c r="C15" s="271">
        <v>5.3331666495620975E-2</v>
      </c>
      <c r="D15" s="269">
        <v>80576697.077095807</v>
      </c>
    </row>
    <row r="16" spans="1:4" s="227" customFormat="1">
      <c r="A16" s="237" t="s">
        <v>380</v>
      </c>
      <c r="B16" s="224" t="s">
        <v>382</v>
      </c>
      <c r="C16" s="271">
        <v>6.3512106725183801E-2</v>
      </c>
      <c r="D16" s="269">
        <v>95957919.948807836</v>
      </c>
    </row>
    <row r="17" spans="1:4" s="227" customFormat="1">
      <c r="A17" s="237" t="s">
        <v>381</v>
      </c>
      <c r="B17" s="224" t="s">
        <v>429</v>
      </c>
      <c r="C17" s="271">
        <v>7.6907422816713839E-2</v>
      </c>
      <c r="D17" s="269">
        <v>116196371.09579735</v>
      </c>
    </row>
    <row r="18" spans="1:4" s="30" customFormat="1">
      <c r="A18" s="618" t="s">
        <v>430</v>
      </c>
      <c r="B18" s="619"/>
      <c r="C18" s="273" t="s">
        <v>360</v>
      </c>
      <c r="D18" s="270" t="s">
        <v>361</v>
      </c>
    </row>
    <row r="19" spans="1:4" s="227" customFormat="1">
      <c r="A19" s="225">
        <v>4</v>
      </c>
      <c r="B19" s="224" t="s">
        <v>22</v>
      </c>
      <c r="C19" s="272">
        <v>0.125831666495621</v>
      </c>
      <c r="D19" s="269">
        <v>190114068.0604142</v>
      </c>
    </row>
    <row r="20" spans="1:4" s="227" customFormat="1">
      <c r="A20" s="225">
        <v>5</v>
      </c>
      <c r="B20" s="224" t="s">
        <v>86</v>
      </c>
      <c r="C20" s="272">
        <v>0.15101210672518378</v>
      </c>
      <c r="D20" s="269">
        <v>228158195.27350238</v>
      </c>
    </row>
    <row r="21" spans="1:4" s="227" customFormat="1" ht="14.4" thickBot="1">
      <c r="A21" s="229" t="s">
        <v>377</v>
      </c>
      <c r="B21" s="230" t="s">
        <v>85</v>
      </c>
      <c r="C21" s="272">
        <v>0.18440742281671385</v>
      </c>
      <c r="D21" s="269">
        <v>278613852.20899355</v>
      </c>
    </row>
    <row r="23" spans="1:4" ht="69">
      <c r="B23" s="17" t="s">
        <v>434</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F68"/>
  <sheetViews>
    <sheetView zoomScale="80" zoomScaleNormal="80"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10.6640625" style="31" customWidth="1"/>
    <col min="2" max="2" width="91.88671875" style="31" customWidth="1"/>
    <col min="3" max="3" width="53.109375" style="31" customWidth="1"/>
    <col min="4" max="4" width="32.33203125" style="31" customWidth="1"/>
    <col min="5" max="5" width="9.44140625" customWidth="1"/>
  </cols>
  <sheetData>
    <row r="1" spans="1:6">
      <c r="A1" s="13" t="s">
        <v>108</v>
      </c>
      <c r="B1" s="14" t="str">
        <f>Info!C2</f>
        <v>სს ტერაბანკი</v>
      </c>
      <c r="E1" s="1"/>
      <c r="F1" s="1"/>
    </row>
    <row r="2" spans="1:6" s="13" customFormat="1" ht="15.75" customHeight="1">
      <c r="A2" s="13" t="s">
        <v>109</v>
      </c>
      <c r="B2" s="298">
        <f>'1. key ratios'!B2</f>
        <v>45473</v>
      </c>
    </row>
    <row r="3" spans="1:6" s="13" customFormat="1" ht="15.75" customHeight="1">
      <c r="A3" s="20"/>
    </row>
    <row r="4" spans="1:6" s="13" customFormat="1" ht="15.75" customHeight="1" thickBot="1">
      <c r="A4" s="13" t="s">
        <v>258</v>
      </c>
      <c r="B4" s="134" t="s">
        <v>172</v>
      </c>
      <c r="D4" s="136" t="s">
        <v>87</v>
      </c>
    </row>
    <row r="5" spans="1:6" ht="27.6">
      <c r="A5" s="89" t="s">
        <v>25</v>
      </c>
      <c r="B5" s="90" t="s">
        <v>144</v>
      </c>
      <c r="C5" s="91" t="s">
        <v>858</v>
      </c>
      <c r="D5" s="135" t="s">
        <v>173</v>
      </c>
    </row>
    <row r="6" spans="1:6">
      <c r="A6" s="399">
        <v>1</v>
      </c>
      <c r="B6" s="359" t="s">
        <v>843</v>
      </c>
      <c r="C6" s="423">
        <v>197210063.23999998</v>
      </c>
      <c r="D6" s="84"/>
      <c r="E6" s="4"/>
    </row>
    <row r="7" spans="1:6">
      <c r="A7" s="399">
        <v>1.1000000000000001</v>
      </c>
      <c r="B7" s="360" t="s">
        <v>96</v>
      </c>
      <c r="C7" s="423">
        <v>50017513.75</v>
      </c>
      <c r="D7" s="85"/>
      <c r="E7" s="4"/>
    </row>
    <row r="8" spans="1:6">
      <c r="A8" s="399">
        <v>1.2</v>
      </c>
      <c r="B8" s="360" t="s">
        <v>97</v>
      </c>
      <c r="C8" s="423">
        <v>104916364</v>
      </c>
      <c r="D8" s="85"/>
      <c r="E8" s="4"/>
    </row>
    <row r="9" spans="1:6">
      <c r="A9" s="399">
        <v>1.3</v>
      </c>
      <c r="B9" s="360" t="s">
        <v>98</v>
      </c>
      <c r="C9" s="423">
        <v>42276185.49000001</v>
      </c>
      <c r="D9" s="85"/>
      <c r="E9" s="4"/>
    </row>
    <row r="10" spans="1:6">
      <c r="A10" s="399">
        <v>2</v>
      </c>
      <c r="B10" s="361" t="s">
        <v>730</v>
      </c>
      <c r="C10" s="423">
        <v>0</v>
      </c>
      <c r="D10" s="85"/>
      <c r="E10" s="4"/>
    </row>
    <row r="11" spans="1:6">
      <c r="A11" s="399">
        <v>2.1</v>
      </c>
      <c r="B11" s="362" t="s">
        <v>731</v>
      </c>
      <c r="C11" s="423">
        <v>0</v>
      </c>
      <c r="D11" s="86"/>
      <c r="E11" s="5"/>
    </row>
    <row r="12" spans="1:6" ht="23.4" customHeight="1">
      <c r="A12" s="399">
        <v>3</v>
      </c>
      <c r="B12" s="363" t="s">
        <v>732</v>
      </c>
      <c r="C12" s="423">
        <v>0</v>
      </c>
      <c r="D12" s="86"/>
      <c r="E12" s="5"/>
    </row>
    <row r="13" spans="1:6" ht="23.1" customHeight="1">
      <c r="A13" s="399">
        <v>4</v>
      </c>
      <c r="B13" s="364" t="s">
        <v>733</v>
      </c>
      <c r="C13" s="423">
        <v>0</v>
      </c>
      <c r="D13" s="86"/>
      <c r="E13" s="5"/>
    </row>
    <row r="14" spans="1:6">
      <c r="A14" s="399">
        <v>5</v>
      </c>
      <c r="B14" s="364" t="s">
        <v>734</v>
      </c>
      <c r="C14" s="423">
        <v>0</v>
      </c>
      <c r="D14" s="86"/>
      <c r="E14" s="5"/>
    </row>
    <row r="15" spans="1:6">
      <c r="A15" s="399">
        <v>5.0999999999999996</v>
      </c>
      <c r="B15" s="365" t="s">
        <v>735</v>
      </c>
      <c r="C15" s="423">
        <v>0</v>
      </c>
      <c r="D15" s="86"/>
      <c r="E15" s="4"/>
    </row>
    <row r="16" spans="1:6">
      <c r="A16" s="399">
        <v>5.2</v>
      </c>
      <c r="B16" s="365" t="s">
        <v>569</v>
      </c>
      <c r="C16" s="423">
        <v>0</v>
      </c>
      <c r="D16" s="85"/>
      <c r="E16" s="4"/>
    </row>
    <row r="17" spans="1:5">
      <c r="A17" s="399">
        <v>5.3</v>
      </c>
      <c r="B17" s="365" t="s">
        <v>736</v>
      </c>
      <c r="C17" s="423">
        <v>0</v>
      </c>
      <c r="D17" s="85"/>
      <c r="E17" s="4"/>
    </row>
    <row r="18" spans="1:5">
      <c r="A18" s="399">
        <v>6</v>
      </c>
      <c r="B18" s="363" t="s">
        <v>737</v>
      </c>
      <c r="C18" s="423">
        <v>1544411158.935343</v>
      </c>
      <c r="D18" s="85"/>
      <c r="E18" s="4"/>
    </row>
    <row r="19" spans="1:5">
      <c r="A19" s="399">
        <v>6.1</v>
      </c>
      <c r="B19" s="365" t="s">
        <v>569</v>
      </c>
      <c r="C19" s="423">
        <v>160812853.93924615</v>
      </c>
      <c r="D19" s="85"/>
      <c r="E19" s="4"/>
    </row>
    <row r="20" spans="1:5">
      <c r="A20" s="399">
        <v>6.2</v>
      </c>
      <c r="B20" s="365" t="s">
        <v>736</v>
      </c>
      <c r="C20" s="423">
        <v>1383598304.9960968</v>
      </c>
      <c r="D20" s="85"/>
      <c r="E20" s="4"/>
    </row>
    <row r="21" spans="1:5">
      <c r="A21" s="399">
        <v>7</v>
      </c>
      <c r="B21" s="366" t="s">
        <v>738</v>
      </c>
      <c r="C21" s="423">
        <v>2538</v>
      </c>
      <c r="D21" s="85"/>
      <c r="E21" s="4"/>
    </row>
    <row r="22" spans="1:5">
      <c r="A22" s="399">
        <v>8</v>
      </c>
      <c r="B22" s="367" t="s">
        <v>739</v>
      </c>
      <c r="C22" s="423">
        <v>0</v>
      </c>
      <c r="D22" s="85"/>
      <c r="E22" s="4"/>
    </row>
    <row r="23" spans="1:5">
      <c r="A23" s="399">
        <v>9</v>
      </c>
      <c r="B23" s="364" t="s">
        <v>740</v>
      </c>
      <c r="C23" s="423">
        <v>26166155</v>
      </c>
      <c r="D23" s="422"/>
      <c r="E23" s="4"/>
    </row>
    <row r="24" spans="1:5">
      <c r="A24" s="399">
        <v>9.1</v>
      </c>
      <c r="B24" s="368" t="s">
        <v>741</v>
      </c>
      <c r="C24" s="423">
        <v>26166155</v>
      </c>
      <c r="D24" s="87"/>
      <c r="E24" s="4"/>
    </row>
    <row r="25" spans="1:5">
      <c r="A25" s="399">
        <v>9.1999999999999993</v>
      </c>
      <c r="B25" s="368" t="s">
        <v>742</v>
      </c>
      <c r="C25" s="423">
        <v>0</v>
      </c>
      <c r="D25" s="421"/>
      <c r="E25" s="3"/>
    </row>
    <row r="26" spans="1:5">
      <c r="A26" s="399">
        <v>10</v>
      </c>
      <c r="B26" s="364" t="s">
        <v>36</v>
      </c>
      <c r="C26" s="423">
        <v>28133899</v>
      </c>
      <c r="D26" s="555" t="s">
        <v>935</v>
      </c>
      <c r="E26" s="4"/>
    </row>
    <row r="27" spans="1:5">
      <c r="A27" s="399">
        <v>10.1</v>
      </c>
      <c r="B27" s="368" t="s">
        <v>743</v>
      </c>
      <c r="C27" s="423">
        <v>20374000</v>
      </c>
      <c r="D27" s="85"/>
      <c r="E27" s="4"/>
    </row>
    <row r="28" spans="1:5">
      <c r="A28" s="399">
        <v>10.199999999999999</v>
      </c>
      <c r="B28" s="368" t="s">
        <v>744</v>
      </c>
      <c r="C28" s="423">
        <v>7759899</v>
      </c>
      <c r="D28" s="85"/>
      <c r="E28" s="4"/>
    </row>
    <row r="29" spans="1:5">
      <c r="A29" s="399">
        <v>11</v>
      </c>
      <c r="B29" s="364" t="s">
        <v>745</v>
      </c>
      <c r="C29" s="423">
        <v>2315075.9006483536</v>
      </c>
      <c r="D29" s="85"/>
      <c r="E29" s="4"/>
    </row>
    <row r="30" spans="1:5">
      <c r="A30" s="399">
        <v>11.1</v>
      </c>
      <c r="B30" s="368" t="s">
        <v>746</v>
      </c>
      <c r="C30" s="423">
        <v>2315075.9006483536</v>
      </c>
      <c r="D30" s="85"/>
      <c r="E30" s="4"/>
    </row>
    <row r="31" spans="1:5">
      <c r="A31" s="399">
        <v>11.2</v>
      </c>
      <c r="B31" s="368" t="s">
        <v>747</v>
      </c>
      <c r="C31" s="423">
        <v>0</v>
      </c>
      <c r="D31" s="85"/>
      <c r="E31" s="4"/>
    </row>
    <row r="32" spans="1:5">
      <c r="A32" s="399">
        <v>13</v>
      </c>
      <c r="B32" s="364" t="s">
        <v>99</v>
      </c>
      <c r="C32" s="423">
        <v>37165609.578448534</v>
      </c>
      <c r="D32" s="85"/>
      <c r="E32" s="4"/>
    </row>
    <row r="33" spans="1:5">
      <c r="A33" s="399">
        <v>13.1</v>
      </c>
      <c r="B33" s="369" t="s">
        <v>748</v>
      </c>
      <c r="C33" s="423">
        <v>25105068</v>
      </c>
      <c r="D33" s="85"/>
      <c r="E33" s="4"/>
    </row>
    <row r="34" spans="1:5">
      <c r="A34" s="399">
        <v>13.2</v>
      </c>
      <c r="B34" s="369" t="s">
        <v>749</v>
      </c>
      <c r="C34" s="423">
        <v>0</v>
      </c>
      <c r="D34" s="87"/>
      <c r="E34" s="4"/>
    </row>
    <row r="35" spans="1:5">
      <c r="A35" s="399">
        <v>14</v>
      </c>
      <c r="B35" s="370" t="s">
        <v>750</v>
      </c>
      <c r="C35" s="423">
        <v>1835404499.6544399</v>
      </c>
      <c r="D35" s="87"/>
      <c r="E35" s="4"/>
    </row>
    <row r="36" spans="1:5">
      <c r="A36" s="399"/>
      <c r="B36" s="371" t="s">
        <v>104</v>
      </c>
      <c r="C36" s="423">
        <v>0</v>
      </c>
      <c r="D36" s="88"/>
      <c r="E36" s="4"/>
    </row>
    <row r="37" spans="1:5">
      <c r="A37" s="399">
        <v>15</v>
      </c>
      <c r="B37" s="372" t="s">
        <v>751</v>
      </c>
      <c r="C37" s="423">
        <v>0</v>
      </c>
      <c r="D37" s="421"/>
      <c r="E37" s="3"/>
    </row>
    <row r="38" spans="1:5">
      <c r="A38" s="399">
        <v>15.1</v>
      </c>
      <c r="B38" s="374" t="s">
        <v>731</v>
      </c>
      <c r="C38" s="423">
        <v>0</v>
      </c>
      <c r="D38" s="85"/>
      <c r="E38" s="4"/>
    </row>
    <row r="39" spans="1:5" ht="20.399999999999999">
      <c r="A39" s="399">
        <v>16</v>
      </c>
      <c r="B39" s="366" t="s">
        <v>752</v>
      </c>
      <c r="C39" s="423">
        <v>277685.93000000017</v>
      </c>
      <c r="D39" s="85"/>
      <c r="E39" s="4"/>
    </row>
    <row r="40" spans="1:5">
      <c r="A40" s="399">
        <v>17</v>
      </c>
      <c r="B40" s="366" t="s">
        <v>753</v>
      </c>
      <c r="C40" s="423">
        <v>1457480861.6915586</v>
      </c>
      <c r="D40" s="85"/>
      <c r="E40" s="4"/>
    </row>
    <row r="41" spans="1:5">
      <c r="A41" s="399">
        <v>17.100000000000001</v>
      </c>
      <c r="B41" s="375" t="s">
        <v>754</v>
      </c>
      <c r="C41" s="423">
        <v>1237092759.4100273</v>
      </c>
      <c r="D41" s="85"/>
      <c r="E41" s="4"/>
    </row>
    <row r="42" spans="1:5">
      <c r="A42" s="413">
        <v>17.2</v>
      </c>
      <c r="B42" s="414" t="s">
        <v>100</v>
      </c>
      <c r="C42" s="423">
        <v>200256431.26999998</v>
      </c>
      <c r="D42" s="87"/>
      <c r="E42" s="4"/>
    </row>
    <row r="43" spans="1:5">
      <c r="A43" s="399">
        <v>17.3</v>
      </c>
      <c r="B43" s="415" t="s">
        <v>755</v>
      </c>
      <c r="C43" s="423">
        <v>0</v>
      </c>
      <c r="D43" s="416"/>
      <c r="E43" s="4"/>
    </row>
    <row r="44" spans="1:5">
      <c r="A44" s="399">
        <v>17.399999999999999</v>
      </c>
      <c r="B44" s="415" t="s">
        <v>756</v>
      </c>
      <c r="C44" s="423">
        <v>20131671.011531439</v>
      </c>
      <c r="D44" s="416"/>
      <c r="E44" s="4"/>
    </row>
    <row r="45" spans="1:5">
      <c r="A45" s="399">
        <v>18</v>
      </c>
      <c r="B45" s="383" t="s">
        <v>757</v>
      </c>
      <c r="C45" s="423">
        <v>890824.20100162912</v>
      </c>
      <c r="D45" s="416"/>
      <c r="E45" s="3"/>
    </row>
    <row r="46" spans="1:5">
      <c r="A46" s="399">
        <v>19</v>
      </c>
      <c r="B46" s="383" t="s">
        <v>758</v>
      </c>
      <c r="C46" s="423">
        <v>2447606</v>
      </c>
      <c r="D46" s="417"/>
    </row>
    <row r="47" spans="1:5">
      <c r="A47" s="399">
        <v>19.100000000000001</v>
      </c>
      <c r="B47" s="418" t="s">
        <v>759</v>
      </c>
      <c r="C47" s="423">
        <v>0</v>
      </c>
      <c r="D47" s="417"/>
    </row>
    <row r="48" spans="1:5">
      <c r="A48" s="399">
        <v>19.2</v>
      </c>
      <c r="B48" s="418" t="s">
        <v>760</v>
      </c>
      <c r="C48" s="423">
        <v>2447606</v>
      </c>
      <c r="D48" s="417"/>
    </row>
    <row r="49" spans="1:4">
      <c r="A49" s="399">
        <v>20</v>
      </c>
      <c r="B49" s="379" t="s">
        <v>101</v>
      </c>
      <c r="C49" s="423">
        <v>106184500.63999999</v>
      </c>
      <c r="D49" s="555" t="s">
        <v>959</v>
      </c>
    </row>
    <row r="50" spans="1:4">
      <c r="A50" s="399">
        <v>21</v>
      </c>
      <c r="B50" s="380" t="s">
        <v>89</v>
      </c>
      <c r="C50" s="423">
        <v>252150.27999999991</v>
      </c>
      <c r="D50" s="417"/>
    </row>
    <row r="51" spans="1:4">
      <c r="A51" s="399">
        <v>21.1</v>
      </c>
      <c r="B51" s="376" t="s">
        <v>761</v>
      </c>
      <c r="C51" s="423">
        <v>0</v>
      </c>
      <c r="D51" s="417"/>
    </row>
    <row r="52" spans="1:4">
      <c r="A52" s="399">
        <v>22</v>
      </c>
      <c r="B52" s="379" t="s">
        <v>762</v>
      </c>
      <c r="C52" s="423">
        <v>1567533628.7425601</v>
      </c>
      <c r="D52" s="417"/>
    </row>
    <row r="53" spans="1:4">
      <c r="A53" s="399"/>
      <c r="B53" s="381" t="s">
        <v>763</v>
      </c>
      <c r="C53" s="423">
        <v>0</v>
      </c>
      <c r="D53" s="417"/>
    </row>
    <row r="54" spans="1:4">
      <c r="A54" s="399">
        <v>23</v>
      </c>
      <c r="B54" s="379" t="s">
        <v>105</v>
      </c>
      <c r="C54" s="423">
        <v>121372000</v>
      </c>
      <c r="D54" s="555" t="s">
        <v>960</v>
      </c>
    </row>
    <row r="55" spans="1:4">
      <c r="A55" s="399">
        <v>24</v>
      </c>
      <c r="B55" s="379" t="s">
        <v>764</v>
      </c>
      <c r="C55" s="423">
        <v>0</v>
      </c>
      <c r="D55" s="417"/>
    </row>
    <row r="56" spans="1:4">
      <c r="A56" s="399">
        <v>25</v>
      </c>
      <c r="B56" s="379" t="s">
        <v>102</v>
      </c>
      <c r="C56" s="423">
        <v>0</v>
      </c>
      <c r="D56" s="417"/>
    </row>
    <row r="57" spans="1:4">
      <c r="A57" s="399">
        <v>26</v>
      </c>
      <c r="B57" s="383" t="s">
        <v>765</v>
      </c>
      <c r="C57" s="423">
        <v>0</v>
      </c>
      <c r="D57" s="417"/>
    </row>
    <row r="58" spans="1:4">
      <c r="A58" s="399">
        <v>27</v>
      </c>
      <c r="B58" s="383" t="s">
        <v>766</v>
      </c>
      <c r="C58" s="423">
        <v>0</v>
      </c>
      <c r="D58" s="417"/>
    </row>
    <row r="59" spans="1:4">
      <c r="A59" s="399">
        <v>27.1</v>
      </c>
      <c r="B59" s="418" t="s">
        <v>767</v>
      </c>
      <c r="C59" s="423">
        <v>0</v>
      </c>
      <c r="D59" s="417"/>
    </row>
    <row r="60" spans="1:4">
      <c r="A60" s="399">
        <v>27.2</v>
      </c>
      <c r="B60" s="415" t="s">
        <v>768</v>
      </c>
      <c r="C60" s="423">
        <v>0</v>
      </c>
      <c r="D60" s="417"/>
    </row>
    <row r="61" spans="1:4">
      <c r="A61" s="399">
        <v>28</v>
      </c>
      <c r="B61" s="380" t="s">
        <v>769</v>
      </c>
      <c r="C61" s="423">
        <v>0</v>
      </c>
      <c r="D61" s="417"/>
    </row>
    <row r="62" spans="1:4">
      <c r="A62" s="399">
        <v>29</v>
      </c>
      <c r="B62" s="383" t="s">
        <v>770</v>
      </c>
      <c r="C62" s="423">
        <v>0</v>
      </c>
      <c r="D62" s="417"/>
    </row>
    <row r="63" spans="1:4">
      <c r="A63" s="399">
        <v>29.1</v>
      </c>
      <c r="B63" s="419" t="s">
        <v>771</v>
      </c>
      <c r="C63" s="423">
        <v>0</v>
      </c>
      <c r="D63" s="417"/>
    </row>
    <row r="64" spans="1:4" ht="24" customHeight="1">
      <c r="A64" s="399">
        <v>29.2</v>
      </c>
      <c r="B64" s="418" t="s">
        <v>772</v>
      </c>
      <c r="C64" s="423">
        <v>0</v>
      </c>
      <c r="D64" s="417"/>
    </row>
    <row r="65" spans="1:4" ht="21.9" customHeight="1">
      <c r="A65" s="399">
        <v>29.3</v>
      </c>
      <c r="B65" s="420" t="s">
        <v>773</v>
      </c>
      <c r="C65" s="423">
        <v>0</v>
      </c>
      <c r="D65" s="417"/>
    </row>
    <row r="66" spans="1:4">
      <c r="A66" s="399">
        <v>30</v>
      </c>
      <c r="B66" s="383" t="s">
        <v>103</v>
      </c>
      <c r="C66" s="423">
        <v>146498874</v>
      </c>
      <c r="D66" s="555" t="s">
        <v>961</v>
      </c>
    </row>
    <row r="67" spans="1:4">
      <c r="A67" s="399">
        <v>31</v>
      </c>
      <c r="B67" s="382" t="s">
        <v>774</v>
      </c>
      <c r="C67" s="423">
        <v>267870874</v>
      </c>
      <c r="D67" s="417"/>
    </row>
    <row r="68" spans="1:4">
      <c r="A68" s="399">
        <v>32</v>
      </c>
      <c r="B68" s="383" t="s">
        <v>775</v>
      </c>
      <c r="C68" s="423">
        <v>1835404502.7425601</v>
      </c>
      <c r="D68" s="41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9.9978637043366805E-2"/>
  </sheetPr>
  <dimension ref="A1:S22"/>
  <sheetViews>
    <sheetView zoomScale="90" zoomScaleNormal="90" workbookViewId="0">
      <pane xSplit="2" ySplit="7" topLeftCell="C8" activePane="bottomRight" state="frozen"/>
      <selection activeCell="B36" sqref="B36:C36"/>
      <selection pane="topRight" activeCell="B36" sqref="B36:C36"/>
      <selection pane="bottomLeft" activeCell="B36" sqref="B36:C36"/>
      <selection pane="bottomRight" activeCell="C8" sqref="C8"/>
    </sheetView>
  </sheetViews>
  <sheetFormatPr defaultColWidth="9.109375" defaultRowHeight="13.8"/>
  <cols>
    <col min="1" max="1" width="10.5546875" style="1" bestFit="1" customWidth="1"/>
    <col min="2" max="2" width="97" style="1" bestFit="1" customWidth="1"/>
    <col min="3" max="3" width="11.33203125" style="1" bestFit="1" customWidth="1"/>
    <col min="4" max="4" width="13.33203125" style="1" bestFit="1" customWidth="1"/>
    <col min="5" max="5" width="9.44140625" style="1" bestFit="1" customWidth="1"/>
    <col min="6" max="6" width="13.33203125" style="1" bestFit="1" customWidth="1"/>
    <col min="7" max="7" width="11.33203125" style="1" bestFit="1" customWidth="1"/>
    <col min="8" max="8" width="13.33203125" style="1" bestFit="1" customWidth="1"/>
    <col min="9" max="9" width="9.44140625" style="1" bestFit="1" customWidth="1"/>
    <col min="10" max="10" width="13.33203125" style="1" bestFit="1" customWidth="1"/>
    <col min="11" max="11" width="11.33203125" style="1" bestFit="1" customWidth="1"/>
    <col min="12" max="12" width="13.33203125" style="1" bestFit="1" customWidth="1"/>
    <col min="13" max="13" width="11.33203125" style="1" bestFit="1" customWidth="1"/>
    <col min="14" max="14" width="13.33203125" style="1" bestFit="1" customWidth="1"/>
    <col min="15" max="15" width="9.44140625" style="1" bestFit="1" customWidth="1"/>
    <col min="16" max="16" width="13.33203125" style="1" bestFit="1" customWidth="1"/>
    <col min="17" max="17" width="9.44140625" style="1" bestFit="1" customWidth="1"/>
    <col min="18" max="18" width="13.33203125" style="1" bestFit="1" customWidth="1"/>
    <col min="19" max="19" width="31.5546875" style="1" bestFit="1" customWidth="1"/>
    <col min="20" max="16384" width="9.109375" style="8"/>
  </cols>
  <sheetData>
    <row r="1" spans="1:19">
      <c r="A1" s="1" t="s">
        <v>108</v>
      </c>
      <c r="B1" s="1" t="str">
        <f>Info!C2</f>
        <v>სს ტერაბანკი</v>
      </c>
    </row>
    <row r="2" spans="1:19">
      <c r="A2" s="1" t="s">
        <v>109</v>
      </c>
      <c r="B2" s="298">
        <f>'1. key ratios'!B2</f>
        <v>45473</v>
      </c>
    </row>
    <row r="4" spans="1:19" ht="28.2" thickBot="1">
      <c r="A4" s="30" t="s">
        <v>259</v>
      </c>
      <c r="B4" s="173" t="s">
        <v>294</v>
      </c>
    </row>
    <row r="5" spans="1:19">
      <c r="A5" s="74"/>
      <c r="B5" s="76"/>
      <c r="C5" s="68" t="s">
        <v>0</v>
      </c>
      <c r="D5" s="68" t="s">
        <v>1</v>
      </c>
      <c r="E5" s="68" t="s">
        <v>2</v>
      </c>
      <c r="F5" s="68" t="s">
        <v>3</v>
      </c>
      <c r="G5" s="68" t="s">
        <v>4</v>
      </c>
      <c r="H5" s="68" t="s">
        <v>5</v>
      </c>
      <c r="I5" s="68" t="s">
        <v>145</v>
      </c>
      <c r="J5" s="68" t="s">
        <v>146</v>
      </c>
      <c r="K5" s="68" t="s">
        <v>147</v>
      </c>
      <c r="L5" s="68" t="s">
        <v>148</v>
      </c>
      <c r="M5" s="68" t="s">
        <v>149</v>
      </c>
      <c r="N5" s="68" t="s">
        <v>150</v>
      </c>
      <c r="O5" s="68" t="s">
        <v>281</v>
      </c>
      <c r="P5" s="68" t="s">
        <v>282</v>
      </c>
      <c r="Q5" s="68" t="s">
        <v>283</v>
      </c>
      <c r="R5" s="169" t="s">
        <v>284</v>
      </c>
      <c r="S5" s="69" t="s">
        <v>285</v>
      </c>
    </row>
    <row r="6" spans="1:19" ht="46.5" customHeight="1">
      <c r="A6" s="92"/>
      <c r="B6" s="624" t="s">
        <v>286</v>
      </c>
      <c r="C6" s="622">
        <v>0</v>
      </c>
      <c r="D6" s="623"/>
      <c r="E6" s="622">
        <v>0.2</v>
      </c>
      <c r="F6" s="623"/>
      <c r="G6" s="622">
        <v>0.35</v>
      </c>
      <c r="H6" s="623"/>
      <c r="I6" s="622">
        <v>0.5</v>
      </c>
      <c r="J6" s="623"/>
      <c r="K6" s="622">
        <v>0.75</v>
      </c>
      <c r="L6" s="623"/>
      <c r="M6" s="622">
        <v>1</v>
      </c>
      <c r="N6" s="623"/>
      <c r="O6" s="622">
        <v>1.5</v>
      </c>
      <c r="P6" s="623"/>
      <c r="Q6" s="622">
        <v>2.5</v>
      </c>
      <c r="R6" s="623"/>
      <c r="S6" s="620" t="s">
        <v>156</v>
      </c>
    </row>
    <row r="7" spans="1:19">
      <c r="A7" s="92"/>
      <c r="B7" s="625"/>
      <c r="C7" s="172" t="s">
        <v>279</v>
      </c>
      <c r="D7" s="172" t="s">
        <v>280</v>
      </c>
      <c r="E7" s="172" t="s">
        <v>279</v>
      </c>
      <c r="F7" s="172" t="s">
        <v>280</v>
      </c>
      <c r="G7" s="172" t="s">
        <v>279</v>
      </c>
      <c r="H7" s="172" t="s">
        <v>280</v>
      </c>
      <c r="I7" s="172" t="s">
        <v>279</v>
      </c>
      <c r="J7" s="172" t="s">
        <v>280</v>
      </c>
      <c r="K7" s="172" t="s">
        <v>279</v>
      </c>
      <c r="L7" s="172" t="s">
        <v>280</v>
      </c>
      <c r="M7" s="172" t="s">
        <v>279</v>
      </c>
      <c r="N7" s="172" t="s">
        <v>280</v>
      </c>
      <c r="O7" s="172" t="s">
        <v>279</v>
      </c>
      <c r="P7" s="172" t="s">
        <v>280</v>
      </c>
      <c r="Q7" s="172" t="s">
        <v>279</v>
      </c>
      <c r="R7" s="172" t="s">
        <v>280</v>
      </c>
      <c r="S7" s="621"/>
    </row>
    <row r="8" spans="1:19">
      <c r="A8" s="72">
        <v>1</v>
      </c>
      <c r="B8" s="110" t="s">
        <v>134</v>
      </c>
      <c r="C8" s="163">
        <v>142169360.02217817</v>
      </c>
      <c r="D8" s="163">
        <v>0</v>
      </c>
      <c r="E8" s="163">
        <v>0</v>
      </c>
      <c r="F8" s="163">
        <v>0</v>
      </c>
      <c r="G8" s="163">
        <v>0</v>
      </c>
      <c r="H8" s="163">
        <v>0</v>
      </c>
      <c r="I8" s="163">
        <v>0</v>
      </c>
      <c r="J8" s="163">
        <v>0</v>
      </c>
      <c r="K8" s="163">
        <v>0</v>
      </c>
      <c r="L8" s="163">
        <v>0</v>
      </c>
      <c r="M8" s="163">
        <v>92600195.679999992</v>
      </c>
      <c r="N8" s="163">
        <v>0</v>
      </c>
      <c r="O8" s="163">
        <v>0</v>
      </c>
      <c r="P8" s="163">
        <v>0</v>
      </c>
      <c r="Q8" s="163">
        <v>0</v>
      </c>
      <c r="R8" s="163">
        <v>0</v>
      </c>
      <c r="S8" s="163">
        <v>92600195.679999992</v>
      </c>
    </row>
    <row r="9" spans="1:19">
      <c r="A9" s="72">
        <v>2</v>
      </c>
      <c r="B9" s="110" t="s">
        <v>135</v>
      </c>
      <c r="C9" s="163">
        <v>0</v>
      </c>
      <c r="D9" s="163">
        <v>0</v>
      </c>
      <c r="E9" s="163">
        <v>0</v>
      </c>
      <c r="F9" s="163">
        <v>0</v>
      </c>
      <c r="G9" s="163">
        <v>0</v>
      </c>
      <c r="H9" s="163">
        <v>0</v>
      </c>
      <c r="I9" s="163">
        <v>0</v>
      </c>
      <c r="J9" s="163">
        <v>0</v>
      </c>
      <c r="K9" s="163">
        <v>0</v>
      </c>
      <c r="L9" s="163">
        <v>0</v>
      </c>
      <c r="M9" s="163">
        <v>0</v>
      </c>
      <c r="N9" s="163">
        <v>0</v>
      </c>
      <c r="O9" s="163">
        <v>0</v>
      </c>
      <c r="P9" s="163">
        <v>0</v>
      </c>
      <c r="Q9" s="163">
        <v>0</v>
      </c>
      <c r="R9" s="163">
        <v>0</v>
      </c>
      <c r="S9" s="163">
        <v>0</v>
      </c>
    </row>
    <row r="10" spans="1:19">
      <c r="A10" s="72">
        <v>3</v>
      </c>
      <c r="B10" s="110" t="s">
        <v>136</v>
      </c>
      <c r="C10" s="163">
        <v>0</v>
      </c>
      <c r="D10" s="163">
        <v>0</v>
      </c>
      <c r="E10" s="163">
        <v>0</v>
      </c>
      <c r="F10" s="163">
        <v>0</v>
      </c>
      <c r="G10" s="163">
        <v>0</v>
      </c>
      <c r="H10" s="163">
        <v>0</v>
      </c>
      <c r="I10" s="163">
        <v>0</v>
      </c>
      <c r="J10" s="163">
        <v>0</v>
      </c>
      <c r="K10" s="163">
        <v>0</v>
      </c>
      <c r="L10" s="163">
        <v>0</v>
      </c>
      <c r="M10" s="163">
        <v>0</v>
      </c>
      <c r="N10" s="163">
        <v>0</v>
      </c>
      <c r="O10" s="163">
        <v>0</v>
      </c>
      <c r="P10" s="163">
        <v>0</v>
      </c>
      <c r="Q10" s="163">
        <v>0</v>
      </c>
      <c r="R10" s="163">
        <v>0</v>
      </c>
      <c r="S10" s="163">
        <v>0</v>
      </c>
    </row>
    <row r="11" spans="1:19">
      <c r="A11" s="72">
        <v>4</v>
      </c>
      <c r="B11" s="110" t="s">
        <v>137</v>
      </c>
      <c r="C11" s="163">
        <v>0</v>
      </c>
      <c r="D11" s="163">
        <v>0</v>
      </c>
      <c r="E11" s="163">
        <v>0</v>
      </c>
      <c r="F11" s="163">
        <v>0</v>
      </c>
      <c r="G11" s="163">
        <v>0</v>
      </c>
      <c r="H11" s="163">
        <v>0</v>
      </c>
      <c r="I11" s="163">
        <v>0</v>
      </c>
      <c r="J11" s="163">
        <v>0</v>
      </c>
      <c r="K11" s="163">
        <v>0</v>
      </c>
      <c r="L11" s="163">
        <v>0</v>
      </c>
      <c r="M11" s="163">
        <v>0</v>
      </c>
      <c r="N11" s="163">
        <v>0</v>
      </c>
      <c r="O11" s="163">
        <v>0</v>
      </c>
      <c r="P11" s="163">
        <v>0</v>
      </c>
      <c r="Q11" s="163">
        <v>0</v>
      </c>
      <c r="R11" s="163">
        <v>0</v>
      </c>
      <c r="S11" s="163">
        <v>0</v>
      </c>
    </row>
    <row r="12" spans="1:19">
      <c r="A12" s="72">
        <v>5</v>
      </c>
      <c r="B12" s="110" t="s">
        <v>948</v>
      </c>
      <c r="C12" s="163">
        <v>0</v>
      </c>
      <c r="D12" s="163">
        <v>0</v>
      </c>
      <c r="E12" s="163">
        <v>0</v>
      </c>
      <c r="F12" s="163">
        <v>0</v>
      </c>
      <c r="G12" s="163">
        <v>0</v>
      </c>
      <c r="H12" s="163">
        <v>0</v>
      </c>
      <c r="I12" s="163">
        <v>0</v>
      </c>
      <c r="J12" s="163">
        <v>0</v>
      </c>
      <c r="K12" s="163">
        <v>0</v>
      </c>
      <c r="L12" s="163">
        <v>0</v>
      </c>
      <c r="M12" s="163">
        <v>0</v>
      </c>
      <c r="N12" s="163">
        <v>0</v>
      </c>
      <c r="O12" s="163">
        <v>0</v>
      </c>
      <c r="P12" s="163">
        <v>0</v>
      </c>
      <c r="Q12" s="163">
        <v>0</v>
      </c>
      <c r="R12" s="163">
        <v>0</v>
      </c>
      <c r="S12" s="163">
        <v>0</v>
      </c>
    </row>
    <row r="13" spans="1:19">
      <c r="A13" s="72">
        <v>6</v>
      </c>
      <c r="B13" s="110" t="s">
        <v>138</v>
      </c>
      <c r="C13" s="163">
        <v>0</v>
      </c>
      <c r="D13" s="163">
        <v>0</v>
      </c>
      <c r="E13" s="163">
        <v>16752252.68</v>
      </c>
      <c r="F13" s="163">
        <v>0</v>
      </c>
      <c r="G13" s="163">
        <v>0</v>
      </c>
      <c r="H13" s="163">
        <v>0</v>
      </c>
      <c r="I13" s="163">
        <v>27951650.830000002</v>
      </c>
      <c r="J13" s="163">
        <v>0</v>
      </c>
      <c r="K13" s="163">
        <v>0</v>
      </c>
      <c r="L13" s="163">
        <v>0</v>
      </c>
      <c r="M13" s="163">
        <v>1009209.15</v>
      </c>
      <c r="N13" s="163">
        <v>0</v>
      </c>
      <c r="O13" s="163">
        <v>0</v>
      </c>
      <c r="P13" s="163">
        <v>0</v>
      </c>
      <c r="Q13" s="163">
        <v>0</v>
      </c>
      <c r="R13" s="163">
        <v>0</v>
      </c>
      <c r="S13" s="163">
        <v>18335485.101</v>
      </c>
    </row>
    <row r="14" spans="1:19">
      <c r="A14" s="72">
        <v>7</v>
      </c>
      <c r="B14" s="110" t="s">
        <v>71</v>
      </c>
      <c r="C14" s="163">
        <v>0</v>
      </c>
      <c r="D14" s="163">
        <v>0</v>
      </c>
      <c r="E14" s="163">
        <v>0</v>
      </c>
      <c r="F14" s="163">
        <v>0</v>
      </c>
      <c r="G14" s="163">
        <v>0</v>
      </c>
      <c r="H14" s="163">
        <v>0</v>
      </c>
      <c r="I14" s="163">
        <v>0</v>
      </c>
      <c r="J14" s="163">
        <v>0</v>
      </c>
      <c r="K14" s="163">
        <v>0</v>
      </c>
      <c r="L14" s="163">
        <v>0</v>
      </c>
      <c r="M14" s="163">
        <v>611832431.77907395</v>
      </c>
      <c r="N14" s="163">
        <v>35554240.430486068</v>
      </c>
      <c r="O14" s="163">
        <v>0</v>
      </c>
      <c r="P14" s="163">
        <v>0</v>
      </c>
      <c r="Q14" s="163">
        <v>0</v>
      </c>
      <c r="R14" s="163">
        <v>0</v>
      </c>
      <c r="S14" s="163">
        <v>647386672.20956004</v>
      </c>
    </row>
    <row r="15" spans="1:19">
      <c r="A15" s="72">
        <v>8</v>
      </c>
      <c r="B15" s="110" t="s">
        <v>72</v>
      </c>
      <c r="C15" s="163">
        <v>0</v>
      </c>
      <c r="D15" s="163">
        <v>0</v>
      </c>
      <c r="E15" s="163">
        <v>0</v>
      </c>
      <c r="F15" s="163">
        <v>0</v>
      </c>
      <c r="G15" s="163">
        <v>0</v>
      </c>
      <c r="H15" s="163">
        <v>0</v>
      </c>
      <c r="I15" s="163">
        <v>0</v>
      </c>
      <c r="J15" s="163">
        <v>0</v>
      </c>
      <c r="K15" s="163">
        <v>666746002.04290509</v>
      </c>
      <c r="L15" s="163">
        <v>13727354.7336041</v>
      </c>
      <c r="M15" s="163">
        <v>0</v>
      </c>
      <c r="N15" s="163">
        <v>0</v>
      </c>
      <c r="O15" s="163">
        <v>0</v>
      </c>
      <c r="P15" s="163">
        <v>0</v>
      </c>
      <c r="Q15" s="163">
        <v>0</v>
      </c>
      <c r="R15" s="163">
        <v>0</v>
      </c>
      <c r="S15" s="163">
        <v>510355017.58238184</v>
      </c>
    </row>
    <row r="16" spans="1:19">
      <c r="A16" s="72">
        <v>9</v>
      </c>
      <c r="B16" s="110" t="s">
        <v>949</v>
      </c>
      <c r="C16" s="163">
        <v>0</v>
      </c>
      <c r="D16" s="163">
        <v>0</v>
      </c>
      <c r="E16" s="163">
        <v>0</v>
      </c>
      <c r="F16" s="163">
        <v>0</v>
      </c>
      <c r="G16" s="163">
        <v>119182853.16019371</v>
      </c>
      <c r="H16" s="163">
        <v>963019.70290000015</v>
      </c>
      <c r="I16" s="163">
        <v>0</v>
      </c>
      <c r="J16" s="163">
        <v>0</v>
      </c>
      <c r="K16" s="163">
        <v>0</v>
      </c>
      <c r="L16" s="163">
        <v>0</v>
      </c>
      <c r="M16" s="163">
        <v>0</v>
      </c>
      <c r="N16" s="163">
        <v>0</v>
      </c>
      <c r="O16" s="163">
        <v>0</v>
      </c>
      <c r="P16" s="163">
        <v>0</v>
      </c>
      <c r="Q16" s="163">
        <v>0</v>
      </c>
      <c r="R16" s="163">
        <v>0</v>
      </c>
      <c r="S16" s="163">
        <v>42051055.502082802</v>
      </c>
    </row>
    <row r="17" spans="1:19">
      <c r="A17" s="72">
        <v>10</v>
      </c>
      <c r="B17" s="110" t="s">
        <v>67</v>
      </c>
      <c r="C17" s="163">
        <v>0</v>
      </c>
      <c r="D17" s="163">
        <v>0</v>
      </c>
      <c r="E17" s="163">
        <v>0</v>
      </c>
      <c r="F17" s="163">
        <v>0</v>
      </c>
      <c r="G17" s="163">
        <v>0</v>
      </c>
      <c r="H17" s="163">
        <v>0</v>
      </c>
      <c r="I17" s="163">
        <v>0</v>
      </c>
      <c r="J17" s="163">
        <v>0</v>
      </c>
      <c r="K17" s="163">
        <v>0</v>
      </c>
      <c r="L17" s="163">
        <v>0</v>
      </c>
      <c r="M17" s="163">
        <v>0</v>
      </c>
      <c r="N17" s="163">
        <v>0</v>
      </c>
      <c r="O17" s="163">
        <v>16796686.351303983</v>
      </c>
      <c r="P17" s="163">
        <v>0</v>
      </c>
      <c r="Q17" s="163">
        <v>0</v>
      </c>
      <c r="R17" s="163">
        <v>0</v>
      </c>
      <c r="S17" s="163">
        <v>25195029.526955977</v>
      </c>
    </row>
    <row r="18" spans="1:19">
      <c r="A18" s="72">
        <v>11</v>
      </c>
      <c r="B18" s="110" t="s">
        <v>68</v>
      </c>
      <c r="C18" s="163">
        <v>0</v>
      </c>
      <c r="D18" s="163">
        <v>0</v>
      </c>
      <c r="E18" s="163">
        <v>0</v>
      </c>
      <c r="F18" s="163">
        <v>0</v>
      </c>
      <c r="G18" s="163">
        <v>0</v>
      </c>
      <c r="H18" s="163">
        <v>0</v>
      </c>
      <c r="I18" s="163">
        <v>0</v>
      </c>
      <c r="J18" s="163">
        <v>0</v>
      </c>
      <c r="K18" s="163">
        <v>0</v>
      </c>
      <c r="L18" s="163">
        <v>0</v>
      </c>
      <c r="M18" s="163">
        <v>0</v>
      </c>
      <c r="N18" s="163">
        <v>0</v>
      </c>
      <c r="O18" s="163">
        <v>0</v>
      </c>
      <c r="P18" s="163">
        <v>0</v>
      </c>
      <c r="Q18" s="163">
        <v>0</v>
      </c>
      <c r="R18" s="163">
        <v>0</v>
      </c>
      <c r="S18" s="163">
        <v>0</v>
      </c>
    </row>
    <row r="19" spans="1:19">
      <c r="A19" s="72">
        <v>12</v>
      </c>
      <c r="B19" s="110" t="s">
        <v>69</v>
      </c>
      <c r="C19" s="163">
        <v>0</v>
      </c>
      <c r="D19" s="163">
        <v>0</v>
      </c>
      <c r="E19" s="163">
        <v>0</v>
      </c>
      <c r="F19" s="163">
        <v>0</v>
      </c>
      <c r="G19" s="163">
        <v>0</v>
      </c>
      <c r="H19" s="163">
        <v>0</v>
      </c>
      <c r="I19" s="163">
        <v>0</v>
      </c>
      <c r="J19" s="163">
        <v>0</v>
      </c>
      <c r="K19" s="163">
        <v>0</v>
      </c>
      <c r="L19" s="163">
        <v>0</v>
      </c>
      <c r="M19" s="163">
        <v>0</v>
      </c>
      <c r="N19" s="163">
        <v>0</v>
      </c>
      <c r="O19" s="163">
        <v>0</v>
      </c>
      <c r="P19" s="163">
        <v>0</v>
      </c>
      <c r="Q19" s="163">
        <v>0</v>
      </c>
      <c r="R19" s="163">
        <v>0</v>
      </c>
      <c r="S19" s="163">
        <v>0</v>
      </c>
    </row>
    <row r="20" spans="1:19">
      <c r="A20" s="72">
        <v>13</v>
      </c>
      <c r="B20" s="110" t="s">
        <v>70</v>
      </c>
      <c r="C20" s="163">
        <v>0</v>
      </c>
      <c r="D20" s="163">
        <v>0</v>
      </c>
      <c r="E20" s="163">
        <v>0</v>
      </c>
      <c r="F20" s="163">
        <v>0</v>
      </c>
      <c r="G20" s="163">
        <v>0</v>
      </c>
      <c r="H20" s="163">
        <v>0</v>
      </c>
      <c r="I20" s="163">
        <v>0</v>
      </c>
      <c r="J20" s="163">
        <v>0</v>
      </c>
      <c r="K20" s="163">
        <v>0</v>
      </c>
      <c r="L20" s="163">
        <v>0</v>
      </c>
      <c r="M20" s="163">
        <v>0</v>
      </c>
      <c r="N20" s="163">
        <v>0</v>
      </c>
      <c r="O20" s="163">
        <v>0</v>
      </c>
      <c r="P20" s="163">
        <v>0</v>
      </c>
      <c r="Q20" s="163">
        <v>0</v>
      </c>
      <c r="R20" s="163">
        <v>0</v>
      </c>
      <c r="S20" s="163">
        <v>0</v>
      </c>
    </row>
    <row r="21" spans="1:19">
      <c r="A21" s="72">
        <v>14</v>
      </c>
      <c r="B21" s="110" t="s">
        <v>154</v>
      </c>
      <c r="C21" s="163">
        <v>50004852.709999993</v>
      </c>
      <c r="D21" s="163">
        <v>0</v>
      </c>
      <c r="E21" s="163">
        <v>12661.04</v>
      </c>
      <c r="F21" s="163">
        <v>0</v>
      </c>
      <c r="G21" s="163">
        <v>0</v>
      </c>
      <c r="H21" s="163">
        <v>0</v>
      </c>
      <c r="I21" s="163">
        <v>0</v>
      </c>
      <c r="J21" s="163">
        <v>0</v>
      </c>
      <c r="K21" s="163">
        <v>0</v>
      </c>
      <c r="L21" s="163">
        <v>0</v>
      </c>
      <c r="M21" s="163">
        <v>62212447.514605097</v>
      </c>
      <c r="N21" s="163">
        <v>0</v>
      </c>
      <c r="O21" s="163">
        <v>0</v>
      </c>
      <c r="P21" s="163">
        <v>0</v>
      </c>
      <c r="Q21" s="163">
        <v>0</v>
      </c>
      <c r="R21" s="163">
        <v>0</v>
      </c>
      <c r="S21" s="163">
        <v>62214979.722605094</v>
      </c>
    </row>
    <row r="22" spans="1:19" ht="14.4" thickBot="1">
      <c r="A22" s="55"/>
      <c r="B22" s="96" t="s">
        <v>66</v>
      </c>
      <c r="C22" s="163">
        <v>192174212.73217815</v>
      </c>
      <c r="D22" s="163">
        <v>0</v>
      </c>
      <c r="E22" s="163">
        <v>16764913.719999999</v>
      </c>
      <c r="F22" s="163">
        <v>0</v>
      </c>
      <c r="G22" s="163">
        <v>119182853.16019371</v>
      </c>
      <c r="H22" s="163">
        <v>963019.70290000015</v>
      </c>
      <c r="I22" s="163">
        <v>27951650.830000002</v>
      </c>
      <c r="J22" s="163">
        <v>0</v>
      </c>
      <c r="K22" s="163">
        <v>666746002.04290509</v>
      </c>
      <c r="L22" s="163">
        <v>13727354.7336041</v>
      </c>
      <c r="M22" s="163">
        <v>767654284.12367904</v>
      </c>
      <c r="N22" s="163">
        <v>35554240.430486068</v>
      </c>
      <c r="O22" s="163">
        <v>16796686.351303983</v>
      </c>
      <c r="P22" s="163">
        <v>0</v>
      </c>
      <c r="Q22" s="163">
        <v>0</v>
      </c>
      <c r="R22" s="163">
        <v>0</v>
      </c>
      <c r="S22" s="163">
        <v>1398138435.3245857</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tint="-9.9978637043366805E-2"/>
  </sheetPr>
  <dimension ref="A1:V28"/>
  <sheetViews>
    <sheetView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ColWidth="9.109375" defaultRowHeight="13.8"/>
  <cols>
    <col min="1" max="1" width="10.5546875" style="1" bestFit="1" customWidth="1"/>
    <col min="2" max="2" width="97" style="1" bestFit="1" customWidth="1"/>
    <col min="3" max="3" width="19" style="1" customWidth="1"/>
    <col min="4" max="4" width="19.5546875" style="1" customWidth="1"/>
    <col min="5" max="5" width="31.109375" style="1" customWidth="1"/>
    <col min="6" max="6" width="29.109375" style="1" customWidth="1"/>
    <col min="7" max="7" width="28.5546875" style="1" customWidth="1"/>
    <col min="8" max="8" width="26.44140625" style="1" customWidth="1"/>
    <col min="9" max="9" width="23.6640625" style="1" customWidth="1"/>
    <col min="10" max="10" width="21.5546875" style="1" customWidth="1"/>
    <col min="11" max="11" width="15.6640625" style="1" customWidth="1"/>
    <col min="12" max="12" width="13.33203125" style="1" customWidth="1"/>
    <col min="13" max="13" width="20.88671875" style="1" customWidth="1"/>
    <col min="14" max="14" width="19.33203125" style="1" customWidth="1"/>
    <col min="15" max="15" width="18.44140625" style="1" customWidth="1"/>
    <col min="16" max="16" width="19" style="1" customWidth="1"/>
    <col min="17" max="17" width="20.33203125" style="1" customWidth="1"/>
    <col min="18" max="18" width="18" style="1" customWidth="1"/>
    <col min="19" max="19" width="36" style="1" customWidth="1"/>
    <col min="20" max="20" width="19.44140625" style="1" customWidth="1"/>
    <col min="21" max="21" width="19.109375" style="1" customWidth="1"/>
    <col min="22" max="22" width="20" style="1" customWidth="1"/>
    <col min="23" max="16384" width="9.109375" style="8"/>
  </cols>
  <sheetData>
    <row r="1" spans="1:22">
      <c r="A1" s="1" t="s">
        <v>108</v>
      </c>
      <c r="B1" s="1" t="str">
        <f>Info!C2</f>
        <v>სს ტერაბანკი</v>
      </c>
    </row>
    <row r="2" spans="1:22">
      <c r="A2" s="1" t="s">
        <v>109</v>
      </c>
      <c r="B2" s="298">
        <f>'1. key ratios'!B2</f>
        <v>45473</v>
      </c>
    </row>
    <row r="4" spans="1:22" ht="28.2" thickBot="1">
      <c r="A4" s="1" t="s">
        <v>260</v>
      </c>
      <c r="B4" s="173" t="s">
        <v>295</v>
      </c>
      <c r="V4" s="136" t="s">
        <v>87</v>
      </c>
    </row>
    <row r="5" spans="1:22">
      <c r="A5" s="53"/>
      <c r="B5" s="54"/>
      <c r="C5" s="626" t="s">
        <v>116</v>
      </c>
      <c r="D5" s="627"/>
      <c r="E5" s="627"/>
      <c r="F5" s="627"/>
      <c r="G5" s="627"/>
      <c r="H5" s="627"/>
      <c r="I5" s="627"/>
      <c r="J5" s="627"/>
      <c r="K5" s="627"/>
      <c r="L5" s="628"/>
      <c r="M5" s="626" t="s">
        <v>117</v>
      </c>
      <c r="N5" s="627"/>
      <c r="O5" s="627"/>
      <c r="P5" s="627"/>
      <c r="Q5" s="627"/>
      <c r="R5" s="627"/>
      <c r="S5" s="628"/>
      <c r="T5" s="631" t="s">
        <v>293</v>
      </c>
      <c r="U5" s="631" t="s">
        <v>292</v>
      </c>
      <c r="V5" s="629" t="s">
        <v>118</v>
      </c>
    </row>
    <row r="6" spans="1:22" s="30" customFormat="1" ht="138">
      <c r="A6" s="70"/>
      <c r="B6" s="112"/>
      <c r="C6" s="51" t="s">
        <v>119</v>
      </c>
      <c r="D6" s="50" t="s">
        <v>120</v>
      </c>
      <c r="E6" s="48" t="s">
        <v>121</v>
      </c>
      <c r="F6" s="48" t="s">
        <v>287</v>
      </c>
      <c r="G6" s="50" t="s">
        <v>122</v>
      </c>
      <c r="H6" s="50" t="s">
        <v>123</v>
      </c>
      <c r="I6" s="50" t="s">
        <v>124</v>
      </c>
      <c r="J6" s="50" t="s">
        <v>153</v>
      </c>
      <c r="K6" s="50" t="s">
        <v>125</v>
      </c>
      <c r="L6" s="52" t="s">
        <v>126</v>
      </c>
      <c r="M6" s="51" t="s">
        <v>127</v>
      </c>
      <c r="N6" s="50" t="s">
        <v>128</v>
      </c>
      <c r="O6" s="50" t="s">
        <v>129</v>
      </c>
      <c r="P6" s="50" t="s">
        <v>130</v>
      </c>
      <c r="Q6" s="50" t="s">
        <v>131</v>
      </c>
      <c r="R6" s="50" t="s">
        <v>132</v>
      </c>
      <c r="S6" s="52" t="s">
        <v>133</v>
      </c>
      <c r="T6" s="632"/>
      <c r="U6" s="632"/>
      <c r="V6" s="630"/>
    </row>
    <row r="7" spans="1:22">
      <c r="A7" s="95">
        <v>1</v>
      </c>
      <c r="B7" s="110" t="s">
        <v>134</v>
      </c>
      <c r="C7" s="164">
        <v>0</v>
      </c>
      <c r="D7" s="164">
        <v>0</v>
      </c>
      <c r="E7" s="164">
        <v>0</v>
      </c>
      <c r="F7" s="164">
        <v>0</v>
      </c>
      <c r="G7" s="164">
        <v>0</v>
      </c>
      <c r="H7" s="164">
        <v>0</v>
      </c>
      <c r="I7" s="164">
        <v>0</v>
      </c>
      <c r="J7" s="164">
        <v>0</v>
      </c>
      <c r="K7" s="164">
        <v>0</v>
      </c>
      <c r="L7" s="164">
        <v>0</v>
      </c>
      <c r="M7" s="164">
        <v>0</v>
      </c>
      <c r="N7" s="164">
        <v>0</v>
      </c>
      <c r="O7" s="164">
        <v>0</v>
      </c>
      <c r="P7" s="164">
        <v>0</v>
      </c>
      <c r="Q7" s="164">
        <v>0</v>
      </c>
      <c r="R7" s="164">
        <v>0</v>
      </c>
      <c r="S7" s="164">
        <v>0</v>
      </c>
      <c r="T7" s="164">
        <v>0</v>
      </c>
      <c r="U7" s="164">
        <v>0</v>
      </c>
      <c r="V7" s="164">
        <v>0</v>
      </c>
    </row>
    <row r="8" spans="1:22">
      <c r="A8" s="95">
        <v>2</v>
      </c>
      <c r="B8" s="110" t="s">
        <v>135</v>
      </c>
      <c r="C8" s="164">
        <v>0</v>
      </c>
      <c r="D8" s="164">
        <v>0</v>
      </c>
      <c r="E8" s="164">
        <v>0</v>
      </c>
      <c r="F8" s="164">
        <v>0</v>
      </c>
      <c r="G8" s="164">
        <v>0</v>
      </c>
      <c r="H8" s="164">
        <v>0</v>
      </c>
      <c r="I8" s="164">
        <v>0</v>
      </c>
      <c r="J8" s="164">
        <v>0</v>
      </c>
      <c r="K8" s="164">
        <v>0</v>
      </c>
      <c r="L8" s="164">
        <v>0</v>
      </c>
      <c r="M8" s="164">
        <v>0</v>
      </c>
      <c r="N8" s="164">
        <v>0</v>
      </c>
      <c r="O8" s="164">
        <v>0</v>
      </c>
      <c r="P8" s="164">
        <v>0</v>
      </c>
      <c r="Q8" s="164">
        <v>0</v>
      </c>
      <c r="R8" s="164">
        <v>0</v>
      </c>
      <c r="S8" s="164">
        <v>0</v>
      </c>
      <c r="T8" s="164">
        <v>0</v>
      </c>
      <c r="U8" s="164">
        <v>0</v>
      </c>
      <c r="V8" s="164">
        <v>0</v>
      </c>
    </row>
    <row r="9" spans="1:22">
      <c r="A9" s="95">
        <v>3</v>
      </c>
      <c r="B9" s="110" t="s">
        <v>136</v>
      </c>
      <c r="C9" s="164">
        <v>0</v>
      </c>
      <c r="D9" s="164">
        <v>0</v>
      </c>
      <c r="E9" s="164">
        <v>0</v>
      </c>
      <c r="F9" s="164">
        <v>0</v>
      </c>
      <c r="G9" s="164">
        <v>0</v>
      </c>
      <c r="H9" s="164">
        <v>0</v>
      </c>
      <c r="I9" s="164">
        <v>0</v>
      </c>
      <c r="J9" s="164">
        <v>0</v>
      </c>
      <c r="K9" s="164">
        <v>0</v>
      </c>
      <c r="L9" s="164">
        <v>0</v>
      </c>
      <c r="M9" s="164">
        <v>0</v>
      </c>
      <c r="N9" s="164">
        <v>0</v>
      </c>
      <c r="O9" s="164">
        <v>0</v>
      </c>
      <c r="P9" s="164">
        <v>0</v>
      </c>
      <c r="Q9" s="164">
        <v>0</v>
      </c>
      <c r="R9" s="164">
        <v>0</v>
      </c>
      <c r="S9" s="164">
        <v>0</v>
      </c>
      <c r="T9" s="164">
        <v>0</v>
      </c>
      <c r="U9" s="164">
        <v>0</v>
      </c>
      <c r="V9" s="164">
        <v>0</v>
      </c>
    </row>
    <row r="10" spans="1:22">
      <c r="A10" s="95">
        <v>4</v>
      </c>
      <c r="B10" s="110" t="s">
        <v>137</v>
      </c>
      <c r="C10" s="164">
        <v>0</v>
      </c>
      <c r="D10" s="164">
        <v>0</v>
      </c>
      <c r="E10" s="164">
        <v>0</v>
      </c>
      <c r="F10" s="164">
        <v>0</v>
      </c>
      <c r="G10" s="164">
        <v>0</v>
      </c>
      <c r="H10" s="164">
        <v>0</v>
      </c>
      <c r="I10" s="164">
        <v>0</v>
      </c>
      <c r="J10" s="164">
        <v>0</v>
      </c>
      <c r="K10" s="164">
        <v>0</v>
      </c>
      <c r="L10" s="164">
        <v>0</v>
      </c>
      <c r="M10" s="164">
        <v>0</v>
      </c>
      <c r="N10" s="164">
        <v>0</v>
      </c>
      <c r="O10" s="164">
        <v>0</v>
      </c>
      <c r="P10" s="164">
        <v>0</v>
      </c>
      <c r="Q10" s="164">
        <v>0</v>
      </c>
      <c r="R10" s="164">
        <v>0</v>
      </c>
      <c r="S10" s="164">
        <v>0</v>
      </c>
      <c r="T10" s="164">
        <v>0</v>
      </c>
      <c r="U10" s="164">
        <v>0</v>
      </c>
      <c r="V10" s="164">
        <v>0</v>
      </c>
    </row>
    <row r="11" spans="1:22">
      <c r="A11" s="95">
        <v>5</v>
      </c>
      <c r="B11" s="110" t="s">
        <v>948</v>
      </c>
      <c r="C11" s="164">
        <v>0</v>
      </c>
      <c r="D11" s="164">
        <v>0</v>
      </c>
      <c r="E11" s="164">
        <v>0</v>
      </c>
      <c r="F11" s="164">
        <v>0</v>
      </c>
      <c r="G11" s="164">
        <v>0</v>
      </c>
      <c r="H11" s="164">
        <v>0</v>
      </c>
      <c r="I11" s="164">
        <v>0</v>
      </c>
      <c r="J11" s="164">
        <v>0</v>
      </c>
      <c r="K11" s="164">
        <v>0</v>
      </c>
      <c r="L11" s="164">
        <v>0</v>
      </c>
      <c r="M11" s="164">
        <v>0</v>
      </c>
      <c r="N11" s="164">
        <v>0</v>
      </c>
      <c r="O11" s="164">
        <v>0</v>
      </c>
      <c r="P11" s="164">
        <v>0</v>
      </c>
      <c r="Q11" s="164">
        <v>0</v>
      </c>
      <c r="R11" s="164">
        <v>0</v>
      </c>
      <c r="S11" s="164">
        <v>0</v>
      </c>
      <c r="T11" s="164">
        <v>0</v>
      </c>
      <c r="U11" s="164">
        <v>0</v>
      </c>
      <c r="V11" s="164">
        <v>0</v>
      </c>
    </row>
    <row r="12" spans="1:22">
      <c r="A12" s="95">
        <v>6</v>
      </c>
      <c r="B12" s="110" t="s">
        <v>138</v>
      </c>
      <c r="C12" s="164">
        <v>0</v>
      </c>
      <c r="D12" s="164">
        <v>0</v>
      </c>
      <c r="E12" s="164">
        <v>0</v>
      </c>
      <c r="F12" s="164">
        <v>0</v>
      </c>
      <c r="G12" s="164">
        <v>0</v>
      </c>
      <c r="H12" s="164">
        <v>0</v>
      </c>
      <c r="I12" s="164">
        <v>0</v>
      </c>
      <c r="J12" s="164">
        <v>0</v>
      </c>
      <c r="K12" s="164">
        <v>0</v>
      </c>
      <c r="L12" s="164">
        <v>0</v>
      </c>
      <c r="M12" s="164">
        <v>0</v>
      </c>
      <c r="N12" s="164">
        <v>0</v>
      </c>
      <c r="O12" s="164">
        <v>0</v>
      </c>
      <c r="P12" s="164">
        <v>0</v>
      </c>
      <c r="Q12" s="164">
        <v>0</v>
      </c>
      <c r="R12" s="164">
        <v>0</v>
      </c>
      <c r="S12" s="164">
        <v>0</v>
      </c>
      <c r="T12" s="164">
        <v>0</v>
      </c>
      <c r="U12" s="164">
        <v>0</v>
      </c>
      <c r="V12" s="164">
        <v>0</v>
      </c>
    </row>
    <row r="13" spans="1:22">
      <c r="A13" s="95">
        <v>7</v>
      </c>
      <c r="B13" s="110" t="s">
        <v>71</v>
      </c>
      <c r="C13" s="164">
        <v>0</v>
      </c>
      <c r="D13" s="164">
        <v>17107228.841199998</v>
      </c>
      <c r="E13" s="164">
        <v>0</v>
      </c>
      <c r="F13" s="164">
        <v>0</v>
      </c>
      <c r="G13" s="164">
        <v>0</v>
      </c>
      <c r="H13" s="164">
        <v>0</v>
      </c>
      <c r="I13" s="164">
        <v>0</v>
      </c>
      <c r="J13" s="164">
        <v>0</v>
      </c>
      <c r="K13" s="164">
        <v>0</v>
      </c>
      <c r="L13" s="164">
        <v>0</v>
      </c>
      <c r="M13" s="164">
        <v>0</v>
      </c>
      <c r="N13" s="164">
        <v>0</v>
      </c>
      <c r="O13" s="164">
        <v>0</v>
      </c>
      <c r="P13" s="164">
        <v>0</v>
      </c>
      <c r="Q13" s="164">
        <v>0</v>
      </c>
      <c r="R13" s="164">
        <v>0</v>
      </c>
      <c r="S13" s="164">
        <v>0</v>
      </c>
      <c r="T13" s="164">
        <v>15153876.788899999</v>
      </c>
      <c r="U13" s="164">
        <v>1953352.0522999999</v>
      </c>
      <c r="V13" s="164">
        <v>17107228.841199998</v>
      </c>
    </row>
    <row r="14" spans="1:22">
      <c r="A14" s="95">
        <v>8</v>
      </c>
      <c r="B14" s="110" t="s">
        <v>72</v>
      </c>
      <c r="C14" s="164">
        <v>0</v>
      </c>
      <c r="D14" s="164">
        <v>3281405.6561500006</v>
      </c>
      <c r="E14" s="164">
        <v>0</v>
      </c>
      <c r="F14" s="164">
        <v>0</v>
      </c>
      <c r="G14" s="164">
        <v>0</v>
      </c>
      <c r="H14" s="164">
        <v>0</v>
      </c>
      <c r="I14" s="164">
        <v>0</v>
      </c>
      <c r="J14" s="164">
        <v>0</v>
      </c>
      <c r="K14" s="164">
        <v>0</v>
      </c>
      <c r="L14" s="164">
        <v>0</v>
      </c>
      <c r="M14" s="164">
        <v>0</v>
      </c>
      <c r="N14" s="164">
        <v>0</v>
      </c>
      <c r="O14" s="164">
        <v>0</v>
      </c>
      <c r="P14" s="164">
        <v>0</v>
      </c>
      <c r="Q14" s="164">
        <v>0</v>
      </c>
      <c r="R14" s="164">
        <v>0</v>
      </c>
      <c r="S14" s="164">
        <v>0</v>
      </c>
      <c r="T14" s="164">
        <v>2744893.0002000006</v>
      </c>
      <c r="U14" s="164">
        <v>536512.65594999993</v>
      </c>
      <c r="V14" s="164">
        <v>3281405.6561500006</v>
      </c>
    </row>
    <row r="15" spans="1:22">
      <c r="A15" s="95">
        <v>9</v>
      </c>
      <c r="B15" s="110" t="s">
        <v>949</v>
      </c>
      <c r="C15" s="164">
        <v>0</v>
      </c>
      <c r="D15" s="164">
        <v>0</v>
      </c>
      <c r="E15" s="164">
        <v>0</v>
      </c>
      <c r="F15" s="164">
        <v>0</v>
      </c>
      <c r="G15" s="164">
        <v>0</v>
      </c>
      <c r="H15" s="164">
        <v>0</v>
      </c>
      <c r="I15" s="164">
        <v>0</v>
      </c>
      <c r="J15" s="164">
        <v>0</v>
      </c>
      <c r="K15" s="164">
        <v>0</v>
      </c>
      <c r="L15" s="164">
        <v>0</v>
      </c>
      <c r="M15" s="164">
        <v>0</v>
      </c>
      <c r="N15" s="164">
        <v>0</v>
      </c>
      <c r="O15" s="164">
        <v>0</v>
      </c>
      <c r="P15" s="164">
        <v>0</v>
      </c>
      <c r="Q15" s="164">
        <v>0</v>
      </c>
      <c r="R15" s="164">
        <v>0</v>
      </c>
      <c r="S15" s="164">
        <v>0</v>
      </c>
      <c r="T15" s="164">
        <v>0</v>
      </c>
      <c r="U15" s="164">
        <v>0</v>
      </c>
      <c r="V15" s="164">
        <v>0</v>
      </c>
    </row>
    <row r="16" spans="1:22">
      <c r="A16" s="95">
        <v>10</v>
      </c>
      <c r="B16" s="110" t="s">
        <v>67</v>
      </c>
      <c r="C16" s="164">
        <v>0</v>
      </c>
      <c r="D16" s="164">
        <v>0</v>
      </c>
      <c r="E16" s="164">
        <v>0</v>
      </c>
      <c r="F16" s="164">
        <v>0</v>
      </c>
      <c r="G16" s="164">
        <v>0</v>
      </c>
      <c r="H16" s="164">
        <v>0</v>
      </c>
      <c r="I16" s="164">
        <v>0</v>
      </c>
      <c r="J16" s="164">
        <v>0</v>
      </c>
      <c r="K16" s="164">
        <v>0</v>
      </c>
      <c r="L16" s="164">
        <v>0</v>
      </c>
      <c r="M16" s="164">
        <v>0</v>
      </c>
      <c r="N16" s="164">
        <v>0</v>
      </c>
      <c r="O16" s="164">
        <v>0</v>
      </c>
      <c r="P16" s="164">
        <v>0</v>
      </c>
      <c r="Q16" s="164">
        <v>0</v>
      </c>
      <c r="R16" s="164">
        <v>0</v>
      </c>
      <c r="S16" s="164">
        <v>0</v>
      </c>
      <c r="T16" s="164">
        <v>0</v>
      </c>
      <c r="U16" s="164">
        <v>0</v>
      </c>
      <c r="V16" s="164">
        <v>0</v>
      </c>
    </row>
    <row r="17" spans="1:22">
      <c r="A17" s="95">
        <v>11</v>
      </c>
      <c r="B17" s="110" t="s">
        <v>68</v>
      </c>
      <c r="C17" s="164">
        <v>0</v>
      </c>
      <c r="D17" s="164">
        <v>0</v>
      </c>
      <c r="E17" s="164">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row>
    <row r="18" spans="1:22">
      <c r="A18" s="95">
        <v>12</v>
      </c>
      <c r="B18" s="110" t="s">
        <v>69</v>
      </c>
      <c r="C18" s="164">
        <v>0</v>
      </c>
      <c r="D18" s="164">
        <v>0</v>
      </c>
      <c r="E18" s="164">
        <v>0</v>
      </c>
      <c r="F18" s="164">
        <v>0</v>
      </c>
      <c r="G18" s="164">
        <v>0</v>
      </c>
      <c r="H18" s="164">
        <v>0</v>
      </c>
      <c r="I18" s="164">
        <v>0</v>
      </c>
      <c r="J18" s="164">
        <v>0</v>
      </c>
      <c r="K18" s="164">
        <v>0</v>
      </c>
      <c r="L18" s="164">
        <v>0</v>
      </c>
      <c r="M18" s="164">
        <v>0</v>
      </c>
      <c r="N18" s="164">
        <v>0</v>
      </c>
      <c r="O18" s="164">
        <v>0</v>
      </c>
      <c r="P18" s="164">
        <v>0</v>
      </c>
      <c r="Q18" s="164">
        <v>0</v>
      </c>
      <c r="R18" s="164">
        <v>0</v>
      </c>
      <c r="S18" s="164">
        <v>0</v>
      </c>
      <c r="T18" s="164">
        <v>0</v>
      </c>
      <c r="U18" s="164">
        <v>0</v>
      </c>
      <c r="V18" s="164">
        <v>0</v>
      </c>
    </row>
    <row r="19" spans="1:22">
      <c r="A19" s="95">
        <v>13</v>
      </c>
      <c r="B19" s="110" t="s">
        <v>70</v>
      </c>
      <c r="C19" s="164">
        <v>0</v>
      </c>
      <c r="D19" s="164">
        <v>0</v>
      </c>
      <c r="E19" s="164">
        <v>0</v>
      </c>
      <c r="F19" s="164">
        <v>0</v>
      </c>
      <c r="G19" s="164">
        <v>0</v>
      </c>
      <c r="H19" s="164">
        <v>0</v>
      </c>
      <c r="I19" s="164">
        <v>0</v>
      </c>
      <c r="J19" s="164">
        <v>0</v>
      </c>
      <c r="K19" s="164">
        <v>0</v>
      </c>
      <c r="L19" s="164">
        <v>0</v>
      </c>
      <c r="M19" s="164">
        <v>0</v>
      </c>
      <c r="N19" s="164">
        <v>0</v>
      </c>
      <c r="O19" s="164">
        <v>0</v>
      </c>
      <c r="P19" s="164">
        <v>0</v>
      </c>
      <c r="Q19" s="164">
        <v>0</v>
      </c>
      <c r="R19" s="164">
        <v>0</v>
      </c>
      <c r="S19" s="164">
        <v>0</v>
      </c>
      <c r="T19" s="164">
        <v>0</v>
      </c>
      <c r="U19" s="164">
        <v>0</v>
      </c>
      <c r="V19" s="164">
        <v>0</v>
      </c>
    </row>
    <row r="20" spans="1:22">
      <c r="A20" s="95">
        <v>14</v>
      </c>
      <c r="B20" s="110" t="s">
        <v>154</v>
      </c>
      <c r="C20" s="164">
        <v>0</v>
      </c>
      <c r="D20" s="164">
        <v>0</v>
      </c>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row>
    <row r="21" spans="1:22" ht="14.4" thickBot="1">
      <c r="A21" s="55"/>
      <c r="B21" s="56" t="s">
        <v>66</v>
      </c>
      <c r="C21" s="164">
        <v>0</v>
      </c>
      <c r="D21" s="164">
        <v>20388634.49735</v>
      </c>
      <c r="E21" s="164">
        <v>0</v>
      </c>
      <c r="F21" s="164">
        <v>0</v>
      </c>
      <c r="G21" s="164">
        <v>0</v>
      </c>
      <c r="H21" s="164">
        <v>0</v>
      </c>
      <c r="I21" s="164">
        <v>0</v>
      </c>
      <c r="J21" s="164">
        <v>0</v>
      </c>
      <c r="K21" s="164">
        <v>0</v>
      </c>
      <c r="L21" s="164">
        <v>0</v>
      </c>
      <c r="M21" s="164">
        <v>0</v>
      </c>
      <c r="N21" s="164">
        <v>0</v>
      </c>
      <c r="O21" s="164">
        <v>0</v>
      </c>
      <c r="P21" s="164">
        <v>0</v>
      </c>
      <c r="Q21" s="164">
        <v>0</v>
      </c>
      <c r="R21" s="164">
        <v>0</v>
      </c>
      <c r="S21" s="164">
        <v>0</v>
      </c>
      <c r="T21" s="164">
        <v>17898769.789099999</v>
      </c>
      <c r="U21" s="164">
        <v>2489864.7082499997</v>
      </c>
      <c r="V21" s="164">
        <v>20388634.49735</v>
      </c>
    </row>
    <row r="24" spans="1:22">
      <c r="C24" s="33"/>
      <c r="D24" s="33"/>
      <c r="E24" s="33"/>
    </row>
    <row r="25" spans="1:22">
      <c r="A25" s="29"/>
      <c r="B25" s="29"/>
      <c r="D25" s="33"/>
      <c r="E25" s="33"/>
    </row>
    <row r="26" spans="1:22">
      <c r="A26" s="29"/>
      <c r="B26" s="49"/>
      <c r="D26" s="33"/>
      <c r="E26" s="33"/>
    </row>
    <row r="27" spans="1:22">
      <c r="A27" s="29"/>
      <c r="B27" s="29"/>
      <c r="D27" s="33"/>
      <c r="E27" s="33"/>
    </row>
    <row r="28" spans="1:22">
      <c r="A28" s="29"/>
      <c r="B28" s="49"/>
      <c r="D28" s="33"/>
      <c r="E28" s="3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tint="-9.9978637043366805E-2"/>
  </sheetPr>
  <dimension ref="A1:I28"/>
  <sheetViews>
    <sheetView zoomScaleNormal="100" workbookViewId="0">
      <pane xSplit="1" ySplit="7" topLeftCell="B8" activePane="bottomRight" state="frozen"/>
      <selection activeCell="B36" sqref="B36:C36"/>
      <selection pane="topRight" activeCell="B36" sqref="B36:C36"/>
      <selection pane="bottomLeft" activeCell="B36" sqref="B36:C36"/>
      <selection pane="bottomRight" activeCell="B8" sqref="B8"/>
    </sheetView>
  </sheetViews>
  <sheetFormatPr defaultColWidth="9.109375" defaultRowHeight="13.8"/>
  <cols>
    <col min="1" max="1" width="10.5546875" style="1" bestFit="1" customWidth="1"/>
    <col min="2" max="2" width="101.88671875" style="1" customWidth="1"/>
    <col min="3" max="3" width="13.6640625" style="1" customWidth="1"/>
    <col min="4" max="4" width="14.88671875" style="1" bestFit="1" customWidth="1"/>
    <col min="5" max="5" width="17.6640625" style="1" customWidth="1"/>
    <col min="6" max="6" width="15.88671875" style="1" customWidth="1"/>
    <col min="7" max="7" width="17.44140625" style="1" customWidth="1"/>
    <col min="8" max="8" width="15.33203125" style="1" customWidth="1"/>
    <col min="9" max="16384" width="9.109375" style="8"/>
  </cols>
  <sheetData>
    <row r="1" spans="1:9">
      <c r="A1" s="1" t="s">
        <v>108</v>
      </c>
      <c r="B1" s="1" t="str">
        <f>Info!C2</f>
        <v>სს ტერაბანკი</v>
      </c>
    </row>
    <row r="2" spans="1:9">
      <c r="A2" s="1" t="s">
        <v>109</v>
      </c>
      <c r="B2" s="298">
        <f>'1. key ratios'!B2</f>
        <v>45473</v>
      </c>
    </row>
    <row r="4" spans="1:9" ht="14.4" thickBot="1">
      <c r="A4" s="1" t="s">
        <v>261</v>
      </c>
      <c r="B4" s="23" t="s">
        <v>296</v>
      </c>
    </row>
    <row r="5" spans="1:9">
      <c r="A5" s="53"/>
      <c r="B5" s="93"/>
      <c r="C5" s="97" t="s">
        <v>0</v>
      </c>
      <c r="D5" s="97" t="s">
        <v>1</v>
      </c>
      <c r="E5" s="97" t="s">
        <v>2</v>
      </c>
      <c r="F5" s="97" t="s">
        <v>3</v>
      </c>
      <c r="G5" s="170" t="s">
        <v>4</v>
      </c>
      <c r="H5" s="98" t="s">
        <v>5</v>
      </c>
      <c r="I5" s="18"/>
    </row>
    <row r="6" spans="1:9" ht="15" customHeight="1">
      <c r="A6" s="92"/>
      <c r="B6" s="16"/>
      <c r="C6" s="624" t="s">
        <v>288</v>
      </c>
      <c r="D6" s="635" t="s">
        <v>309</v>
      </c>
      <c r="E6" s="636"/>
      <c r="F6" s="624" t="s">
        <v>315</v>
      </c>
      <c r="G6" s="624" t="s">
        <v>316</v>
      </c>
      <c r="H6" s="633" t="s">
        <v>290</v>
      </c>
      <c r="I6" s="18"/>
    </row>
    <row r="7" spans="1:9" ht="69">
      <c r="A7" s="92"/>
      <c r="B7" s="16"/>
      <c r="C7" s="625"/>
      <c r="D7" s="171" t="s">
        <v>291</v>
      </c>
      <c r="E7" s="171" t="s">
        <v>289</v>
      </c>
      <c r="F7" s="625"/>
      <c r="G7" s="625"/>
      <c r="H7" s="634"/>
      <c r="I7" s="18"/>
    </row>
    <row r="8" spans="1:9">
      <c r="A8" s="45">
        <v>1</v>
      </c>
      <c r="B8" s="110" t="s">
        <v>134</v>
      </c>
      <c r="C8" s="163">
        <v>234769555.70217818</v>
      </c>
      <c r="D8" s="163">
        <v>0</v>
      </c>
      <c r="E8" s="163">
        <v>0</v>
      </c>
      <c r="F8" s="163">
        <v>92600195.679999992</v>
      </c>
      <c r="G8" s="163">
        <v>92600195.679999992</v>
      </c>
      <c r="H8" s="567">
        <v>0.39443016963183208</v>
      </c>
    </row>
    <row r="9" spans="1:9" ht="15" customHeight="1">
      <c r="A9" s="45">
        <v>2</v>
      </c>
      <c r="B9" s="110" t="s">
        <v>135</v>
      </c>
      <c r="C9" s="163">
        <v>0</v>
      </c>
      <c r="D9" s="163">
        <v>0</v>
      </c>
      <c r="E9" s="163">
        <v>0</v>
      </c>
      <c r="F9" s="163">
        <v>0</v>
      </c>
      <c r="G9" s="163">
        <v>0</v>
      </c>
      <c r="H9" s="567" t="s">
        <v>989</v>
      </c>
    </row>
    <row r="10" spans="1:9">
      <c r="A10" s="45">
        <v>3</v>
      </c>
      <c r="B10" s="110" t="s">
        <v>136</v>
      </c>
      <c r="C10" s="163">
        <v>0</v>
      </c>
      <c r="D10" s="163">
        <v>0</v>
      </c>
      <c r="E10" s="163">
        <v>0</v>
      </c>
      <c r="F10" s="163">
        <v>0</v>
      </c>
      <c r="G10" s="163">
        <v>0</v>
      </c>
      <c r="H10" s="567" t="s">
        <v>989</v>
      </c>
    </row>
    <row r="11" spans="1:9">
      <c r="A11" s="45">
        <v>4</v>
      </c>
      <c r="B11" s="110" t="s">
        <v>137</v>
      </c>
      <c r="C11" s="163">
        <v>0</v>
      </c>
      <c r="D11" s="163">
        <v>0</v>
      </c>
      <c r="E11" s="163">
        <v>0</v>
      </c>
      <c r="F11" s="163">
        <v>0</v>
      </c>
      <c r="G11" s="163">
        <v>0</v>
      </c>
      <c r="H11" s="567" t="s">
        <v>989</v>
      </c>
    </row>
    <row r="12" spans="1:9">
      <c r="A12" s="45">
        <v>5</v>
      </c>
      <c r="B12" s="110" t="s">
        <v>948</v>
      </c>
      <c r="C12" s="163">
        <v>0</v>
      </c>
      <c r="D12" s="163">
        <v>0</v>
      </c>
      <c r="E12" s="163">
        <v>0</v>
      </c>
      <c r="F12" s="163">
        <v>0</v>
      </c>
      <c r="G12" s="163">
        <v>0</v>
      </c>
      <c r="H12" s="567" t="s">
        <v>989</v>
      </c>
    </row>
    <row r="13" spans="1:9">
      <c r="A13" s="45">
        <v>6</v>
      </c>
      <c r="B13" s="110" t="s">
        <v>138</v>
      </c>
      <c r="C13" s="163">
        <v>45713112.660000004</v>
      </c>
      <c r="D13" s="163">
        <v>0</v>
      </c>
      <c r="E13" s="163">
        <v>0</v>
      </c>
      <c r="F13" s="163">
        <v>18335485.101</v>
      </c>
      <c r="G13" s="163">
        <v>18335485.101</v>
      </c>
      <c r="H13" s="567">
        <v>0.40109902901107758</v>
      </c>
    </row>
    <row r="14" spans="1:9">
      <c r="A14" s="45">
        <v>7</v>
      </c>
      <c r="B14" s="110" t="s">
        <v>71</v>
      </c>
      <c r="C14" s="163">
        <v>611832431.77907395</v>
      </c>
      <c r="D14" s="163">
        <v>69385071.032484114</v>
      </c>
      <c r="E14" s="163">
        <v>35554240.430486068</v>
      </c>
      <c r="F14" s="163">
        <v>647386672.20956004</v>
      </c>
      <c r="G14" s="163">
        <v>630279443.36836004</v>
      </c>
      <c r="H14" s="567">
        <v>0.97357494434846448</v>
      </c>
    </row>
    <row r="15" spans="1:9">
      <c r="A15" s="45">
        <v>8</v>
      </c>
      <c r="B15" s="110" t="s">
        <v>72</v>
      </c>
      <c r="C15" s="163">
        <v>666746002.04290509</v>
      </c>
      <c r="D15" s="163">
        <v>28677681.789909758</v>
      </c>
      <c r="E15" s="163">
        <v>13727354.7336041</v>
      </c>
      <c r="F15" s="163">
        <v>510355017.5823819</v>
      </c>
      <c r="G15" s="163">
        <v>507073611.92623192</v>
      </c>
      <c r="H15" s="567">
        <v>0.74517776027015314</v>
      </c>
    </row>
    <row r="16" spans="1:9">
      <c r="A16" s="45">
        <v>9</v>
      </c>
      <c r="B16" s="110" t="s">
        <v>949</v>
      </c>
      <c r="C16" s="163">
        <v>119182853.16019371</v>
      </c>
      <c r="D16" s="163">
        <v>1926039.4058000003</v>
      </c>
      <c r="E16" s="163">
        <v>963019.70290000015</v>
      </c>
      <c r="F16" s="163">
        <v>42051055.502082802</v>
      </c>
      <c r="G16" s="163">
        <v>42051055.502082802</v>
      </c>
      <c r="H16" s="567">
        <v>0.35000000000000003</v>
      </c>
    </row>
    <row r="17" spans="1:8">
      <c r="A17" s="45">
        <v>10</v>
      </c>
      <c r="B17" s="110" t="s">
        <v>67</v>
      </c>
      <c r="C17" s="163">
        <v>16796686.351303983</v>
      </c>
      <c r="D17" s="163">
        <v>0</v>
      </c>
      <c r="E17" s="163">
        <v>0</v>
      </c>
      <c r="F17" s="163">
        <v>25195029.526955977</v>
      </c>
      <c r="G17" s="163">
        <v>25195029.526955977</v>
      </c>
      <c r="H17" s="567">
        <v>1.5</v>
      </c>
    </row>
    <row r="18" spans="1:8">
      <c r="A18" s="45">
        <v>11</v>
      </c>
      <c r="B18" s="110" t="s">
        <v>68</v>
      </c>
      <c r="C18" s="163">
        <v>0</v>
      </c>
      <c r="D18" s="163">
        <v>0</v>
      </c>
      <c r="E18" s="163">
        <v>0</v>
      </c>
      <c r="F18" s="163">
        <v>0</v>
      </c>
      <c r="G18" s="163">
        <v>0</v>
      </c>
      <c r="H18" s="567" t="s">
        <v>989</v>
      </c>
    </row>
    <row r="19" spans="1:8">
      <c r="A19" s="45">
        <v>12</v>
      </c>
      <c r="B19" s="110" t="s">
        <v>69</v>
      </c>
      <c r="C19" s="163">
        <v>0</v>
      </c>
      <c r="D19" s="163">
        <v>0</v>
      </c>
      <c r="E19" s="163">
        <v>0</v>
      </c>
      <c r="F19" s="163">
        <v>0</v>
      </c>
      <c r="G19" s="163">
        <v>0</v>
      </c>
      <c r="H19" s="567" t="s">
        <v>989</v>
      </c>
    </row>
    <row r="20" spans="1:8">
      <c r="A20" s="45">
        <v>13</v>
      </c>
      <c r="B20" s="110" t="s">
        <v>70</v>
      </c>
      <c r="C20" s="163">
        <v>0</v>
      </c>
      <c r="D20" s="163">
        <v>0</v>
      </c>
      <c r="E20" s="163">
        <v>0</v>
      </c>
      <c r="F20" s="163">
        <v>0</v>
      </c>
      <c r="G20" s="163">
        <v>0</v>
      </c>
      <c r="H20" s="567" t="s">
        <v>989</v>
      </c>
    </row>
    <row r="21" spans="1:8">
      <c r="A21" s="45">
        <v>14</v>
      </c>
      <c r="B21" s="110" t="s">
        <v>154</v>
      </c>
      <c r="C21" s="163">
        <v>112229961.26460509</v>
      </c>
      <c r="D21" s="163">
        <v>0</v>
      </c>
      <c r="E21" s="163">
        <v>0</v>
      </c>
      <c r="F21" s="163">
        <v>62214979.722605094</v>
      </c>
      <c r="G21" s="163">
        <v>62214979.722605094</v>
      </c>
      <c r="H21" s="567">
        <v>0.55435267928071863</v>
      </c>
    </row>
    <row r="22" spans="1:8" ht="14.4" thickBot="1">
      <c r="A22" s="94"/>
      <c r="B22" s="99" t="s">
        <v>66</v>
      </c>
      <c r="C22" s="163">
        <v>1807270602.9602602</v>
      </c>
      <c r="D22" s="163">
        <v>99988792.228193864</v>
      </c>
      <c r="E22" s="163">
        <v>50244614.866990171</v>
      </c>
      <c r="F22" s="163">
        <v>1398138435.3245859</v>
      </c>
      <c r="G22" s="163">
        <v>1377749800.8272359</v>
      </c>
      <c r="H22" s="567">
        <v>0.74171656178343481</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tint="-9.9978637043366805E-2"/>
  </sheetPr>
  <dimension ref="A1:K28"/>
  <sheetViews>
    <sheetView zoomScale="90" zoomScaleNormal="90"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ColWidth="9.109375" defaultRowHeight="13.8"/>
  <cols>
    <col min="1" max="1" width="10.5546875" style="1" bestFit="1" customWidth="1"/>
    <col min="2" max="2" width="104.109375" style="1" customWidth="1"/>
    <col min="3" max="3" width="12.6640625" style="1" customWidth="1"/>
    <col min="4" max="4" width="14.5546875" style="1" bestFit="1" customWidth="1"/>
    <col min="5" max="11" width="12.6640625" style="1" customWidth="1"/>
    <col min="12" max="16384" width="9.109375" style="1"/>
  </cols>
  <sheetData>
    <row r="1" spans="1:11">
      <c r="A1" s="1" t="s">
        <v>108</v>
      </c>
      <c r="B1" s="1" t="str">
        <f>Info!C2</f>
        <v>სს ტერაბანკი</v>
      </c>
    </row>
    <row r="2" spans="1:11">
      <c r="A2" s="1" t="s">
        <v>109</v>
      </c>
      <c r="B2" s="298">
        <f>'1. key ratios'!B2</f>
        <v>45473</v>
      </c>
    </row>
    <row r="4" spans="1:11" ht="14.4" thickBot="1">
      <c r="A4" s="1" t="s">
        <v>352</v>
      </c>
      <c r="B4" s="23" t="s">
        <v>351</v>
      </c>
    </row>
    <row r="5" spans="1:11" ht="30" customHeight="1">
      <c r="A5" s="640"/>
      <c r="B5" s="641"/>
      <c r="C5" s="638" t="s">
        <v>384</v>
      </c>
      <c r="D5" s="638"/>
      <c r="E5" s="638"/>
      <c r="F5" s="638" t="s">
        <v>385</v>
      </c>
      <c r="G5" s="638"/>
      <c r="H5" s="638"/>
      <c r="I5" s="638" t="s">
        <v>386</v>
      </c>
      <c r="J5" s="638"/>
      <c r="K5" s="639"/>
    </row>
    <row r="6" spans="1:11">
      <c r="A6" s="197"/>
      <c r="B6" s="198"/>
      <c r="C6" s="199" t="s">
        <v>26</v>
      </c>
      <c r="D6" s="199" t="s">
        <v>90</v>
      </c>
      <c r="E6" s="199" t="s">
        <v>66</v>
      </c>
      <c r="F6" s="199" t="s">
        <v>26</v>
      </c>
      <c r="G6" s="199" t="s">
        <v>90</v>
      </c>
      <c r="H6" s="199" t="s">
        <v>66</v>
      </c>
      <c r="I6" s="199" t="s">
        <v>26</v>
      </c>
      <c r="J6" s="199" t="s">
        <v>90</v>
      </c>
      <c r="K6" s="201" t="s">
        <v>66</v>
      </c>
    </row>
    <row r="7" spans="1:11">
      <c r="A7" s="202" t="s">
        <v>322</v>
      </c>
      <c r="B7" s="196"/>
      <c r="C7" s="196"/>
      <c r="D7" s="196"/>
      <c r="E7" s="196"/>
      <c r="F7" s="196"/>
      <c r="G7" s="196"/>
      <c r="H7" s="196"/>
      <c r="I7" s="196"/>
      <c r="J7" s="196"/>
      <c r="K7" s="203"/>
    </row>
    <row r="8" spans="1:11">
      <c r="A8" s="195">
        <v>1</v>
      </c>
      <c r="B8" s="178" t="s">
        <v>322</v>
      </c>
      <c r="C8" s="176"/>
      <c r="D8" s="176"/>
      <c r="E8" s="176"/>
      <c r="F8" s="179">
        <v>203267331.79285973</v>
      </c>
      <c r="G8" s="179">
        <v>138163429.5049257</v>
      </c>
      <c r="H8" s="179">
        <v>341430761.29778546</v>
      </c>
      <c r="I8" s="179">
        <v>193764015.90650895</v>
      </c>
      <c r="J8" s="179">
        <v>107391561.56323887</v>
      </c>
      <c r="K8" s="179">
        <v>301155577.46974784</v>
      </c>
    </row>
    <row r="9" spans="1:11">
      <c r="A9" s="202" t="s">
        <v>323</v>
      </c>
      <c r="B9" s="196"/>
      <c r="C9" s="196"/>
      <c r="D9" s="196"/>
      <c r="E9" s="196"/>
      <c r="F9" s="196"/>
      <c r="G9" s="196"/>
      <c r="H9" s="196"/>
      <c r="I9" s="196"/>
      <c r="J9" s="196"/>
      <c r="K9" s="203"/>
    </row>
    <row r="10" spans="1:11">
      <c r="A10" s="204">
        <v>2</v>
      </c>
      <c r="B10" s="180" t="s">
        <v>324</v>
      </c>
      <c r="C10" s="180">
        <v>159049288.36619815</v>
      </c>
      <c r="D10" s="180">
        <v>298281061.30181336</v>
      </c>
      <c r="E10" s="180">
        <v>457330349.66801155</v>
      </c>
      <c r="F10" s="180">
        <v>25838134.692440506</v>
      </c>
      <c r="G10" s="180">
        <v>51374453.900740303</v>
      </c>
      <c r="H10" s="180">
        <v>77212588.593180805</v>
      </c>
      <c r="I10" s="180">
        <v>5626779.3819350041</v>
      </c>
      <c r="J10" s="180">
        <v>11034537.979659356</v>
      </c>
      <c r="K10" s="180">
        <v>16661317.36159436</v>
      </c>
    </row>
    <row r="11" spans="1:11">
      <c r="A11" s="204">
        <v>3</v>
      </c>
      <c r="B11" s="180" t="s">
        <v>325</v>
      </c>
      <c r="C11" s="180">
        <v>566132747.04099429</v>
      </c>
      <c r="D11" s="578">
        <v>373875678.97933948</v>
      </c>
      <c r="E11" s="180">
        <v>940008426.02033377</v>
      </c>
      <c r="F11" s="180">
        <v>151105541.54007345</v>
      </c>
      <c r="G11" s="180">
        <v>64406893.138679855</v>
      </c>
      <c r="H11" s="180">
        <v>215512434.67875332</v>
      </c>
      <c r="I11" s="180">
        <v>128701161.66695374</v>
      </c>
      <c r="J11" s="180">
        <v>54940692.925126411</v>
      </c>
      <c r="K11" s="180">
        <v>183641854.59208015</v>
      </c>
    </row>
    <row r="12" spans="1:11">
      <c r="A12" s="204">
        <v>4</v>
      </c>
      <c r="B12" s="180" t="s">
        <v>326</v>
      </c>
      <c r="C12" s="180">
        <v>13946825.396825399</v>
      </c>
      <c r="D12" s="180">
        <v>0</v>
      </c>
      <c r="E12" s="180">
        <v>13946825.396825399</v>
      </c>
      <c r="F12" s="180">
        <v>0</v>
      </c>
      <c r="G12" s="180">
        <v>0</v>
      </c>
      <c r="H12" s="180">
        <v>0</v>
      </c>
      <c r="I12" s="180">
        <v>0</v>
      </c>
      <c r="J12" s="180">
        <v>0</v>
      </c>
      <c r="K12" s="180">
        <v>0</v>
      </c>
    </row>
    <row r="13" spans="1:11">
      <c r="A13" s="204">
        <v>5</v>
      </c>
      <c r="B13" s="180" t="s">
        <v>327</v>
      </c>
      <c r="C13" s="180">
        <v>65243488.453515872</v>
      </c>
      <c r="D13" s="180">
        <v>160553843.47992069</v>
      </c>
      <c r="E13" s="180">
        <v>225797331.93343657</v>
      </c>
      <c r="F13" s="180">
        <v>18334529.211082146</v>
      </c>
      <c r="G13" s="180">
        <v>43951044.163004845</v>
      </c>
      <c r="H13" s="180">
        <v>62285573.374086991</v>
      </c>
      <c r="I13" s="180">
        <v>12329050.028194167</v>
      </c>
      <c r="J13" s="180">
        <v>37262077.864042103</v>
      </c>
      <c r="K13" s="180">
        <v>49591127.89223627</v>
      </c>
    </row>
    <row r="14" spans="1:11">
      <c r="A14" s="204">
        <v>6</v>
      </c>
      <c r="B14" s="180" t="s">
        <v>342</v>
      </c>
      <c r="C14" s="180">
        <v>17302434.341588691</v>
      </c>
      <c r="D14" s="180">
        <v>11545214.081558727</v>
      </c>
      <c r="E14" s="180">
        <v>28847648.423147418</v>
      </c>
      <c r="F14" s="180">
        <v>0</v>
      </c>
      <c r="G14" s="180">
        <v>0</v>
      </c>
      <c r="H14" s="180">
        <v>0</v>
      </c>
      <c r="I14" s="180">
        <v>0</v>
      </c>
      <c r="J14" s="180">
        <v>0</v>
      </c>
      <c r="K14" s="180">
        <v>0</v>
      </c>
    </row>
    <row r="15" spans="1:11">
      <c r="A15" s="204">
        <v>7</v>
      </c>
      <c r="B15" s="180" t="s">
        <v>329</v>
      </c>
      <c r="C15" s="180">
        <v>14090486.323056163</v>
      </c>
      <c r="D15" s="180">
        <v>4304730.5663142297</v>
      </c>
      <c r="E15" s="180">
        <v>18395216.889370393</v>
      </c>
      <c r="F15" s="180">
        <v>8645139.7399126962</v>
      </c>
      <c r="G15" s="180">
        <v>2560384.2841991503</v>
      </c>
      <c r="H15" s="180">
        <v>11205524.024111846</v>
      </c>
      <c r="I15" s="180">
        <v>8645139.7399126962</v>
      </c>
      <c r="J15" s="180">
        <v>2560384.2841991503</v>
      </c>
      <c r="K15" s="180">
        <v>11205524.024111846</v>
      </c>
    </row>
    <row r="16" spans="1:11">
      <c r="A16" s="204">
        <v>8</v>
      </c>
      <c r="B16" s="181" t="s">
        <v>330</v>
      </c>
      <c r="C16" s="180">
        <v>835765269.92217875</v>
      </c>
      <c r="D16" s="180">
        <v>848560528.40894651</v>
      </c>
      <c r="E16" s="180">
        <v>1684325798.3311253</v>
      </c>
      <c r="F16" s="180">
        <v>203923345.18350881</v>
      </c>
      <c r="G16" s="180">
        <v>162292775.48662415</v>
      </c>
      <c r="H16" s="180">
        <v>366216120.67013299</v>
      </c>
      <c r="I16" s="180">
        <v>155302130.81699559</v>
      </c>
      <c r="J16" s="180">
        <v>105797693.05302702</v>
      </c>
      <c r="K16" s="180">
        <v>261099823.87002259</v>
      </c>
    </row>
    <row r="17" spans="1:11">
      <c r="A17" s="202" t="s">
        <v>331</v>
      </c>
      <c r="B17" s="196"/>
      <c r="C17" s="180">
        <v>0</v>
      </c>
      <c r="D17" s="180">
        <v>0</v>
      </c>
      <c r="E17" s="180">
        <v>0</v>
      </c>
      <c r="F17" s="180">
        <v>0</v>
      </c>
      <c r="G17" s="180">
        <v>0</v>
      </c>
      <c r="H17" s="180">
        <v>0</v>
      </c>
      <c r="I17" s="180">
        <v>0</v>
      </c>
      <c r="J17" s="180">
        <v>0</v>
      </c>
      <c r="K17" s="180">
        <v>0</v>
      </c>
    </row>
    <row r="18" spans="1:11">
      <c r="A18" s="204">
        <v>9</v>
      </c>
      <c r="B18" s="180" t="s">
        <v>332</v>
      </c>
      <c r="C18" s="180">
        <v>0</v>
      </c>
      <c r="D18" s="180">
        <v>0</v>
      </c>
      <c r="E18" s="180">
        <v>0</v>
      </c>
      <c r="F18" s="180">
        <v>0</v>
      </c>
      <c r="G18" s="180">
        <v>0</v>
      </c>
      <c r="H18" s="180">
        <v>0</v>
      </c>
      <c r="I18" s="180">
        <v>0</v>
      </c>
      <c r="J18" s="180">
        <v>0</v>
      </c>
      <c r="K18" s="180">
        <v>0</v>
      </c>
    </row>
    <row r="19" spans="1:11">
      <c r="A19" s="204">
        <v>10</v>
      </c>
      <c r="B19" s="180" t="s">
        <v>333</v>
      </c>
      <c r="C19" s="180">
        <v>617654985.91557682</v>
      </c>
      <c r="D19" s="180">
        <v>616382469.50470293</v>
      </c>
      <c r="E19" s="180">
        <v>1234037455.4202797</v>
      </c>
      <c r="F19" s="180">
        <v>21149265.340575401</v>
      </c>
      <c r="G19" s="180">
        <v>8540253.5167757943</v>
      </c>
      <c r="H19" s="180">
        <v>29689518.857351195</v>
      </c>
      <c r="I19" s="180">
        <v>30652581.226926196</v>
      </c>
      <c r="J19" s="180">
        <v>39381576.354094654</v>
      </c>
      <c r="K19" s="180">
        <v>70034157.581020847</v>
      </c>
    </row>
    <row r="20" spans="1:11">
      <c r="A20" s="204">
        <v>11</v>
      </c>
      <c r="B20" s="180" t="s">
        <v>334</v>
      </c>
      <c r="C20" s="180">
        <v>120727411.09254761</v>
      </c>
      <c r="D20" s="180">
        <v>33241525.010684501</v>
      </c>
      <c r="E20" s="180">
        <v>153968936.10323212</v>
      </c>
      <c r="F20" s="180">
        <v>12678818.696485713</v>
      </c>
      <c r="G20" s="180">
        <v>31735951.567695867</v>
      </c>
      <c r="H20" s="180">
        <v>44414770.264181584</v>
      </c>
      <c r="I20" s="180">
        <v>12678818.696485713</v>
      </c>
      <c r="J20" s="180">
        <v>31735951.567695867</v>
      </c>
      <c r="K20" s="180">
        <v>44414770.264181584</v>
      </c>
    </row>
    <row r="21" spans="1:11" ht="14.4" thickBot="1">
      <c r="A21" s="144">
        <v>12</v>
      </c>
      <c r="B21" s="205" t="s">
        <v>335</v>
      </c>
      <c r="C21" s="180">
        <v>738382397.00812447</v>
      </c>
      <c r="D21" s="180">
        <v>649623994.51538742</v>
      </c>
      <c r="E21" s="180">
        <v>1388006391.5235119</v>
      </c>
      <c r="F21" s="180">
        <v>33828084.03706111</v>
      </c>
      <c r="G21" s="180">
        <v>40276205.084471658</v>
      </c>
      <c r="H21" s="180">
        <v>74104289.121532768</v>
      </c>
      <c r="I21" s="180">
        <v>43331399.923411906</v>
      </c>
      <c r="J21" s="180">
        <v>71117527.921790525</v>
      </c>
      <c r="K21" s="180">
        <v>114448927.84520243</v>
      </c>
    </row>
    <row r="22" spans="1:11" ht="38.25" customHeight="1" thickBot="1">
      <c r="A22" s="193"/>
      <c r="B22" s="194"/>
      <c r="C22" s="194"/>
      <c r="D22" s="194"/>
      <c r="E22" s="194"/>
      <c r="F22" s="637" t="s">
        <v>336</v>
      </c>
      <c r="G22" s="638"/>
      <c r="H22" s="638"/>
      <c r="I22" s="637" t="s">
        <v>337</v>
      </c>
      <c r="J22" s="638"/>
      <c r="K22" s="639"/>
    </row>
    <row r="23" spans="1:11" ht="14.4" thickBot="1">
      <c r="A23" s="186">
        <v>13</v>
      </c>
      <c r="B23" s="182" t="s">
        <v>322</v>
      </c>
      <c r="C23" s="192"/>
      <c r="D23" s="192"/>
      <c r="E23" s="192"/>
      <c r="F23" s="183">
        <v>203267331.79285973</v>
      </c>
      <c r="G23" s="183">
        <v>138163429.5049257</v>
      </c>
      <c r="H23" s="183">
        <v>341430761.29778546</v>
      </c>
      <c r="I23" s="183">
        <v>193764015.90650895</v>
      </c>
      <c r="J23" s="183">
        <v>107391561.56323887</v>
      </c>
      <c r="K23" s="183">
        <v>301155577.46974784</v>
      </c>
    </row>
    <row r="24" spans="1:11" ht="14.4" thickBot="1">
      <c r="A24" s="187">
        <v>14</v>
      </c>
      <c r="B24" s="184" t="s">
        <v>338</v>
      </c>
      <c r="C24" s="206"/>
      <c r="D24" s="190"/>
      <c r="E24" s="191"/>
      <c r="F24" s="183">
        <v>170095261.14644772</v>
      </c>
      <c r="G24" s="183">
        <v>122016570.40215249</v>
      </c>
      <c r="H24" s="183">
        <v>292111831.5486002</v>
      </c>
      <c r="I24" s="183">
        <v>111970730.89358369</v>
      </c>
      <c r="J24" s="183">
        <v>34680165.131236494</v>
      </c>
      <c r="K24" s="183">
        <v>146650896.02482015</v>
      </c>
    </row>
    <row r="25" spans="1:11" ht="14.4" thickBot="1">
      <c r="A25" s="188">
        <v>15</v>
      </c>
      <c r="B25" s="185" t="s">
        <v>339</v>
      </c>
      <c r="C25" s="189"/>
      <c r="D25" s="189"/>
      <c r="E25" s="189"/>
      <c r="F25" s="568">
        <v>1.195020545680292</v>
      </c>
      <c r="G25" s="568">
        <v>1.1323333302153553</v>
      </c>
      <c r="H25" s="568">
        <v>1.1688357828155269</v>
      </c>
      <c r="I25" s="568">
        <v>1.7304880870221444</v>
      </c>
      <c r="J25" s="568">
        <v>3.0966277454806894</v>
      </c>
      <c r="K25" s="568">
        <v>2.0535542954935528</v>
      </c>
    </row>
    <row r="28" spans="1:11" ht="41.4">
      <c r="B28" s="17"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2" tint="-9.9978637043366805E-2"/>
  </sheetPr>
  <dimension ref="A1:N22"/>
  <sheetViews>
    <sheetView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ColWidth="9.109375" defaultRowHeight="13.8"/>
  <cols>
    <col min="1" max="1" width="10.5546875" style="31" bestFit="1" customWidth="1"/>
    <col min="2" max="2" width="95" style="31" customWidth="1"/>
    <col min="3" max="3" width="12.5546875" style="31" bestFit="1" customWidth="1"/>
    <col min="4" max="4" width="10" style="31" bestFit="1" customWidth="1"/>
    <col min="5" max="5" width="18.33203125" style="31" bestFit="1" customWidth="1"/>
    <col min="6" max="13" width="10.6640625" style="31" customWidth="1"/>
    <col min="14" max="14" width="31" style="31" bestFit="1" customWidth="1"/>
    <col min="15" max="16384" width="9.109375" style="8"/>
  </cols>
  <sheetData>
    <row r="1" spans="1:14">
      <c r="A1" s="1" t="s">
        <v>108</v>
      </c>
      <c r="B1" s="31" t="str">
        <f>Info!C2</f>
        <v>სს ტერაბანკი</v>
      </c>
    </row>
    <row r="2" spans="1:14" ht="14.25" customHeight="1">
      <c r="A2" s="31" t="s">
        <v>109</v>
      </c>
      <c r="B2" s="298">
        <f>'1. key ratios'!B2</f>
        <v>45473</v>
      </c>
    </row>
    <row r="3" spans="1:14" ht="14.25" customHeight="1"/>
    <row r="4" spans="1:14" ht="14.4" thickBot="1">
      <c r="A4" s="1" t="s">
        <v>262</v>
      </c>
      <c r="B4" s="47" t="s">
        <v>74</v>
      </c>
    </row>
    <row r="5" spans="1:14" s="19" customFormat="1">
      <c r="A5" s="106"/>
      <c r="B5" s="107"/>
      <c r="C5" s="108" t="s">
        <v>0</v>
      </c>
      <c r="D5" s="108" t="s">
        <v>1</v>
      </c>
      <c r="E5" s="108" t="s">
        <v>2</v>
      </c>
      <c r="F5" s="108" t="s">
        <v>3</v>
      </c>
      <c r="G5" s="108" t="s">
        <v>4</v>
      </c>
      <c r="H5" s="108" t="s">
        <v>5</v>
      </c>
      <c r="I5" s="108" t="s">
        <v>145</v>
      </c>
      <c r="J5" s="108" t="s">
        <v>146</v>
      </c>
      <c r="K5" s="108" t="s">
        <v>147</v>
      </c>
      <c r="L5" s="108" t="s">
        <v>148</v>
      </c>
      <c r="M5" s="108" t="s">
        <v>149</v>
      </c>
      <c r="N5" s="109" t="s">
        <v>150</v>
      </c>
    </row>
    <row r="6" spans="1:14" ht="41.4">
      <c r="A6" s="100"/>
      <c r="B6" s="57"/>
      <c r="C6" s="58" t="s">
        <v>84</v>
      </c>
      <c r="D6" s="59" t="s">
        <v>73</v>
      </c>
      <c r="E6" s="60" t="s">
        <v>83</v>
      </c>
      <c r="F6" s="61">
        <v>0</v>
      </c>
      <c r="G6" s="61">
        <v>0.2</v>
      </c>
      <c r="H6" s="61">
        <v>0.35</v>
      </c>
      <c r="I6" s="61">
        <v>0.5</v>
      </c>
      <c r="J6" s="61">
        <v>0.75</v>
      </c>
      <c r="K6" s="61">
        <v>1</v>
      </c>
      <c r="L6" s="61">
        <v>1.5</v>
      </c>
      <c r="M6" s="61">
        <v>2.5</v>
      </c>
      <c r="N6" s="101" t="s">
        <v>74</v>
      </c>
    </row>
    <row r="7" spans="1:14">
      <c r="A7" s="102">
        <v>1</v>
      </c>
      <c r="B7" s="62" t="s">
        <v>75</v>
      </c>
      <c r="C7" s="165">
        <v>112891582.23999999</v>
      </c>
      <c r="D7" s="57"/>
      <c r="E7" s="166">
        <v>2257831.6447999999</v>
      </c>
      <c r="F7" s="166">
        <v>0</v>
      </c>
      <c r="G7" s="166">
        <v>0</v>
      </c>
      <c r="H7" s="166">
        <v>0</v>
      </c>
      <c r="I7" s="166">
        <v>0</v>
      </c>
      <c r="J7" s="166">
        <v>0</v>
      </c>
      <c r="K7" s="166">
        <v>2257831.6447999999</v>
      </c>
      <c r="L7" s="166">
        <v>0</v>
      </c>
      <c r="M7" s="166">
        <v>0</v>
      </c>
      <c r="N7" s="166">
        <v>2257831.6447999999</v>
      </c>
    </row>
    <row r="8" spans="1:14">
      <c r="A8" s="102">
        <v>1.1000000000000001</v>
      </c>
      <c r="B8" s="63" t="s">
        <v>76</v>
      </c>
      <c r="C8" s="165">
        <v>112891582.23999999</v>
      </c>
      <c r="D8" s="64">
        <v>0.02</v>
      </c>
      <c r="E8" s="166">
        <v>2257831.6447999999</v>
      </c>
      <c r="F8" s="167">
        <v>0</v>
      </c>
      <c r="G8" s="167">
        <v>0</v>
      </c>
      <c r="H8" s="167">
        <v>0</v>
      </c>
      <c r="I8" s="167">
        <v>0</v>
      </c>
      <c r="J8" s="167">
        <v>0</v>
      </c>
      <c r="K8" s="167">
        <v>2257831.6447999999</v>
      </c>
      <c r="L8" s="167">
        <v>0</v>
      </c>
      <c r="M8" s="167">
        <v>0</v>
      </c>
      <c r="N8" s="166">
        <v>2257831.6447999999</v>
      </c>
    </row>
    <row r="9" spans="1:14">
      <c r="A9" s="102">
        <v>1.2</v>
      </c>
      <c r="B9" s="63" t="s">
        <v>77</v>
      </c>
      <c r="C9" s="165">
        <v>0</v>
      </c>
      <c r="D9" s="64">
        <v>0.05</v>
      </c>
      <c r="E9" s="166">
        <v>0</v>
      </c>
      <c r="F9" s="167">
        <v>0</v>
      </c>
      <c r="G9" s="167">
        <v>0</v>
      </c>
      <c r="H9" s="167">
        <v>0</v>
      </c>
      <c r="I9" s="167">
        <v>0</v>
      </c>
      <c r="J9" s="167">
        <v>0</v>
      </c>
      <c r="K9" s="167">
        <v>0</v>
      </c>
      <c r="L9" s="167">
        <v>0</v>
      </c>
      <c r="M9" s="167">
        <v>0</v>
      </c>
      <c r="N9" s="166">
        <v>0</v>
      </c>
    </row>
    <row r="10" spans="1:14">
      <c r="A10" s="102">
        <v>1.3</v>
      </c>
      <c r="B10" s="63" t="s">
        <v>78</v>
      </c>
      <c r="C10" s="165">
        <v>0</v>
      </c>
      <c r="D10" s="64">
        <v>0.08</v>
      </c>
      <c r="E10" s="166">
        <v>0</v>
      </c>
      <c r="F10" s="167">
        <v>0</v>
      </c>
      <c r="G10" s="167">
        <v>0</v>
      </c>
      <c r="H10" s="167">
        <v>0</v>
      </c>
      <c r="I10" s="167">
        <v>0</v>
      </c>
      <c r="J10" s="167">
        <v>0</v>
      </c>
      <c r="K10" s="167">
        <v>0</v>
      </c>
      <c r="L10" s="167">
        <v>0</v>
      </c>
      <c r="M10" s="167">
        <v>0</v>
      </c>
      <c r="N10" s="166">
        <v>0</v>
      </c>
    </row>
    <row r="11" spans="1:14">
      <c r="A11" s="102">
        <v>1.4</v>
      </c>
      <c r="B11" s="63" t="s">
        <v>79</v>
      </c>
      <c r="C11" s="165">
        <v>0</v>
      </c>
      <c r="D11" s="64">
        <v>0.11</v>
      </c>
      <c r="E11" s="166">
        <v>0</v>
      </c>
      <c r="F11" s="167">
        <v>0</v>
      </c>
      <c r="G11" s="167">
        <v>0</v>
      </c>
      <c r="H11" s="167">
        <v>0</v>
      </c>
      <c r="I11" s="167">
        <v>0</v>
      </c>
      <c r="J11" s="167">
        <v>0</v>
      </c>
      <c r="K11" s="167">
        <v>0</v>
      </c>
      <c r="L11" s="167">
        <v>0</v>
      </c>
      <c r="M11" s="167">
        <v>0</v>
      </c>
      <c r="N11" s="166">
        <v>0</v>
      </c>
    </row>
    <row r="12" spans="1:14">
      <c r="A12" s="102">
        <v>1.5</v>
      </c>
      <c r="B12" s="63" t="s">
        <v>80</v>
      </c>
      <c r="C12" s="165">
        <v>0</v>
      </c>
      <c r="D12" s="64">
        <v>0.14000000000000001</v>
      </c>
      <c r="E12" s="166">
        <v>0</v>
      </c>
      <c r="F12" s="167">
        <v>0</v>
      </c>
      <c r="G12" s="167">
        <v>0</v>
      </c>
      <c r="H12" s="167">
        <v>0</v>
      </c>
      <c r="I12" s="167">
        <v>0</v>
      </c>
      <c r="J12" s="167">
        <v>0</v>
      </c>
      <c r="K12" s="167">
        <v>0</v>
      </c>
      <c r="L12" s="167">
        <v>0</v>
      </c>
      <c r="M12" s="167">
        <v>0</v>
      </c>
      <c r="N12" s="166">
        <v>0</v>
      </c>
    </row>
    <row r="13" spans="1:14">
      <c r="A13" s="102">
        <v>1.6</v>
      </c>
      <c r="B13" s="65" t="s">
        <v>81</v>
      </c>
      <c r="C13" s="165">
        <v>0</v>
      </c>
      <c r="D13" s="66"/>
      <c r="E13" s="166">
        <v>0</v>
      </c>
      <c r="F13" s="167">
        <v>0</v>
      </c>
      <c r="G13" s="167">
        <v>0</v>
      </c>
      <c r="H13" s="167">
        <v>0</v>
      </c>
      <c r="I13" s="167">
        <v>0</v>
      </c>
      <c r="J13" s="167">
        <v>0</v>
      </c>
      <c r="K13" s="167">
        <v>0</v>
      </c>
      <c r="L13" s="167">
        <v>0</v>
      </c>
      <c r="M13" s="167">
        <v>0</v>
      </c>
      <c r="N13" s="166">
        <v>0</v>
      </c>
    </row>
    <row r="14" spans="1:14">
      <c r="A14" s="102">
        <v>2</v>
      </c>
      <c r="B14" s="67" t="s">
        <v>82</v>
      </c>
      <c r="C14" s="165">
        <v>0</v>
      </c>
      <c r="D14" s="57"/>
      <c r="E14" s="166">
        <v>0</v>
      </c>
      <c r="F14" s="167">
        <v>0</v>
      </c>
      <c r="G14" s="167">
        <v>0</v>
      </c>
      <c r="H14" s="167">
        <v>0</v>
      </c>
      <c r="I14" s="167">
        <v>0</v>
      </c>
      <c r="J14" s="167">
        <v>0</v>
      </c>
      <c r="K14" s="167">
        <v>0</v>
      </c>
      <c r="L14" s="167">
        <v>0</v>
      </c>
      <c r="M14" s="167">
        <v>0</v>
      </c>
      <c r="N14" s="166">
        <v>0</v>
      </c>
    </row>
    <row r="15" spans="1:14">
      <c r="A15" s="102">
        <v>2.1</v>
      </c>
      <c r="B15" s="65" t="s">
        <v>76</v>
      </c>
      <c r="C15" s="165">
        <v>0</v>
      </c>
      <c r="D15" s="64">
        <v>5.0000000000000001E-3</v>
      </c>
      <c r="E15" s="166">
        <v>0</v>
      </c>
      <c r="F15" s="167">
        <v>0</v>
      </c>
      <c r="G15" s="167">
        <v>0</v>
      </c>
      <c r="H15" s="167">
        <v>0</v>
      </c>
      <c r="I15" s="167">
        <v>0</v>
      </c>
      <c r="J15" s="167">
        <v>0</v>
      </c>
      <c r="K15" s="167">
        <v>0</v>
      </c>
      <c r="L15" s="167">
        <v>0</v>
      </c>
      <c r="M15" s="167">
        <v>0</v>
      </c>
      <c r="N15" s="166">
        <v>0</v>
      </c>
    </row>
    <row r="16" spans="1:14">
      <c r="A16" s="102">
        <v>2.2000000000000002</v>
      </c>
      <c r="B16" s="65" t="s">
        <v>77</v>
      </c>
      <c r="C16" s="165">
        <v>0</v>
      </c>
      <c r="D16" s="64">
        <v>0.01</v>
      </c>
      <c r="E16" s="166">
        <v>0</v>
      </c>
      <c r="F16" s="167">
        <v>0</v>
      </c>
      <c r="G16" s="167">
        <v>0</v>
      </c>
      <c r="H16" s="167">
        <v>0</v>
      </c>
      <c r="I16" s="167">
        <v>0</v>
      </c>
      <c r="J16" s="167">
        <v>0</v>
      </c>
      <c r="K16" s="167">
        <v>0</v>
      </c>
      <c r="L16" s="167">
        <v>0</v>
      </c>
      <c r="M16" s="167">
        <v>0</v>
      </c>
      <c r="N16" s="166">
        <v>0</v>
      </c>
    </row>
    <row r="17" spans="1:14">
      <c r="A17" s="102">
        <v>2.2999999999999998</v>
      </c>
      <c r="B17" s="65" t="s">
        <v>78</v>
      </c>
      <c r="C17" s="165">
        <v>0</v>
      </c>
      <c r="D17" s="64">
        <v>0.02</v>
      </c>
      <c r="E17" s="166">
        <v>0</v>
      </c>
      <c r="F17" s="167">
        <v>0</v>
      </c>
      <c r="G17" s="167">
        <v>0</v>
      </c>
      <c r="H17" s="167">
        <v>0</v>
      </c>
      <c r="I17" s="167">
        <v>0</v>
      </c>
      <c r="J17" s="167">
        <v>0</v>
      </c>
      <c r="K17" s="167">
        <v>0</v>
      </c>
      <c r="L17" s="167">
        <v>0</v>
      </c>
      <c r="M17" s="167">
        <v>0</v>
      </c>
      <c r="N17" s="166">
        <v>0</v>
      </c>
    </row>
    <row r="18" spans="1:14">
      <c r="A18" s="102">
        <v>2.4</v>
      </c>
      <c r="B18" s="65" t="s">
        <v>79</v>
      </c>
      <c r="C18" s="165">
        <v>0</v>
      </c>
      <c r="D18" s="64">
        <v>0.03</v>
      </c>
      <c r="E18" s="166">
        <v>0</v>
      </c>
      <c r="F18" s="167">
        <v>0</v>
      </c>
      <c r="G18" s="167">
        <v>0</v>
      </c>
      <c r="H18" s="167">
        <v>0</v>
      </c>
      <c r="I18" s="167">
        <v>0</v>
      </c>
      <c r="J18" s="167">
        <v>0</v>
      </c>
      <c r="K18" s="167">
        <v>0</v>
      </c>
      <c r="L18" s="167">
        <v>0</v>
      </c>
      <c r="M18" s="167">
        <v>0</v>
      </c>
      <c r="N18" s="166">
        <v>0</v>
      </c>
    </row>
    <row r="19" spans="1:14">
      <c r="A19" s="102">
        <v>2.5</v>
      </c>
      <c r="B19" s="65" t="s">
        <v>80</v>
      </c>
      <c r="C19" s="165">
        <v>0</v>
      </c>
      <c r="D19" s="64">
        <v>0.04</v>
      </c>
      <c r="E19" s="166">
        <v>0</v>
      </c>
      <c r="F19" s="167">
        <v>0</v>
      </c>
      <c r="G19" s="167">
        <v>0</v>
      </c>
      <c r="H19" s="167">
        <v>0</v>
      </c>
      <c r="I19" s="167">
        <v>0</v>
      </c>
      <c r="J19" s="167">
        <v>0</v>
      </c>
      <c r="K19" s="167">
        <v>0</v>
      </c>
      <c r="L19" s="167">
        <v>0</v>
      </c>
      <c r="M19" s="167">
        <v>0</v>
      </c>
      <c r="N19" s="166">
        <v>0</v>
      </c>
    </row>
    <row r="20" spans="1:14">
      <c r="A20" s="102">
        <v>2.6</v>
      </c>
      <c r="B20" s="65" t="s">
        <v>81</v>
      </c>
      <c r="C20" s="165">
        <v>0</v>
      </c>
      <c r="D20" s="66"/>
      <c r="E20" s="166">
        <v>0</v>
      </c>
      <c r="F20" s="167">
        <v>0</v>
      </c>
      <c r="G20" s="167">
        <v>0</v>
      </c>
      <c r="H20" s="167">
        <v>0</v>
      </c>
      <c r="I20" s="167">
        <v>0</v>
      </c>
      <c r="J20" s="167">
        <v>0</v>
      </c>
      <c r="K20" s="167">
        <v>0</v>
      </c>
      <c r="L20" s="167">
        <v>0</v>
      </c>
      <c r="M20" s="167">
        <v>0</v>
      </c>
      <c r="N20" s="166">
        <v>0</v>
      </c>
    </row>
    <row r="21" spans="1:14" ht="14.4" thickBot="1">
      <c r="A21" s="103">
        <v>3</v>
      </c>
      <c r="B21" s="104" t="s">
        <v>66</v>
      </c>
      <c r="C21" s="165">
        <v>112891582.23999999</v>
      </c>
      <c r="D21" s="105"/>
      <c r="E21" s="166">
        <v>2257831.6447999999</v>
      </c>
      <c r="F21" s="167">
        <v>0</v>
      </c>
      <c r="G21" s="167">
        <v>0</v>
      </c>
      <c r="H21" s="167">
        <v>0</v>
      </c>
      <c r="I21" s="167">
        <v>0</v>
      </c>
      <c r="J21" s="167">
        <v>0</v>
      </c>
      <c r="K21" s="167">
        <v>2257831.6447999999</v>
      </c>
      <c r="L21" s="167">
        <v>0</v>
      </c>
      <c r="M21" s="167">
        <v>0</v>
      </c>
      <c r="N21" s="166">
        <v>2257831.6447999999</v>
      </c>
    </row>
    <row r="22" spans="1:14">
      <c r="E22" s="168"/>
      <c r="F22" s="168"/>
      <c r="G22" s="168"/>
      <c r="H22" s="168"/>
      <c r="I22" s="168"/>
      <c r="J22" s="168"/>
      <c r="K22" s="168"/>
      <c r="L22" s="168"/>
      <c r="M22" s="16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2" tint="-9.9978637043366805E-2"/>
  </sheetPr>
  <dimension ref="A1:C43"/>
  <sheetViews>
    <sheetView workbookViewId="0"/>
  </sheetViews>
  <sheetFormatPr defaultRowHeight="14.4"/>
  <cols>
    <col min="1" max="1" width="11.44140625" customWidth="1"/>
    <col min="2" max="2" width="76.88671875" style="2" customWidth="1"/>
    <col min="3" max="3" width="22.88671875" customWidth="1"/>
  </cols>
  <sheetData>
    <row r="1" spans="1:3">
      <c r="A1" s="1" t="s">
        <v>108</v>
      </c>
      <c r="B1" t="str">
        <f>Info!C2</f>
        <v>სს ტერაბანკი</v>
      </c>
    </row>
    <row r="2" spans="1:3">
      <c r="A2" s="1" t="s">
        <v>109</v>
      </c>
      <c r="B2" s="298">
        <f>'1. key ratios'!B2</f>
        <v>45473</v>
      </c>
    </row>
    <row r="3" spans="1:3">
      <c r="A3" s="1"/>
      <c r="B3"/>
    </row>
    <row r="4" spans="1:3">
      <c r="A4" s="1" t="s">
        <v>428</v>
      </c>
      <c r="B4" t="s">
        <v>387</v>
      </c>
    </row>
    <row r="5" spans="1:3">
      <c r="A5" s="244"/>
      <c r="B5" s="244" t="s">
        <v>388</v>
      </c>
      <c r="C5" s="256"/>
    </row>
    <row r="6" spans="1:3">
      <c r="A6" s="245">
        <v>1</v>
      </c>
      <c r="B6" s="257" t="s">
        <v>440</v>
      </c>
      <c r="C6" s="258">
        <v>1835404502.3002601</v>
      </c>
    </row>
    <row r="7" spans="1:3">
      <c r="A7" s="245">
        <v>2</v>
      </c>
      <c r="B7" s="257" t="s">
        <v>389</v>
      </c>
      <c r="C7" s="258">
        <v>-28133899</v>
      </c>
    </row>
    <row r="8" spans="1:3">
      <c r="A8" s="246">
        <v>3</v>
      </c>
      <c r="B8" s="259" t="s">
        <v>390</v>
      </c>
      <c r="C8" s="260">
        <f>C6+C7</f>
        <v>1807270603.3002601</v>
      </c>
    </row>
    <row r="9" spans="1:3">
      <c r="A9" s="247"/>
      <c r="B9" s="247" t="s">
        <v>391</v>
      </c>
      <c r="C9" s="261"/>
    </row>
    <row r="10" spans="1:3">
      <c r="A10" s="248">
        <v>4</v>
      </c>
      <c r="B10" s="262" t="s">
        <v>392</v>
      </c>
      <c r="C10" s="258">
        <v>0</v>
      </c>
    </row>
    <row r="11" spans="1:3">
      <c r="A11" s="248">
        <v>5</v>
      </c>
      <c r="B11" s="263" t="s">
        <v>393</v>
      </c>
      <c r="C11" s="258">
        <v>0</v>
      </c>
    </row>
    <row r="12" spans="1:3">
      <c r="A12" s="248" t="s">
        <v>394</v>
      </c>
      <c r="B12" s="257" t="s">
        <v>395</v>
      </c>
      <c r="C12" s="260">
        <f>'15. CCR'!E21</f>
        <v>2257831.6447999999</v>
      </c>
    </row>
    <row r="13" spans="1:3">
      <c r="A13" s="249">
        <v>6</v>
      </c>
      <c r="B13" s="264" t="s">
        <v>396</v>
      </c>
      <c r="C13" s="258">
        <v>0</v>
      </c>
    </row>
    <row r="14" spans="1:3">
      <c r="A14" s="249">
        <v>7</v>
      </c>
      <c r="B14" s="265" t="s">
        <v>397</v>
      </c>
      <c r="C14" s="258">
        <v>0</v>
      </c>
    </row>
    <row r="15" spans="1:3">
      <c r="A15" s="250">
        <v>8</v>
      </c>
      <c r="B15" s="257" t="s">
        <v>398</v>
      </c>
      <c r="C15" s="258">
        <v>0</v>
      </c>
    </row>
    <row r="16" spans="1:3" ht="22.8">
      <c r="A16" s="249">
        <v>9</v>
      </c>
      <c r="B16" s="265" t="s">
        <v>399</v>
      </c>
      <c r="C16" s="258">
        <v>0</v>
      </c>
    </row>
    <row r="17" spans="1:3">
      <c r="A17" s="249">
        <v>10</v>
      </c>
      <c r="B17" s="265" t="s">
        <v>400</v>
      </c>
      <c r="C17" s="258">
        <v>0</v>
      </c>
    </row>
    <row r="18" spans="1:3">
      <c r="A18" s="251">
        <v>11</v>
      </c>
      <c r="B18" s="266" t="s">
        <v>401</v>
      </c>
      <c r="C18" s="260">
        <f>SUM(C10:C17)</f>
        <v>2257831.6447999999</v>
      </c>
    </row>
    <row r="19" spans="1:3">
      <c r="A19" s="247"/>
      <c r="B19" s="247" t="s">
        <v>402</v>
      </c>
      <c r="C19" s="267"/>
    </row>
    <row r="20" spans="1:3">
      <c r="A20" s="249">
        <v>12</v>
      </c>
      <c r="B20" s="262" t="s">
        <v>403</v>
      </c>
      <c r="C20" s="258">
        <v>0</v>
      </c>
    </row>
    <row r="21" spans="1:3">
      <c r="A21" s="249">
        <v>13</v>
      </c>
      <c r="B21" s="262" t="s">
        <v>404</v>
      </c>
      <c r="C21" s="258">
        <v>0</v>
      </c>
    </row>
    <row r="22" spans="1:3">
      <c r="A22" s="249">
        <v>14</v>
      </c>
      <c r="B22" s="262" t="s">
        <v>405</v>
      </c>
      <c r="C22" s="258">
        <v>0</v>
      </c>
    </row>
    <row r="23" spans="1:3" ht="22.8">
      <c r="A23" s="249" t="s">
        <v>406</v>
      </c>
      <c r="B23" s="262" t="s">
        <v>407</v>
      </c>
      <c r="C23" s="258">
        <v>0</v>
      </c>
    </row>
    <row r="24" spans="1:3">
      <c r="A24" s="249">
        <v>15</v>
      </c>
      <c r="B24" s="262" t="s">
        <v>408</v>
      </c>
      <c r="C24" s="258">
        <v>0</v>
      </c>
    </row>
    <row r="25" spans="1:3">
      <c r="A25" s="249" t="s">
        <v>409</v>
      </c>
      <c r="B25" s="257" t="s">
        <v>410</v>
      </c>
      <c r="C25" s="258">
        <v>0</v>
      </c>
    </row>
    <row r="26" spans="1:3">
      <c r="A26" s="251">
        <v>16</v>
      </c>
      <c r="B26" s="266" t="s">
        <v>411</v>
      </c>
      <c r="C26" s="260">
        <f>SUM(C20:C25)</f>
        <v>0</v>
      </c>
    </row>
    <row r="27" spans="1:3">
      <c r="A27" s="247"/>
      <c r="B27" s="247" t="s">
        <v>412</v>
      </c>
      <c r="C27" s="261"/>
    </row>
    <row r="28" spans="1:3">
      <c r="A28" s="248">
        <v>17</v>
      </c>
      <c r="B28" s="257" t="s">
        <v>413</v>
      </c>
      <c r="C28" s="258">
        <v>0</v>
      </c>
    </row>
    <row r="29" spans="1:3">
      <c r="A29" s="248">
        <v>18</v>
      </c>
      <c r="B29" s="257" t="s">
        <v>414</v>
      </c>
      <c r="C29" s="258">
        <v>0</v>
      </c>
    </row>
    <row r="30" spans="1:3">
      <c r="A30" s="251">
        <v>19</v>
      </c>
      <c r="B30" s="266" t="s">
        <v>415</v>
      </c>
      <c r="C30" s="260">
        <f>C28+C29</f>
        <v>0</v>
      </c>
    </row>
    <row r="31" spans="1:3">
      <c r="A31" s="252"/>
      <c r="B31" s="247" t="s">
        <v>416</v>
      </c>
      <c r="C31" s="261"/>
    </row>
    <row r="32" spans="1:3">
      <c r="A32" s="248" t="s">
        <v>417</v>
      </c>
      <c r="B32" s="262" t="s">
        <v>418</v>
      </c>
      <c r="C32" s="268">
        <v>0</v>
      </c>
    </row>
    <row r="33" spans="1:3">
      <c r="A33" s="248" t="s">
        <v>419</v>
      </c>
      <c r="B33" s="263" t="s">
        <v>420</v>
      </c>
      <c r="C33" s="268">
        <v>0</v>
      </c>
    </row>
    <row r="34" spans="1:3">
      <c r="A34" s="247"/>
      <c r="B34" s="247" t="s">
        <v>421</v>
      </c>
      <c r="C34" s="261"/>
    </row>
    <row r="35" spans="1:3">
      <c r="A35" s="251">
        <v>20</v>
      </c>
      <c r="B35" s="266" t="s">
        <v>86</v>
      </c>
      <c r="C35" s="260">
        <f>'1. key ratios'!C9</f>
        <v>276268275</v>
      </c>
    </row>
    <row r="36" spans="1:3">
      <c r="A36" s="251">
        <v>21</v>
      </c>
      <c r="B36" s="266" t="s">
        <v>422</v>
      </c>
      <c r="C36" s="260">
        <f>C8+C18+C26+C30</f>
        <v>1809528434.94506</v>
      </c>
    </row>
    <row r="37" spans="1:3">
      <c r="A37" s="253"/>
      <c r="B37" s="253" t="s">
        <v>387</v>
      </c>
      <c r="C37" s="261"/>
    </row>
    <row r="38" spans="1:3">
      <c r="A38" s="251">
        <v>22</v>
      </c>
      <c r="B38" s="266" t="s">
        <v>387</v>
      </c>
      <c r="C38" s="569">
        <f>IFERROR(C35/C36,0)</f>
        <v>0.15267418276761588</v>
      </c>
    </row>
    <row r="39" spans="1:3">
      <c r="A39" s="253"/>
      <c r="B39" s="253" t="s">
        <v>423</v>
      </c>
      <c r="C39" s="261"/>
    </row>
    <row r="40" spans="1:3">
      <c r="A40" s="254" t="s">
        <v>424</v>
      </c>
      <c r="B40" s="262" t="s">
        <v>425</v>
      </c>
      <c r="C40" s="268">
        <v>0</v>
      </c>
    </row>
    <row r="41" spans="1:3">
      <c r="A41" s="255" t="s">
        <v>426</v>
      </c>
      <c r="B41" s="263" t="s">
        <v>427</v>
      </c>
      <c r="C41" s="268">
        <v>0</v>
      </c>
    </row>
    <row r="43" spans="1:3">
      <c r="B43" s="275"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2" tint="-9.9978637043366805E-2"/>
  </sheetPr>
  <dimension ref="A1:G42"/>
  <sheetViews>
    <sheetView zoomScale="90" zoomScaleNormal="90"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RowHeight="14.4"/>
  <cols>
    <col min="1" max="1" width="9.88671875" style="1" bestFit="1" customWidth="1"/>
    <col min="2" max="2" width="82.5546875" style="17" customWidth="1"/>
    <col min="3" max="7" width="17.5546875" style="1" customWidth="1"/>
  </cols>
  <sheetData>
    <row r="1" spans="1:7">
      <c r="A1" s="1" t="s">
        <v>108</v>
      </c>
      <c r="B1" s="1" t="str">
        <f>Info!C2</f>
        <v>სს ტერაბანკი</v>
      </c>
    </row>
    <row r="2" spans="1:7">
      <c r="A2" s="1" t="s">
        <v>109</v>
      </c>
      <c r="B2" s="298">
        <f>'1. key ratios'!B2</f>
        <v>45473</v>
      </c>
    </row>
    <row r="3" spans="1:7">
      <c r="B3" s="298"/>
    </row>
    <row r="4" spans="1:7" ht="15" thickBot="1">
      <c r="A4" s="1" t="s">
        <v>488</v>
      </c>
      <c r="B4" s="173" t="s">
        <v>453</v>
      </c>
    </row>
    <row r="5" spans="1:7">
      <c r="A5" s="300"/>
      <c r="B5" s="301"/>
      <c r="C5" s="642" t="s">
        <v>454</v>
      </c>
      <c r="D5" s="642"/>
      <c r="E5" s="642"/>
      <c r="F5" s="642"/>
      <c r="G5" s="643" t="s">
        <v>455</v>
      </c>
    </row>
    <row r="6" spans="1:7">
      <c r="A6" s="302"/>
      <c r="B6" s="303"/>
      <c r="C6" s="304" t="s">
        <v>456</v>
      </c>
      <c r="D6" s="304" t="s">
        <v>457</v>
      </c>
      <c r="E6" s="304" t="s">
        <v>458</v>
      </c>
      <c r="F6" s="304" t="s">
        <v>459</v>
      </c>
      <c r="G6" s="644"/>
    </row>
    <row r="7" spans="1:7">
      <c r="A7" s="305"/>
      <c r="B7" s="306" t="s">
        <v>460</v>
      </c>
      <c r="C7" s="307"/>
      <c r="D7" s="307"/>
      <c r="E7" s="307"/>
      <c r="F7" s="307"/>
      <c r="G7" s="308"/>
    </row>
    <row r="8" spans="1:7">
      <c r="A8" s="309">
        <v>1</v>
      </c>
      <c r="B8" s="310" t="s">
        <v>461</v>
      </c>
      <c r="C8" s="311">
        <v>276268275</v>
      </c>
      <c r="D8" s="311">
        <v>0</v>
      </c>
      <c r="E8" s="311">
        <v>0</v>
      </c>
      <c r="F8" s="311">
        <v>320844598.01999986</v>
      </c>
      <c r="G8" s="311">
        <v>597112873.01999986</v>
      </c>
    </row>
    <row r="9" spans="1:7">
      <c r="A9" s="309">
        <v>2</v>
      </c>
      <c r="B9" s="312" t="s">
        <v>85</v>
      </c>
      <c r="C9" s="311">
        <v>276268275</v>
      </c>
      <c r="D9" s="311">
        <v>0</v>
      </c>
      <c r="E9" s="311">
        <v>0</v>
      </c>
      <c r="F9" s="311">
        <v>44510309.840000004</v>
      </c>
      <c r="G9" s="311">
        <v>320778584.84000003</v>
      </c>
    </row>
    <row r="10" spans="1:7">
      <c r="A10" s="309">
        <v>3</v>
      </c>
      <c r="B10" s="312" t="s">
        <v>462</v>
      </c>
      <c r="C10" s="313"/>
      <c r="D10" s="313"/>
      <c r="E10" s="313"/>
      <c r="F10" s="311">
        <v>276334288.17999983</v>
      </c>
      <c r="G10" s="311">
        <v>276334288.17999983</v>
      </c>
    </row>
    <row r="11" spans="1:7" ht="27.6">
      <c r="A11" s="309">
        <v>4</v>
      </c>
      <c r="B11" s="310" t="s">
        <v>463</v>
      </c>
      <c r="C11" s="311">
        <v>171167920.32999927</v>
      </c>
      <c r="D11" s="311">
        <v>198951513.3900001</v>
      </c>
      <c r="E11" s="311">
        <v>95195251.540000066</v>
      </c>
      <c r="F11" s="311">
        <v>8024208.080000001</v>
      </c>
      <c r="G11" s="311">
        <v>431453789.2444995</v>
      </c>
    </row>
    <row r="12" spans="1:7">
      <c r="A12" s="309">
        <v>5</v>
      </c>
      <c r="B12" s="312" t="s">
        <v>464</v>
      </c>
      <c r="C12" s="311">
        <v>149160634.42999929</v>
      </c>
      <c r="D12" s="311">
        <v>183582416.66000012</v>
      </c>
      <c r="E12" s="311">
        <v>92366657.340000063</v>
      </c>
      <c r="F12" s="311">
        <v>7744386.1800000006</v>
      </c>
      <c r="G12" s="311">
        <v>411211389.8794995</v>
      </c>
    </row>
    <row r="13" spans="1:7">
      <c r="A13" s="309">
        <v>6</v>
      </c>
      <c r="B13" s="312" t="s">
        <v>465</v>
      </c>
      <c r="C13" s="311">
        <v>22007285.899999969</v>
      </c>
      <c r="D13" s="311">
        <v>15369096.729999999</v>
      </c>
      <c r="E13" s="311">
        <v>2828594.1999999997</v>
      </c>
      <c r="F13" s="311">
        <v>279821.90000000002</v>
      </c>
      <c r="G13" s="311">
        <v>20242399.364999983</v>
      </c>
    </row>
    <row r="14" spans="1:7">
      <c r="A14" s="309">
        <v>7</v>
      </c>
      <c r="B14" s="310" t="s">
        <v>466</v>
      </c>
      <c r="C14" s="311">
        <v>317622278.64649993</v>
      </c>
      <c r="D14" s="311">
        <v>237381107.19</v>
      </c>
      <c r="E14" s="311">
        <v>130208962.28</v>
      </c>
      <c r="F14" s="311">
        <v>15097683.689999999</v>
      </c>
      <c r="G14" s="311">
        <v>287610762.92499995</v>
      </c>
    </row>
    <row r="15" spans="1:7" ht="55.2">
      <c r="A15" s="309">
        <v>8</v>
      </c>
      <c r="B15" s="312" t="s">
        <v>467</v>
      </c>
      <c r="C15" s="311">
        <v>299975797.20999992</v>
      </c>
      <c r="D15" s="311">
        <v>129984582.67</v>
      </c>
      <c r="E15" s="311">
        <v>82301577.829999998</v>
      </c>
      <c r="F15" s="311">
        <v>15052183.689999999</v>
      </c>
      <c r="G15" s="311">
        <v>263657070.69999996</v>
      </c>
    </row>
    <row r="16" spans="1:7" ht="27.6">
      <c r="A16" s="309">
        <v>9</v>
      </c>
      <c r="B16" s="312" t="s">
        <v>468</v>
      </c>
      <c r="C16" s="311">
        <v>17646481.436499998</v>
      </c>
      <c r="D16" s="311">
        <v>107396524.51999998</v>
      </c>
      <c r="E16" s="311">
        <v>47907384.450000003</v>
      </c>
      <c r="F16" s="311">
        <v>45500</v>
      </c>
      <c r="G16" s="311">
        <v>23953692.225000001</v>
      </c>
    </row>
    <row r="17" spans="1:7">
      <c r="A17" s="309">
        <v>10</v>
      </c>
      <c r="B17" s="310" t="s">
        <v>469</v>
      </c>
      <c r="C17" s="311">
        <v>0</v>
      </c>
      <c r="D17" s="311">
        <v>0</v>
      </c>
      <c r="E17" s="311">
        <v>0</v>
      </c>
      <c r="F17" s="311">
        <v>0</v>
      </c>
      <c r="G17" s="311">
        <v>0</v>
      </c>
    </row>
    <row r="18" spans="1:7">
      <c r="A18" s="309">
        <v>11</v>
      </c>
      <c r="B18" s="310" t="s">
        <v>89</v>
      </c>
      <c r="C18" s="311">
        <v>0</v>
      </c>
      <c r="D18" s="311">
        <v>26001371.102904592</v>
      </c>
      <c r="E18" s="311">
        <v>3426839.3131634295</v>
      </c>
      <c r="F18" s="311">
        <v>7080593.7363274358</v>
      </c>
      <c r="G18" s="311">
        <v>0</v>
      </c>
    </row>
    <row r="19" spans="1:7">
      <c r="A19" s="309">
        <v>12</v>
      </c>
      <c r="B19" s="312" t="s">
        <v>470</v>
      </c>
      <c r="C19" s="311">
        <v>0</v>
      </c>
      <c r="D19" s="311">
        <v>0</v>
      </c>
      <c r="E19" s="311">
        <v>0</v>
      </c>
      <c r="F19" s="311">
        <v>0</v>
      </c>
      <c r="G19" s="311">
        <v>0</v>
      </c>
    </row>
    <row r="20" spans="1:7" ht="27.6">
      <c r="A20" s="309">
        <v>13</v>
      </c>
      <c r="B20" s="312" t="s">
        <v>471</v>
      </c>
      <c r="C20" s="311">
        <v>0</v>
      </c>
      <c r="D20" s="311">
        <v>26001371.102904592</v>
      </c>
      <c r="E20" s="311">
        <v>3426839.3131634295</v>
      </c>
      <c r="F20" s="311">
        <v>7080593.7363274358</v>
      </c>
      <c r="G20" s="311">
        <v>0</v>
      </c>
    </row>
    <row r="21" spans="1:7">
      <c r="A21" s="314">
        <v>14</v>
      </c>
      <c r="B21" s="315" t="s">
        <v>472</v>
      </c>
      <c r="C21" s="313"/>
      <c r="D21" s="313"/>
      <c r="E21" s="313"/>
      <c r="F21" s="313"/>
      <c r="G21" s="316">
        <f>SUM(G8,G11,G14,G17,G18)</f>
        <v>1316177425.1894994</v>
      </c>
    </row>
    <row r="22" spans="1:7">
      <c r="A22" s="317"/>
      <c r="B22" s="334" t="s">
        <v>473</v>
      </c>
      <c r="C22" s="318"/>
      <c r="D22" s="319"/>
      <c r="E22" s="318"/>
      <c r="F22" s="318"/>
      <c r="G22" s="320"/>
    </row>
    <row r="23" spans="1:7">
      <c r="A23" s="309">
        <v>15</v>
      </c>
      <c r="B23" s="310" t="s">
        <v>322</v>
      </c>
      <c r="C23" s="321">
        <v>373355602.06429994</v>
      </c>
      <c r="D23" s="321">
        <v>0</v>
      </c>
      <c r="E23" s="321">
        <v>0</v>
      </c>
      <c r="F23" s="321">
        <v>3435310.4</v>
      </c>
      <c r="G23" s="321">
        <v>14356396.615714999</v>
      </c>
    </row>
    <row r="24" spans="1:7">
      <c r="A24" s="309">
        <v>16</v>
      </c>
      <c r="B24" s="310" t="s">
        <v>474</v>
      </c>
      <c r="C24" s="321">
        <v>161778.12390000001</v>
      </c>
      <c r="D24" s="321">
        <v>212473308.63728356</v>
      </c>
      <c r="E24" s="321">
        <v>139786831.323459</v>
      </c>
      <c r="F24" s="321">
        <v>904989515.20592618</v>
      </c>
      <c r="G24" s="321">
        <v>917187162.93329096</v>
      </c>
    </row>
    <row r="25" spans="1:7" ht="27.6">
      <c r="A25" s="309">
        <v>17</v>
      </c>
      <c r="B25" s="312" t="s">
        <v>475</v>
      </c>
      <c r="C25" s="321" t="s">
        <v>990</v>
      </c>
      <c r="D25" s="321">
        <v>0</v>
      </c>
      <c r="E25" s="321">
        <v>0</v>
      </c>
      <c r="F25" s="321">
        <v>0</v>
      </c>
      <c r="G25" s="321">
        <v>0</v>
      </c>
    </row>
    <row r="26" spans="1:7" ht="27.6">
      <c r="A26" s="309">
        <v>18</v>
      </c>
      <c r="B26" s="312" t="s">
        <v>476</v>
      </c>
      <c r="C26" s="321">
        <v>161778.12390000001</v>
      </c>
      <c r="D26" s="321">
        <v>34497967.983500004</v>
      </c>
      <c r="E26" s="321">
        <v>46006.039000000004</v>
      </c>
      <c r="F26" s="321">
        <v>463167.20770000003</v>
      </c>
      <c r="G26" s="321">
        <v>5685132.1433100011</v>
      </c>
    </row>
    <row r="27" spans="1:7">
      <c r="A27" s="309">
        <v>19</v>
      </c>
      <c r="B27" s="312" t="s">
        <v>477</v>
      </c>
      <c r="C27" s="321" t="s">
        <v>990</v>
      </c>
      <c r="D27" s="321">
        <v>144901858.44213745</v>
      </c>
      <c r="E27" s="321">
        <v>122463160.38535896</v>
      </c>
      <c r="F27" s="321">
        <v>724362630.97312546</v>
      </c>
      <c r="G27" s="321">
        <v>749390745.74090481</v>
      </c>
    </row>
    <row r="28" spans="1:7">
      <c r="A28" s="309">
        <v>20</v>
      </c>
      <c r="B28" s="322" t="s">
        <v>478</v>
      </c>
      <c r="C28" s="321">
        <v>0</v>
      </c>
      <c r="D28" s="321">
        <v>0</v>
      </c>
      <c r="E28" s="321">
        <v>0</v>
      </c>
      <c r="F28" s="321">
        <v>0</v>
      </c>
      <c r="G28" s="321">
        <v>0</v>
      </c>
    </row>
    <row r="29" spans="1:7">
      <c r="A29" s="309">
        <v>21</v>
      </c>
      <c r="B29" s="312" t="s">
        <v>479</v>
      </c>
      <c r="C29" s="321" t="s">
        <v>990</v>
      </c>
      <c r="D29" s="321">
        <v>31038128.272399925</v>
      </c>
      <c r="E29" s="321">
        <v>17277664.899100035</v>
      </c>
      <c r="F29" s="321">
        <v>168536717.02510068</v>
      </c>
      <c r="G29" s="321">
        <v>151210658.07945317</v>
      </c>
    </row>
    <row r="30" spans="1:7">
      <c r="A30" s="309">
        <v>22</v>
      </c>
      <c r="B30" s="322" t="s">
        <v>478</v>
      </c>
      <c r="C30" s="321">
        <v>0</v>
      </c>
      <c r="D30" s="321">
        <v>11483255.263467066</v>
      </c>
      <c r="E30" s="321">
        <v>8218417.4372330718</v>
      </c>
      <c r="F30" s="321">
        <v>81017239.888161898</v>
      </c>
      <c r="G30" s="321">
        <v>62512042.277655303</v>
      </c>
    </row>
    <row r="31" spans="1:7" ht="27.6">
      <c r="A31" s="309">
        <v>23</v>
      </c>
      <c r="B31" s="312" t="s">
        <v>480</v>
      </c>
      <c r="C31" s="321" t="s">
        <v>990</v>
      </c>
      <c r="D31" s="321">
        <v>2035353.9392461679</v>
      </c>
      <c r="E31" s="321">
        <v>0</v>
      </c>
      <c r="F31" s="321">
        <v>11627000</v>
      </c>
      <c r="G31" s="321">
        <v>10900626.969623083</v>
      </c>
    </row>
    <row r="32" spans="1:7">
      <c r="A32" s="309">
        <v>24</v>
      </c>
      <c r="B32" s="310" t="s">
        <v>481</v>
      </c>
      <c r="C32" s="321">
        <v>0</v>
      </c>
      <c r="D32" s="321">
        <v>0</v>
      </c>
      <c r="E32" s="321">
        <v>0</v>
      </c>
      <c r="F32" s="321">
        <v>0</v>
      </c>
      <c r="G32" s="321">
        <v>0</v>
      </c>
    </row>
    <row r="33" spans="1:7">
      <c r="A33" s="309">
        <v>25</v>
      </c>
      <c r="B33" s="310" t="s">
        <v>99</v>
      </c>
      <c r="C33" s="321">
        <v>53586297.419877395</v>
      </c>
      <c r="D33" s="321">
        <v>15185081.722105995</v>
      </c>
      <c r="E33" s="321">
        <v>9478797.8532419298</v>
      </c>
      <c r="F33" s="321">
        <v>94818078.092541113</v>
      </c>
      <c r="G33" s="321">
        <v>160736315.30009246</v>
      </c>
    </row>
    <row r="34" spans="1:7">
      <c r="A34" s="309">
        <v>26</v>
      </c>
      <c r="B34" s="312" t="s">
        <v>482</v>
      </c>
      <c r="C34" s="321">
        <v>0</v>
      </c>
      <c r="D34" s="321">
        <v>0</v>
      </c>
      <c r="E34" s="321">
        <v>0</v>
      </c>
      <c r="F34" s="321">
        <v>0</v>
      </c>
      <c r="G34" s="321">
        <v>0</v>
      </c>
    </row>
    <row r="35" spans="1:7">
      <c r="A35" s="309">
        <v>27</v>
      </c>
      <c r="B35" s="312" t="s">
        <v>483</v>
      </c>
      <c r="C35" s="321">
        <v>53586297.419877395</v>
      </c>
      <c r="D35" s="321">
        <v>15185081.722105995</v>
      </c>
      <c r="E35" s="321">
        <v>9478797.8532419298</v>
      </c>
      <c r="F35" s="321">
        <v>94818078.092541113</v>
      </c>
      <c r="G35" s="321">
        <v>160736315.30009246</v>
      </c>
    </row>
    <row r="36" spans="1:7">
      <c r="A36" s="309">
        <v>28</v>
      </c>
      <c r="B36" s="310" t="s">
        <v>484</v>
      </c>
      <c r="C36" s="321">
        <v>0</v>
      </c>
      <c r="D36" s="321">
        <v>22762161.17639539</v>
      </c>
      <c r="E36" s="321">
        <v>31156514.578936566</v>
      </c>
      <c r="F36" s="321">
        <v>46218431.421372555</v>
      </c>
      <c r="G36" s="321">
        <v>7931844.8627390787</v>
      </c>
    </row>
    <row r="37" spans="1:7">
      <c r="A37" s="314">
        <v>29</v>
      </c>
      <c r="B37" s="315" t="s">
        <v>485</v>
      </c>
      <c r="C37" s="313"/>
      <c r="D37" s="313"/>
      <c r="E37" s="313"/>
      <c r="F37" s="313"/>
      <c r="G37" s="316">
        <f>SUM(G23:G24,G32:G33,G36)</f>
        <v>1100211719.7118375</v>
      </c>
    </row>
    <row r="38" spans="1:7">
      <c r="A38" s="305"/>
      <c r="B38" s="323"/>
      <c r="C38" s="324"/>
      <c r="D38" s="324"/>
      <c r="E38" s="324"/>
      <c r="F38" s="324"/>
      <c r="G38" s="325"/>
    </row>
    <row r="39" spans="1:7" ht="15" thickBot="1">
      <c r="A39" s="326">
        <v>30</v>
      </c>
      <c r="B39" s="327" t="s">
        <v>453</v>
      </c>
      <c r="C39" s="206"/>
      <c r="D39" s="190"/>
      <c r="E39" s="190"/>
      <c r="F39" s="328"/>
      <c r="G39" s="329">
        <f>IFERROR(G21/G37,0)</f>
        <v>1.1962946782045065</v>
      </c>
    </row>
    <row r="42" spans="1:7" ht="41.4">
      <c r="B42" s="17"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2" tint="-9.9978637043366805E-2"/>
  </sheetPr>
  <dimension ref="A1:H26"/>
  <sheetViews>
    <sheetView showGridLines="0" zoomScale="80" zoomScaleNormal="80" workbookViewId="0"/>
  </sheetViews>
  <sheetFormatPr defaultColWidth="9.109375" defaultRowHeight="12"/>
  <cols>
    <col min="1" max="1" width="11.88671875" style="339" bestFit="1" customWidth="1"/>
    <col min="2" max="2" width="105.109375" style="339" bestFit="1" customWidth="1"/>
    <col min="3" max="3" width="13.88671875" style="339" bestFit="1" customWidth="1"/>
    <col min="4" max="4" width="13" style="339" bestFit="1" customWidth="1"/>
    <col min="5" max="5" width="17.44140625" style="339" bestFit="1" customWidth="1"/>
    <col min="6" max="6" width="14.44140625" style="339" bestFit="1" customWidth="1"/>
    <col min="7" max="7" width="30.44140625" style="339" customWidth="1"/>
    <col min="8" max="8" width="16" style="339" bestFit="1" customWidth="1"/>
    <col min="9" max="16384" width="9.109375" style="339"/>
  </cols>
  <sheetData>
    <row r="1" spans="1:8" ht="13.8">
      <c r="A1" s="338" t="s">
        <v>108</v>
      </c>
      <c r="B1" s="274" t="str">
        <f>Info!C2</f>
        <v>სს ტერაბანკი</v>
      </c>
    </row>
    <row r="2" spans="1:8">
      <c r="A2" s="338" t="s">
        <v>109</v>
      </c>
      <c r="B2" s="341">
        <f>'1. key ratios'!B2</f>
        <v>45473</v>
      </c>
    </row>
    <row r="3" spans="1:8">
      <c r="A3" s="340" t="s">
        <v>493</v>
      </c>
    </row>
    <row r="5" spans="1:8">
      <c r="A5" s="645" t="s">
        <v>494</v>
      </c>
      <c r="B5" s="646"/>
      <c r="C5" s="651" t="s">
        <v>495</v>
      </c>
      <c r="D5" s="652"/>
      <c r="E5" s="652"/>
      <c r="F5" s="652"/>
      <c r="G5" s="652"/>
      <c r="H5" s="653"/>
    </row>
    <row r="6" spans="1:8">
      <c r="A6" s="647"/>
      <c r="B6" s="648"/>
      <c r="C6" s="654"/>
      <c r="D6" s="655"/>
      <c r="E6" s="655"/>
      <c r="F6" s="655"/>
      <c r="G6" s="655"/>
      <c r="H6" s="656"/>
    </row>
    <row r="7" spans="1:8" ht="24">
      <c r="A7" s="649"/>
      <c r="B7" s="650"/>
      <c r="C7" s="431" t="s">
        <v>496</v>
      </c>
      <c r="D7" s="431" t="s">
        <v>497</v>
      </c>
      <c r="E7" s="431" t="s">
        <v>498</v>
      </c>
      <c r="F7" s="431" t="s">
        <v>499</v>
      </c>
      <c r="G7" s="431" t="s">
        <v>679</v>
      </c>
      <c r="H7" s="431" t="s">
        <v>66</v>
      </c>
    </row>
    <row r="8" spans="1:8">
      <c r="A8" s="427">
        <v>1</v>
      </c>
      <c r="B8" s="426" t="s">
        <v>134</v>
      </c>
      <c r="C8" s="570">
        <v>104916363.99999999</v>
      </c>
      <c r="D8" s="570">
        <v>119086029.53999999</v>
      </c>
      <c r="E8" s="570">
        <v>10767162.162162162</v>
      </c>
      <c r="F8" s="570">
        <v>0</v>
      </c>
      <c r="G8" s="570">
        <v>0</v>
      </c>
      <c r="H8" s="570">
        <v>234769555.70216212</v>
      </c>
    </row>
    <row r="9" spans="1:8">
      <c r="A9" s="427">
        <v>2</v>
      </c>
      <c r="B9" s="426" t="s">
        <v>135</v>
      </c>
      <c r="C9" s="570">
        <v>0</v>
      </c>
      <c r="D9" s="570">
        <v>0</v>
      </c>
      <c r="E9" s="570">
        <v>0</v>
      </c>
      <c r="F9" s="570">
        <v>0</v>
      </c>
      <c r="G9" s="570">
        <v>0</v>
      </c>
      <c r="H9" s="570">
        <v>0</v>
      </c>
    </row>
    <row r="10" spans="1:8">
      <c r="A10" s="427">
        <v>3</v>
      </c>
      <c r="B10" s="426" t="s">
        <v>136</v>
      </c>
      <c r="C10" s="570">
        <v>0</v>
      </c>
      <c r="D10" s="570">
        <v>0</v>
      </c>
      <c r="E10" s="570">
        <v>0</v>
      </c>
      <c r="F10" s="570">
        <v>0</v>
      </c>
      <c r="G10" s="570">
        <v>0</v>
      </c>
      <c r="H10" s="570">
        <v>0</v>
      </c>
    </row>
    <row r="11" spans="1:8">
      <c r="A11" s="427">
        <v>4</v>
      </c>
      <c r="B11" s="426" t="s">
        <v>137</v>
      </c>
      <c r="C11" s="570">
        <v>0</v>
      </c>
      <c r="D11" s="570">
        <v>0</v>
      </c>
      <c r="E11" s="570">
        <v>0</v>
      </c>
      <c r="F11" s="570">
        <v>0</v>
      </c>
      <c r="G11" s="570">
        <v>0</v>
      </c>
      <c r="H11" s="570">
        <v>0</v>
      </c>
    </row>
    <row r="12" spans="1:8">
      <c r="A12" s="427">
        <v>5</v>
      </c>
      <c r="B12" s="426" t="s">
        <v>948</v>
      </c>
      <c r="C12" s="570">
        <v>0</v>
      </c>
      <c r="D12" s="570">
        <v>0</v>
      </c>
      <c r="E12" s="570">
        <v>0</v>
      </c>
      <c r="F12" s="570">
        <v>0</v>
      </c>
      <c r="G12" s="570">
        <v>0</v>
      </c>
      <c r="H12" s="570">
        <v>0</v>
      </c>
    </row>
    <row r="13" spans="1:8">
      <c r="A13" s="427">
        <v>6</v>
      </c>
      <c r="B13" s="426" t="s">
        <v>138</v>
      </c>
      <c r="C13" s="570">
        <v>0</v>
      </c>
      <c r="D13" s="570">
        <v>42276185.5</v>
      </c>
      <c r="E13" s="570">
        <v>0</v>
      </c>
      <c r="F13" s="570">
        <v>3436927.16</v>
      </c>
      <c r="G13" s="570">
        <v>0</v>
      </c>
      <c r="H13" s="570">
        <v>45713112.659999996</v>
      </c>
    </row>
    <row r="14" spans="1:8">
      <c r="A14" s="427">
        <v>7</v>
      </c>
      <c r="B14" s="426" t="s">
        <v>71</v>
      </c>
      <c r="C14" s="570">
        <v>0</v>
      </c>
      <c r="D14" s="570">
        <v>30756304.262927014</v>
      </c>
      <c r="E14" s="570">
        <v>232889679.9386861</v>
      </c>
      <c r="F14" s="570">
        <v>349481556.18586391</v>
      </c>
      <c r="G14" s="570">
        <v>0</v>
      </c>
      <c r="H14" s="570">
        <v>613127540.38747704</v>
      </c>
    </row>
    <row r="15" spans="1:8">
      <c r="A15" s="427">
        <v>8</v>
      </c>
      <c r="B15" s="428" t="s">
        <v>72</v>
      </c>
      <c r="C15" s="570">
        <v>0</v>
      </c>
      <c r="D15" s="570">
        <v>23741951.932656981</v>
      </c>
      <c r="E15" s="570">
        <v>210032923.60764894</v>
      </c>
      <c r="F15" s="570">
        <v>446995985.09193748</v>
      </c>
      <c r="G15" s="570" t="s">
        <v>991</v>
      </c>
      <c r="H15" s="570">
        <v>680770860.63224339</v>
      </c>
    </row>
    <row r="16" spans="1:8">
      <c r="A16" s="427">
        <v>9</v>
      </c>
      <c r="B16" s="426" t="s">
        <v>949</v>
      </c>
      <c r="C16" s="570">
        <v>0</v>
      </c>
      <c r="D16" s="570">
        <v>1098946.0843249999</v>
      </c>
      <c r="E16" s="570">
        <v>13475677.397450004</v>
      </c>
      <c r="F16" s="570">
        <v>106084948.83197682</v>
      </c>
      <c r="G16" s="570">
        <v>0</v>
      </c>
      <c r="H16" s="570">
        <v>120659572.31375182</v>
      </c>
    </row>
    <row r="17" spans="1:8">
      <c r="A17" s="427">
        <v>10</v>
      </c>
      <c r="B17" s="430" t="s">
        <v>514</v>
      </c>
      <c r="C17" s="570">
        <v>0</v>
      </c>
      <c r="D17" s="570">
        <v>1029461.350519</v>
      </c>
      <c r="E17" s="570">
        <v>5092441.4899670035</v>
      </c>
      <c r="F17" s="570">
        <v>10674783.510818005</v>
      </c>
      <c r="G17" s="570">
        <v>0</v>
      </c>
      <c r="H17" s="570">
        <v>16796686.35130401</v>
      </c>
    </row>
    <row r="18" spans="1:8">
      <c r="A18" s="427">
        <v>11</v>
      </c>
      <c r="B18" s="426" t="s">
        <v>68</v>
      </c>
      <c r="C18" s="570">
        <v>0</v>
      </c>
      <c r="D18" s="570">
        <v>0</v>
      </c>
      <c r="E18" s="570">
        <v>0</v>
      </c>
      <c r="F18" s="570">
        <v>0</v>
      </c>
      <c r="G18" s="570">
        <v>0</v>
      </c>
      <c r="H18" s="570">
        <v>0</v>
      </c>
    </row>
    <row r="19" spans="1:8">
      <c r="A19" s="427">
        <v>12</v>
      </c>
      <c r="B19" s="426" t="s">
        <v>69</v>
      </c>
      <c r="C19" s="570">
        <v>0</v>
      </c>
      <c r="D19" s="570">
        <v>0</v>
      </c>
      <c r="E19" s="570">
        <v>0</v>
      </c>
      <c r="F19" s="570">
        <v>0</v>
      </c>
      <c r="G19" s="570">
        <v>0</v>
      </c>
      <c r="H19" s="570">
        <v>0</v>
      </c>
    </row>
    <row r="20" spans="1:8">
      <c r="A20" s="429">
        <v>13</v>
      </c>
      <c r="B20" s="428" t="s">
        <v>70</v>
      </c>
      <c r="C20" s="570">
        <v>0</v>
      </c>
      <c r="D20" s="570">
        <v>0</v>
      </c>
      <c r="E20" s="570">
        <v>0</v>
      </c>
      <c r="F20" s="570">
        <v>0</v>
      </c>
      <c r="G20" s="570">
        <v>0</v>
      </c>
      <c r="H20" s="570">
        <v>0</v>
      </c>
    </row>
    <row r="21" spans="1:8">
      <c r="A21" s="427">
        <v>14</v>
      </c>
      <c r="B21" s="426" t="s">
        <v>500</v>
      </c>
      <c r="C21" s="570">
        <v>59316965.769096874</v>
      </c>
      <c r="D21" s="570">
        <v>0</v>
      </c>
      <c r="E21" s="570">
        <v>0</v>
      </c>
      <c r="F21" s="570">
        <v>81046898.300000012</v>
      </c>
      <c r="G21" s="570">
        <v>0</v>
      </c>
      <c r="H21" s="570">
        <v>140363864.06909689</v>
      </c>
    </row>
    <row r="22" spans="1:8">
      <c r="A22" s="425">
        <v>15</v>
      </c>
      <c r="B22" s="424" t="s">
        <v>66</v>
      </c>
      <c r="C22" s="570">
        <v>164233329.76909685</v>
      </c>
      <c r="D22" s="570">
        <v>216959417.31990898</v>
      </c>
      <c r="E22" s="570">
        <v>467165443.1059472</v>
      </c>
      <c r="F22" s="570">
        <v>987046315.5697782</v>
      </c>
      <c r="G22" s="570">
        <v>0</v>
      </c>
      <c r="H22" s="570">
        <v>1835404505.7647312</v>
      </c>
    </row>
    <row r="26" spans="1:8" ht="36">
      <c r="B26" s="356" t="s">
        <v>678</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sheetPr>
  <dimension ref="A1:H26"/>
  <sheetViews>
    <sheetView showGridLines="0" zoomScaleNormal="100" workbookViewId="0"/>
  </sheetViews>
  <sheetFormatPr defaultColWidth="9.109375" defaultRowHeight="12"/>
  <cols>
    <col min="1" max="1" width="11.88671875" style="342" bestFit="1" customWidth="1"/>
    <col min="2" max="2" width="86.88671875" style="339" customWidth="1"/>
    <col min="3" max="4" width="31.5546875" style="339" customWidth="1"/>
    <col min="5" max="5" width="16.44140625" style="339" bestFit="1" customWidth="1"/>
    <col min="6" max="6" width="14.33203125" style="339" bestFit="1" customWidth="1"/>
    <col min="7" max="7" width="20" style="339" bestFit="1" customWidth="1"/>
    <col min="8" max="8" width="25.109375" style="339" bestFit="1" customWidth="1"/>
    <col min="9" max="16384" width="9.109375" style="339"/>
  </cols>
  <sheetData>
    <row r="1" spans="1:8" ht="13.8">
      <c r="A1" s="338" t="s">
        <v>108</v>
      </c>
      <c r="B1" s="274" t="str">
        <f>Info!C2</f>
        <v>სს ტერაბანკი</v>
      </c>
      <c r="C1" s="443"/>
      <c r="D1" s="443"/>
      <c r="E1" s="443"/>
      <c r="F1" s="443"/>
      <c r="G1" s="443"/>
      <c r="H1" s="443"/>
    </row>
    <row r="2" spans="1:8">
      <c r="A2" s="338" t="s">
        <v>109</v>
      </c>
      <c r="B2" s="341">
        <f>'1. key ratios'!B2</f>
        <v>45473</v>
      </c>
      <c r="C2" s="443"/>
      <c r="D2" s="443"/>
      <c r="E2" s="443"/>
      <c r="F2" s="443"/>
      <c r="G2" s="443"/>
      <c r="H2" s="443"/>
    </row>
    <row r="3" spans="1:8">
      <c r="A3" s="340" t="s">
        <v>501</v>
      </c>
      <c r="B3" s="443"/>
      <c r="C3" s="443"/>
      <c r="D3" s="443"/>
      <c r="E3" s="443"/>
      <c r="F3" s="443"/>
      <c r="G3" s="443"/>
      <c r="H3" s="443"/>
    </row>
    <row r="4" spans="1:8">
      <c r="A4" s="444"/>
      <c r="B4" s="443"/>
      <c r="C4" s="442" t="s">
        <v>502</v>
      </c>
      <c r="D4" s="442" t="s">
        <v>503</v>
      </c>
      <c r="E4" s="442" t="s">
        <v>504</v>
      </c>
      <c r="F4" s="442" t="s">
        <v>505</v>
      </c>
      <c r="G4" s="442" t="s">
        <v>506</v>
      </c>
      <c r="H4" s="442" t="s">
        <v>507</v>
      </c>
    </row>
    <row r="5" spans="1:8" ht="33.9" customHeight="1">
      <c r="A5" s="645" t="s">
        <v>867</v>
      </c>
      <c r="B5" s="646"/>
      <c r="C5" s="659" t="s">
        <v>596</v>
      </c>
      <c r="D5" s="659"/>
      <c r="E5" s="659" t="s">
        <v>866</v>
      </c>
      <c r="F5" s="657" t="s">
        <v>865</v>
      </c>
      <c r="G5" s="657" t="s">
        <v>511</v>
      </c>
      <c r="H5" s="440" t="s">
        <v>864</v>
      </c>
    </row>
    <row r="6" spans="1:8" ht="24">
      <c r="A6" s="649"/>
      <c r="B6" s="650"/>
      <c r="C6" s="441" t="s">
        <v>512</v>
      </c>
      <c r="D6" s="441" t="s">
        <v>513</v>
      </c>
      <c r="E6" s="659"/>
      <c r="F6" s="658"/>
      <c r="G6" s="658"/>
      <c r="H6" s="440" t="s">
        <v>863</v>
      </c>
    </row>
    <row r="7" spans="1:8">
      <c r="A7" s="438">
        <v>1</v>
      </c>
      <c r="B7" s="426" t="s">
        <v>134</v>
      </c>
      <c r="C7" s="433">
        <v>0</v>
      </c>
      <c r="D7" s="433">
        <v>234792393.540016</v>
      </c>
      <c r="E7" s="433">
        <v>22837.837837837946</v>
      </c>
      <c r="F7" s="433">
        <v>0</v>
      </c>
      <c r="G7" s="433">
        <v>0</v>
      </c>
      <c r="H7" s="432">
        <f t="shared" ref="H7:H20" si="0">C7+D7-E7-F7</f>
        <v>234769555.70217815</v>
      </c>
    </row>
    <row r="8" spans="1:8" ht="14.4" customHeight="1">
      <c r="A8" s="438">
        <v>2</v>
      </c>
      <c r="B8" s="426" t="s">
        <v>135</v>
      </c>
      <c r="C8" s="433">
        <v>0</v>
      </c>
      <c r="D8" s="433">
        <v>0</v>
      </c>
      <c r="E8" s="433">
        <v>0</v>
      </c>
      <c r="F8" s="433">
        <v>0</v>
      </c>
      <c r="G8" s="433">
        <v>0</v>
      </c>
      <c r="H8" s="432">
        <f t="shared" si="0"/>
        <v>0</v>
      </c>
    </row>
    <row r="9" spans="1:8">
      <c r="A9" s="438">
        <v>3</v>
      </c>
      <c r="B9" s="426" t="s">
        <v>136</v>
      </c>
      <c r="C9" s="433">
        <v>0</v>
      </c>
      <c r="D9" s="433">
        <v>0</v>
      </c>
      <c r="E9" s="433">
        <v>0</v>
      </c>
      <c r="F9" s="433">
        <v>0</v>
      </c>
      <c r="G9" s="433">
        <v>0</v>
      </c>
      <c r="H9" s="432">
        <f t="shared" si="0"/>
        <v>0</v>
      </c>
    </row>
    <row r="10" spans="1:8">
      <c r="A10" s="438">
        <v>4</v>
      </c>
      <c r="B10" s="426" t="s">
        <v>137</v>
      </c>
      <c r="C10" s="433">
        <v>0</v>
      </c>
      <c r="D10" s="433">
        <v>0</v>
      </c>
      <c r="E10" s="433">
        <v>0</v>
      </c>
      <c r="F10" s="433">
        <v>0</v>
      </c>
      <c r="G10" s="433">
        <v>0</v>
      </c>
      <c r="H10" s="432">
        <f t="shared" si="0"/>
        <v>0</v>
      </c>
    </row>
    <row r="11" spans="1:8">
      <c r="A11" s="438">
        <v>5</v>
      </c>
      <c r="B11" s="426" t="s">
        <v>948</v>
      </c>
      <c r="C11" s="433">
        <v>0</v>
      </c>
      <c r="D11" s="433">
        <v>0</v>
      </c>
      <c r="E11" s="433">
        <v>0</v>
      </c>
      <c r="F11" s="433">
        <v>0</v>
      </c>
      <c r="G11" s="433">
        <v>0</v>
      </c>
      <c r="H11" s="432">
        <f t="shared" si="0"/>
        <v>0</v>
      </c>
    </row>
    <row r="12" spans="1:8">
      <c r="A12" s="438">
        <v>6</v>
      </c>
      <c r="B12" s="426" t="s">
        <v>138</v>
      </c>
      <c r="C12" s="433">
        <v>0</v>
      </c>
      <c r="D12" s="433">
        <v>45713112.660000004</v>
      </c>
      <c r="E12" s="433">
        <v>0</v>
      </c>
      <c r="F12" s="433">
        <v>0</v>
      </c>
      <c r="G12" s="433">
        <v>0</v>
      </c>
      <c r="H12" s="432">
        <f t="shared" si="0"/>
        <v>45713112.660000004</v>
      </c>
    </row>
    <row r="13" spans="1:8">
      <c r="A13" s="438">
        <v>7</v>
      </c>
      <c r="B13" s="426" t="s">
        <v>71</v>
      </c>
      <c r="C13" s="433">
        <v>13678975.830800001</v>
      </c>
      <c r="D13" s="433">
        <v>606654537.83100057</v>
      </c>
      <c r="E13" s="433">
        <v>7205973.2743229922</v>
      </c>
      <c r="F13" s="433">
        <v>0</v>
      </c>
      <c r="G13" s="433">
        <v>0</v>
      </c>
      <c r="H13" s="432">
        <f t="shared" si="0"/>
        <v>613127540.38747764</v>
      </c>
    </row>
    <row r="14" spans="1:8">
      <c r="A14" s="438">
        <v>8</v>
      </c>
      <c r="B14" s="428" t="s">
        <v>72</v>
      </c>
      <c r="C14" s="433">
        <v>37939671.758599952</v>
      </c>
      <c r="D14" s="433">
        <v>666426593.40290368</v>
      </c>
      <c r="E14" s="433">
        <v>23595404.529356021</v>
      </c>
      <c r="F14" s="433">
        <v>0</v>
      </c>
      <c r="G14" s="433">
        <v>697406.22941625235</v>
      </c>
      <c r="H14" s="432">
        <f t="shared" si="0"/>
        <v>680770860.63214767</v>
      </c>
    </row>
    <row r="15" spans="1:8">
      <c r="A15" s="438">
        <v>9</v>
      </c>
      <c r="B15" s="426" t="s">
        <v>949</v>
      </c>
      <c r="C15" s="433">
        <v>3804188.9659999991</v>
      </c>
      <c r="D15" s="433">
        <v>119146016.49770004</v>
      </c>
      <c r="E15" s="433">
        <v>2290633.1499479986</v>
      </c>
      <c r="F15" s="433">
        <v>0</v>
      </c>
      <c r="G15" s="433">
        <v>0</v>
      </c>
      <c r="H15" s="432">
        <f t="shared" si="0"/>
        <v>120659572.31375204</v>
      </c>
    </row>
    <row r="16" spans="1:8">
      <c r="A16" s="438">
        <v>10</v>
      </c>
      <c r="B16" s="430" t="s">
        <v>514</v>
      </c>
      <c r="C16" s="433">
        <v>28953965.596600033</v>
      </c>
      <c r="D16" s="433">
        <v>0</v>
      </c>
      <c r="E16" s="433">
        <v>12157279.245296005</v>
      </c>
      <c r="F16" s="433">
        <v>0</v>
      </c>
      <c r="G16" s="433">
        <v>680787.98941625236</v>
      </c>
      <c r="H16" s="432">
        <f t="shared" si="0"/>
        <v>16796686.351304028</v>
      </c>
    </row>
    <row r="17" spans="1:8">
      <c r="A17" s="438">
        <v>11</v>
      </c>
      <c r="B17" s="426" t="s">
        <v>68</v>
      </c>
      <c r="C17" s="433">
        <v>0</v>
      </c>
      <c r="D17" s="433">
        <v>0</v>
      </c>
      <c r="E17" s="433">
        <v>0</v>
      </c>
      <c r="F17" s="433">
        <v>0</v>
      </c>
      <c r="G17" s="433">
        <v>0</v>
      </c>
      <c r="H17" s="432">
        <f t="shared" si="0"/>
        <v>0</v>
      </c>
    </row>
    <row r="18" spans="1:8">
      <c r="A18" s="438">
        <v>12</v>
      </c>
      <c r="B18" s="426" t="s">
        <v>69</v>
      </c>
      <c r="C18" s="433">
        <v>0</v>
      </c>
      <c r="D18" s="433">
        <v>0</v>
      </c>
      <c r="E18" s="433">
        <v>0</v>
      </c>
      <c r="F18" s="433">
        <v>0</v>
      </c>
      <c r="G18" s="433">
        <v>0</v>
      </c>
      <c r="H18" s="432">
        <f t="shared" si="0"/>
        <v>0</v>
      </c>
    </row>
    <row r="19" spans="1:8">
      <c r="A19" s="439">
        <v>13</v>
      </c>
      <c r="B19" s="428" t="s">
        <v>70</v>
      </c>
      <c r="C19" s="433">
        <v>0</v>
      </c>
      <c r="D19" s="433">
        <v>0</v>
      </c>
      <c r="E19" s="433">
        <v>0</v>
      </c>
      <c r="F19" s="433">
        <v>0</v>
      </c>
      <c r="G19" s="433">
        <v>0</v>
      </c>
      <c r="H19" s="432">
        <f t="shared" si="0"/>
        <v>0</v>
      </c>
    </row>
    <row r="20" spans="1:8">
      <c r="A20" s="438">
        <v>14</v>
      </c>
      <c r="B20" s="426" t="s">
        <v>500</v>
      </c>
      <c r="C20" s="433">
        <v>25105067.355121717</v>
      </c>
      <c r="D20" s="433">
        <v>143392696.05397516</v>
      </c>
      <c r="E20" s="433">
        <v>0</v>
      </c>
      <c r="F20" s="433">
        <v>0</v>
      </c>
      <c r="G20" s="433">
        <v>0</v>
      </c>
      <c r="H20" s="432">
        <f t="shared" si="0"/>
        <v>168497763.4090969</v>
      </c>
    </row>
    <row r="21" spans="1:8" s="343" customFormat="1">
      <c r="A21" s="437">
        <v>15</v>
      </c>
      <c r="B21" s="436" t="s">
        <v>66</v>
      </c>
      <c r="C21" s="436">
        <f t="shared" ref="C21:H21" si="1">SUM(C7:C15)+SUM(C17:C20)</f>
        <v>80527903.910521656</v>
      </c>
      <c r="D21" s="436">
        <f t="shared" si="1"/>
        <v>1816125349.9855955</v>
      </c>
      <c r="E21" s="436">
        <f t="shared" si="1"/>
        <v>33114848.791464847</v>
      </c>
      <c r="F21" s="436">
        <f t="shared" si="1"/>
        <v>0</v>
      </c>
      <c r="G21" s="436">
        <f t="shared" si="1"/>
        <v>697406.22941625235</v>
      </c>
      <c r="H21" s="432">
        <f t="shared" si="1"/>
        <v>1863538405.1046524</v>
      </c>
    </row>
    <row r="22" spans="1:8">
      <c r="A22" s="435">
        <v>16</v>
      </c>
      <c r="B22" s="434" t="s">
        <v>515</v>
      </c>
      <c r="C22" s="433">
        <v>55422836.555399947</v>
      </c>
      <c r="D22" s="433">
        <v>1361109315.5616045</v>
      </c>
      <c r="E22" s="433">
        <v>32933847.243612077</v>
      </c>
      <c r="F22" s="433">
        <v>0</v>
      </c>
      <c r="G22" s="433">
        <v>697406.22941625235</v>
      </c>
      <c r="H22" s="432">
        <f>C22+D22-E22-F22</f>
        <v>1383598304.8733923</v>
      </c>
    </row>
    <row r="23" spans="1:8">
      <c r="A23" s="435">
        <v>17</v>
      </c>
      <c r="B23" s="434" t="s">
        <v>516</v>
      </c>
      <c r="C23" s="581">
        <v>0</v>
      </c>
      <c r="D23" s="433">
        <v>160993861.71000007</v>
      </c>
      <c r="E23" s="433">
        <v>181007.77073783785</v>
      </c>
      <c r="F23" s="433">
        <v>0</v>
      </c>
      <c r="G23" s="433">
        <v>0</v>
      </c>
      <c r="H23" s="432">
        <f>C23+D23-E23-F23</f>
        <v>160812853.93926224</v>
      </c>
    </row>
    <row r="26" spans="1:8" ht="42.6" customHeight="1">
      <c r="B26" s="356" t="s">
        <v>678</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92D050"/>
  </sheetPr>
  <dimension ref="A1:H36"/>
  <sheetViews>
    <sheetView showGridLines="0" zoomScale="80" zoomScaleNormal="80" workbookViewId="0"/>
  </sheetViews>
  <sheetFormatPr defaultColWidth="9.109375" defaultRowHeight="12"/>
  <cols>
    <col min="1" max="1" width="11" style="339" bestFit="1" customWidth="1"/>
    <col min="2" max="2" width="93.44140625" style="339" customWidth="1"/>
    <col min="3" max="4" width="35" style="339" customWidth="1"/>
    <col min="5" max="7" width="22" style="339" customWidth="1"/>
    <col min="8" max="8" width="42.33203125" style="339" bestFit="1" customWidth="1"/>
    <col min="9" max="16384" width="9.109375" style="339"/>
  </cols>
  <sheetData>
    <row r="1" spans="1:8" ht="13.8">
      <c r="A1" s="338" t="s">
        <v>108</v>
      </c>
      <c r="B1" s="274" t="str">
        <f>Info!C2</f>
        <v>სს ტერაბანკი</v>
      </c>
      <c r="C1" s="443"/>
      <c r="D1" s="443"/>
      <c r="E1" s="443"/>
      <c r="F1" s="443"/>
      <c r="G1" s="443"/>
      <c r="H1" s="443"/>
    </row>
    <row r="2" spans="1:8">
      <c r="A2" s="338" t="s">
        <v>109</v>
      </c>
      <c r="B2" s="341">
        <f>'1. key ratios'!B2</f>
        <v>45473</v>
      </c>
      <c r="C2" s="443"/>
      <c r="D2" s="443"/>
      <c r="E2" s="443"/>
      <c r="F2" s="443"/>
      <c r="G2" s="443"/>
      <c r="H2" s="443"/>
    </row>
    <row r="3" spans="1:8">
      <c r="A3" s="340" t="s">
        <v>517</v>
      </c>
      <c r="B3" s="443"/>
      <c r="C3" s="443"/>
      <c r="D3" s="443"/>
      <c r="E3" s="443"/>
      <c r="F3" s="443"/>
      <c r="G3" s="443"/>
      <c r="H3" s="443"/>
    </row>
    <row r="4" spans="1:8">
      <c r="A4" s="443"/>
      <c r="B4" s="443"/>
      <c r="C4" s="442" t="s">
        <v>502</v>
      </c>
      <c r="D4" s="442" t="s">
        <v>503</v>
      </c>
      <c r="E4" s="442" t="s">
        <v>504</v>
      </c>
      <c r="F4" s="442" t="s">
        <v>505</v>
      </c>
      <c r="G4" s="442" t="s">
        <v>506</v>
      </c>
      <c r="H4" s="442" t="s">
        <v>507</v>
      </c>
    </row>
    <row r="5" spans="1:8" ht="41.4" customHeight="1">
      <c r="A5" s="645" t="s">
        <v>869</v>
      </c>
      <c r="B5" s="646"/>
      <c r="C5" s="660" t="s">
        <v>596</v>
      </c>
      <c r="D5" s="661"/>
      <c r="E5" s="657" t="s">
        <v>866</v>
      </c>
      <c r="F5" s="657" t="s">
        <v>865</v>
      </c>
      <c r="G5" s="657" t="s">
        <v>511</v>
      </c>
      <c r="H5" s="440" t="s">
        <v>864</v>
      </c>
    </row>
    <row r="6" spans="1:8" ht="24">
      <c r="A6" s="649"/>
      <c r="B6" s="650"/>
      <c r="C6" s="441" t="s">
        <v>512</v>
      </c>
      <c r="D6" s="441" t="s">
        <v>513</v>
      </c>
      <c r="E6" s="658"/>
      <c r="F6" s="658"/>
      <c r="G6" s="658"/>
      <c r="H6" s="440" t="s">
        <v>863</v>
      </c>
    </row>
    <row r="7" spans="1:8">
      <c r="A7" s="433">
        <v>1</v>
      </c>
      <c r="B7" s="446" t="s">
        <v>518</v>
      </c>
      <c r="C7" s="433">
        <v>1050141.8669000003</v>
      </c>
      <c r="D7" s="433">
        <v>301868878.70981598</v>
      </c>
      <c r="E7" s="433">
        <v>859663.15623783774</v>
      </c>
      <c r="F7" s="433">
        <v>0</v>
      </c>
      <c r="G7" s="433">
        <v>0</v>
      </c>
      <c r="H7" s="432">
        <f t="shared" ref="H7:H34" si="0">C7+D7-E7-F7</f>
        <v>302059357.42047817</v>
      </c>
    </row>
    <row r="8" spans="1:8">
      <c r="A8" s="433">
        <v>2</v>
      </c>
      <c r="B8" s="446" t="s">
        <v>519</v>
      </c>
      <c r="C8" s="433">
        <v>1086917.4740999998</v>
      </c>
      <c r="D8" s="433">
        <v>90336812.701499999</v>
      </c>
      <c r="E8" s="433">
        <v>879379.76828282513</v>
      </c>
      <c r="F8" s="433">
        <v>0</v>
      </c>
      <c r="G8" s="433">
        <v>0</v>
      </c>
      <c r="H8" s="432">
        <f t="shared" si="0"/>
        <v>90544350.407317162</v>
      </c>
    </row>
    <row r="9" spans="1:8">
      <c r="A9" s="433">
        <v>3</v>
      </c>
      <c r="B9" s="446" t="s">
        <v>868</v>
      </c>
      <c r="C9" s="433">
        <v>0</v>
      </c>
      <c r="D9" s="433">
        <v>34271179.613699995</v>
      </c>
      <c r="E9" s="433">
        <v>53.584600000000002</v>
      </c>
      <c r="F9" s="433">
        <v>0</v>
      </c>
      <c r="G9" s="433">
        <v>0</v>
      </c>
      <c r="H9" s="432">
        <f t="shared" si="0"/>
        <v>34271126.029099993</v>
      </c>
    </row>
    <row r="10" spans="1:8">
      <c r="A10" s="433">
        <v>4</v>
      </c>
      <c r="B10" s="446" t="s">
        <v>520</v>
      </c>
      <c r="C10" s="433">
        <v>4230386.9764</v>
      </c>
      <c r="D10" s="433">
        <v>144270911.67748412</v>
      </c>
      <c r="E10" s="433">
        <v>2391565.526116536</v>
      </c>
      <c r="F10" s="433">
        <v>0</v>
      </c>
      <c r="G10" s="433">
        <v>0</v>
      </c>
      <c r="H10" s="432">
        <f t="shared" si="0"/>
        <v>146109733.12776756</v>
      </c>
    </row>
    <row r="11" spans="1:8">
      <c r="A11" s="433">
        <v>5</v>
      </c>
      <c r="B11" s="446" t="s">
        <v>521</v>
      </c>
      <c r="C11" s="433">
        <v>3192034.0813999996</v>
      </c>
      <c r="D11" s="433">
        <v>77579053.558999985</v>
      </c>
      <c r="E11" s="433">
        <v>1263737.4406999997</v>
      </c>
      <c r="F11" s="433">
        <v>0</v>
      </c>
      <c r="G11" s="433">
        <v>0</v>
      </c>
      <c r="H11" s="432">
        <f t="shared" si="0"/>
        <v>79507350.199699998</v>
      </c>
    </row>
    <row r="12" spans="1:8">
      <c r="A12" s="433">
        <v>6</v>
      </c>
      <c r="B12" s="446" t="s">
        <v>522</v>
      </c>
      <c r="C12" s="433">
        <v>1991163.2602000001</v>
      </c>
      <c r="D12" s="433">
        <v>38228459.027728692</v>
      </c>
      <c r="E12" s="433">
        <v>1386781.5983198506</v>
      </c>
      <c r="F12" s="433">
        <v>0</v>
      </c>
      <c r="G12" s="433">
        <v>0</v>
      </c>
      <c r="H12" s="432">
        <f t="shared" si="0"/>
        <v>38832840.689608842</v>
      </c>
    </row>
    <row r="13" spans="1:8">
      <c r="A13" s="433">
        <v>7</v>
      </c>
      <c r="B13" s="446" t="s">
        <v>523</v>
      </c>
      <c r="C13" s="433">
        <v>7187431.272499999</v>
      </c>
      <c r="D13" s="433">
        <v>87407466.70371303</v>
      </c>
      <c r="E13" s="433">
        <v>2570677.9177101669</v>
      </c>
      <c r="F13" s="433">
        <v>0</v>
      </c>
      <c r="G13" s="433">
        <v>0</v>
      </c>
      <c r="H13" s="432">
        <f t="shared" si="0"/>
        <v>92024220.058502853</v>
      </c>
    </row>
    <row r="14" spans="1:8">
      <c r="A14" s="433">
        <v>8</v>
      </c>
      <c r="B14" s="446" t="s">
        <v>524</v>
      </c>
      <c r="C14" s="433">
        <v>1396906.3077999998</v>
      </c>
      <c r="D14" s="433">
        <v>61692195.835400015</v>
      </c>
      <c r="E14" s="433">
        <v>1044092.9802</v>
      </c>
      <c r="F14" s="433">
        <v>0</v>
      </c>
      <c r="G14" s="433">
        <v>0</v>
      </c>
      <c r="H14" s="432">
        <f t="shared" si="0"/>
        <v>62045009.163000017</v>
      </c>
    </row>
    <row r="15" spans="1:8">
      <c r="A15" s="433">
        <v>9</v>
      </c>
      <c r="B15" s="446" t="s">
        <v>525</v>
      </c>
      <c r="C15" s="433">
        <v>80747.350000000006</v>
      </c>
      <c r="D15" s="433">
        <v>31391859.390799999</v>
      </c>
      <c r="E15" s="433">
        <v>129386.66670000007</v>
      </c>
      <c r="F15" s="433">
        <v>0</v>
      </c>
      <c r="G15" s="433">
        <v>0</v>
      </c>
      <c r="H15" s="432">
        <f t="shared" si="0"/>
        <v>31343220.074099999</v>
      </c>
    </row>
    <row r="16" spans="1:8">
      <c r="A16" s="433">
        <v>10</v>
      </c>
      <c r="B16" s="446" t="s">
        <v>526</v>
      </c>
      <c r="C16" s="433">
        <v>867626.0466</v>
      </c>
      <c r="D16" s="433">
        <v>15173245.605599996</v>
      </c>
      <c r="E16" s="433">
        <v>637567.95120000036</v>
      </c>
      <c r="F16" s="433">
        <v>0</v>
      </c>
      <c r="G16" s="433">
        <v>0</v>
      </c>
      <c r="H16" s="432">
        <f t="shared" si="0"/>
        <v>15403303.700999994</v>
      </c>
    </row>
    <row r="17" spans="1:8">
      <c r="A17" s="433">
        <v>11</v>
      </c>
      <c r="B17" s="446" t="s">
        <v>527</v>
      </c>
      <c r="C17" s="433">
        <v>1011721.841</v>
      </c>
      <c r="D17" s="433">
        <v>11619556.455599999</v>
      </c>
      <c r="E17" s="433">
        <v>572193.32020000031</v>
      </c>
      <c r="F17" s="433">
        <v>0</v>
      </c>
      <c r="G17" s="433">
        <v>0</v>
      </c>
      <c r="H17" s="432">
        <f t="shared" si="0"/>
        <v>12059084.976399999</v>
      </c>
    </row>
    <row r="18" spans="1:8">
      <c r="A18" s="433">
        <v>12</v>
      </c>
      <c r="B18" s="446" t="s">
        <v>528</v>
      </c>
      <c r="C18" s="433">
        <v>5298600.4801999973</v>
      </c>
      <c r="D18" s="433">
        <v>91035729.367321044</v>
      </c>
      <c r="E18" s="433">
        <v>2923615.3034573286</v>
      </c>
      <c r="F18" s="433">
        <v>0</v>
      </c>
      <c r="G18" s="433">
        <v>0</v>
      </c>
      <c r="H18" s="432">
        <f t="shared" si="0"/>
        <v>93410714.544063702</v>
      </c>
    </row>
    <row r="19" spans="1:8">
      <c r="A19" s="433">
        <v>13</v>
      </c>
      <c r="B19" s="446" t="s">
        <v>529</v>
      </c>
      <c r="C19" s="433">
        <v>576229.07999999984</v>
      </c>
      <c r="D19" s="433">
        <v>24506907.500299994</v>
      </c>
      <c r="E19" s="433">
        <v>649276.65924818371</v>
      </c>
      <c r="F19" s="433">
        <v>0</v>
      </c>
      <c r="G19" s="433">
        <v>0</v>
      </c>
      <c r="H19" s="432">
        <f t="shared" si="0"/>
        <v>24433859.921051808</v>
      </c>
    </row>
    <row r="20" spans="1:8">
      <c r="A20" s="433">
        <v>14</v>
      </c>
      <c r="B20" s="446" t="s">
        <v>530</v>
      </c>
      <c r="C20" s="433">
        <v>6136642.1427000007</v>
      </c>
      <c r="D20" s="433">
        <v>123395703.79149999</v>
      </c>
      <c r="E20" s="433">
        <v>3021969.435137555</v>
      </c>
      <c r="F20" s="433">
        <v>0</v>
      </c>
      <c r="G20" s="433">
        <v>0</v>
      </c>
      <c r="H20" s="432">
        <f t="shared" si="0"/>
        <v>126510376.49906243</v>
      </c>
    </row>
    <row r="21" spans="1:8">
      <c r="A21" s="433">
        <v>15</v>
      </c>
      <c r="B21" s="446" t="s">
        <v>531</v>
      </c>
      <c r="C21" s="433">
        <v>181095.03</v>
      </c>
      <c r="D21" s="433">
        <v>41815032.634399995</v>
      </c>
      <c r="E21" s="433">
        <v>344043.74849999987</v>
      </c>
      <c r="F21" s="433">
        <v>0</v>
      </c>
      <c r="G21" s="433">
        <v>0</v>
      </c>
      <c r="H21" s="432">
        <f t="shared" si="0"/>
        <v>41652083.915899999</v>
      </c>
    </row>
    <row r="22" spans="1:8">
      <c r="A22" s="433">
        <v>16</v>
      </c>
      <c r="B22" s="446" t="s">
        <v>532</v>
      </c>
      <c r="C22" s="433">
        <v>0</v>
      </c>
      <c r="D22" s="433">
        <v>249864.96359999996</v>
      </c>
      <c r="E22" s="433">
        <v>786.60070000000007</v>
      </c>
      <c r="F22" s="433">
        <v>0</v>
      </c>
      <c r="G22" s="433">
        <v>0</v>
      </c>
      <c r="H22" s="432">
        <f t="shared" si="0"/>
        <v>249078.36289999995</v>
      </c>
    </row>
    <row r="23" spans="1:8">
      <c r="A23" s="433">
        <v>17</v>
      </c>
      <c r="B23" s="446" t="s">
        <v>533</v>
      </c>
      <c r="C23" s="433">
        <v>0</v>
      </c>
      <c r="D23" s="433">
        <v>3118339.6485999995</v>
      </c>
      <c r="E23" s="433">
        <v>10346.008299999998</v>
      </c>
      <c r="F23" s="433">
        <v>0</v>
      </c>
      <c r="G23" s="433">
        <v>0</v>
      </c>
      <c r="H23" s="432">
        <f t="shared" si="0"/>
        <v>3107993.6402999996</v>
      </c>
    </row>
    <row r="24" spans="1:8">
      <c r="A24" s="433">
        <v>18</v>
      </c>
      <c r="B24" s="446" t="s">
        <v>534</v>
      </c>
      <c r="C24" s="433">
        <v>0</v>
      </c>
      <c r="D24" s="433">
        <v>17931921.206399996</v>
      </c>
      <c r="E24" s="433">
        <v>46963.400899999993</v>
      </c>
      <c r="F24" s="433">
        <v>0</v>
      </c>
      <c r="G24" s="433">
        <v>0</v>
      </c>
      <c r="H24" s="432">
        <f t="shared" si="0"/>
        <v>17884957.805499997</v>
      </c>
    </row>
    <row r="25" spans="1:8">
      <c r="A25" s="433">
        <v>19</v>
      </c>
      <c r="B25" s="446" t="s">
        <v>535</v>
      </c>
      <c r="C25" s="433">
        <v>54809.34</v>
      </c>
      <c r="D25" s="433">
        <v>2366471.7297000005</v>
      </c>
      <c r="E25" s="433">
        <v>50187.464700000019</v>
      </c>
      <c r="F25" s="433">
        <v>0</v>
      </c>
      <c r="G25" s="433">
        <v>0</v>
      </c>
      <c r="H25" s="432">
        <f t="shared" si="0"/>
        <v>2371093.6050000004</v>
      </c>
    </row>
    <row r="26" spans="1:8">
      <c r="A26" s="433">
        <v>20</v>
      </c>
      <c r="B26" s="446" t="s">
        <v>536</v>
      </c>
      <c r="C26" s="433">
        <v>230722.00279999996</v>
      </c>
      <c r="D26" s="433">
        <v>37350651.859500013</v>
      </c>
      <c r="E26" s="433">
        <v>642462.62178298715</v>
      </c>
      <c r="F26" s="433">
        <v>0</v>
      </c>
      <c r="G26" s="433">
        <v>0</v>
      </c>
      <c r="H26" s="432">
        <f t="shared" si="0"/>
        <v>36938911.240517028</v>
      </c>
    </row>
    <row r="27" spans="1:8">
      <c r="A27" s="433">
        <v>21</v>
      </c>
      <c r="B27" s="446" t="s">
        <v>537</v>
      </c>
      <c r="C27" s="433">
        <v>64290.31</v>
      </c>
      <c r="D27" s="433">
        <v>3465485.9651999995</v>
      </c>
      <c r="E27" s="433">
        <v>49749.732799999998</v>
      </c>
      <c r="F27" s="433">
        <v>0</v>
      </c>
      <c r="G27" s="433">
        <v>0</v>
      </c>
      <c r="H27" s="432">
        <f t="shared" si="0"/>
        <v>3480026.5423999997</v>
      </c>
    </row>
    <row r="28" spans="1:8">
      <c r="A28" s="433">
        <v>22</v>
      </c>
      <c r="B28" s="446" t="s">
        <v>538</v>
      </c>
      <c r="C28" s="433">
        <v>575306.92409999995</v>
      </c>
      <c r="D28" s="433">
        <v>1295078.1333999999</v>
      </c>
      <c r="E28" s="433">
        <v>27869.464800000002</v>
      </c>
      <c r="F28" s="433">
        <v>0</v>
      </c>
      <c r="G28" s="433">
        <v>0</v>
      </c>
      <c r="H28" s="432">
        <f t="shared" si="0"/>
        <v>1842515.5926999999</v>
      </c>
    </row>
    <row r="29" spans="1:8">
      <c r="A29" s="433">
        <v>23</v>
      </c>
      <c r="B29" s="446" t="s">
        <v>539</v>
      </c>
      <c r="C29" s="433">
        <v>8977717.6358999982</v>
      </c>
      <c r="D29" s="433">
        <v>175551941.68974796</v>
      </c>
      <c r="E29" s="433">
        <v>3819263.578123779</v>
      </c>
      <c r="F29" s="433">
        <v>0</v>
      </c>
      <c r="G29" s="433">
        <v>0</v>
      </c>
      <c r="H29" s="432">
        <f t="shared" si="0"/>
        <v>180710395.74752417</v>
      </c>
    </row>
    <row r="30" spans="1:8">
      <c r="A30" s="433">
        <v>24</v>
      </c>
      <c r="B30" s="446" t="s">
        <v>540</v>
      </c>
      <c r="C30" s="433">
        <v>3869469.4701000019</v>
      </c>
      <c r="D30" s="433">
        <v>160023197.90079966</v>
      </c>
      <c r="E30" s="433">
        <v>5092271.2527487036</v>
      </c>
      <c r="F30" s="433">
        <v>0</v>
      </c>
      <c r="G30" s="433">
        <v>0</v>
      </c>
      <c r="H30" s="432">
        <f t="shared" si="0"/>
        <v>158800396.11815098</v>
      </c>
    </row>
    <row r="31" spans="1:8">
      <c r="A31" s="433">
        <v>25</v>
      </c>
      <c r="B31" s="446" t="s">
        <v>541</v>
      </c>
      <c r="C31" s="433">
        <v>2589816.9963000002</v>
      </c>
      <c r="D31" s="433">
        <v>52993960.444400005</v>
      </c>
      <c r="E31" s="433">
        <v>1797271.6665000007</v>
      </c>
      <c r="F31" s="433">
        <v>0</v>
      </c>
      <c r="G31" s="433">
        <v>0</v>
      </c>
      <c r="H31" s="432">
        <f t="shared" si="0"/>
        <v>53786505.7742</v>
      </c>
    </row>
    <row r="32" spans="1:8">
      <c r="A32" s="433">
        <v>26</v>
      </c>
      <c r="B32" s="446" t="s">
        <v>542</v>
      </c>
      <c r="C32" s="433">
        <v>4773060.6664000014</v>
      </c>
      <c r="D32" s="433">
        <v>43792747.816399992</v>
      </c>
      <c r="E32" s="433">
        <v>2903678.1664000079</v>
      </c>
      <c r="F32" s="433">
        <v>0</v>
      </c>
      <c r="G32" s="433">
        <v>697406.22941625235</v>
      </c>
      <c r="H32" s="432">
        <f t="shared" si="0"/>
        <v>45662130.316399984</v>
      </c>
    </row>
    <row r="33" spans="1:8">
      <c r="A33" s="433">
        <v>27</v>
      </c>
      <c r="B33" s="433" t="s">
        <v>99</v>
      </c>
      <c r="C33" s="433">
        <v>25105067.355121717</v>
      </c>
      <c r="D33" s="433">
        <v>143392696.05397516</v>
      </c>
      <c r="E33" s="433">
        <v>0</v>
      </c>
      <c r="F33" s="433">
        <v>0</v>
      </c>
      <c r="G33" s="433">
        <v>0</v>
      </c>
      <c r="H33" s="432">
        <f t="shared" si="0"/>
        <v>168497763.4090969</v>
      </c>
    </row>
    <row r="34" spans="1:8">
      <c r="A34" s="433">
        <v>28</v>
      </c>
      <c r="B34" s="436" t="s">
        <v>66</v>
      </c>
      <c r="C34" s="436">
        <f>SUM(C7:C33)</f>
        <v>80527903.910521716</v>
      </c>
      <c r="D34" s="436">
        <f>SUM(D7:D33)</f>
        <v>1816125349.9855857</v>
      </c>
      <c r="E34" s="436">
        <f>SUM(E7:E33)</f>
        <v>33114855.014365762</v>
      </c>
      <c r="F34" s="436">
        <f>SUM(F7:F33)</f>
        <v>0</v>
      </c>
      <c r="G34" s="436">
        <f>SUM(G7:G33)</f>
        <v>697406.22941625235</v>
      </c>
      <c r="H34" s="432">
        <f t="shared" si="0"/>
        <v>1863538398.8817418</v>
      </c>
    </row>
    <row r="36" spans="1:8">
      <c r="B36" s="344"/>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D15"/>
  <sheetViews>
    <sheetView showGridLines="0" zoomScaleNormal="100" workbookViewId="0"/>
  </sheetViews>
  <sheetFormatPr defaultColWidth="9.109375" defaultRowHeight="12"/>
  <cols>
    <col min="1" max="1" width="11.88671875" style="339" bestFit="1" customWidth="1"/>
    <col min="2" max="2" width="108" style="339" bestFit="1" customWidth="1"/>
    <col min="3" max="3" width="35.5546875" style="339" customWidth="1"/>
    <col min="4" max="4" width="38.44140625" style="339" customWidth="1"/>
    <col min="5" max="16384" width="9.109375" style="339"/>
  </cols>
  <sheetData>
    <row r="1" spans="1:4" ht="13.8">
      <c r="A1" s="338" t="s">
        <v>108</v>
      </c>
      <c r="B1" s="274" t="str">
        <f>Info!C2</f>
        <v>სს ტერაბანკი</v>
      </c>
    </row>
    <row r="2" spans="1:4">
      <c r="A2" s="338" t="s">
        <v>109</v>
      </c>
      <c r="B2" s="341">
        <f>'1. key ratios'!B2</f>
        <v>45473</v>
      </c>
    </row>
    <row r="3" spans="1:4">
      <c r="A3" s="340" t="s">
        <v>543</v>
      </c>
    </row>
    <row r="5" spans="1:4">
      <c r="A5" s="662" t="s">
        <v>880</v>
      </c>
      <c r="B5" s="662"/>
      <c r="C5" s="456" t="s">
        <v>562</v>
      </c>
      <c r="D5" s="456" t="s">
        <v>879</v>
      </c>
    </row>
    <row r="6" spans="1:4">
      <c r="A6" s="455">
        <v>1</v>
      </c>
      <c r="B6" s="448" t="s">
        <v>878</v>
      </c>
      <c r="C6" s="450">
        <v>30990658.025352433</v>
      </c>
      <c r="D6" s="450">
        <v>180385.052697573</v>
      </c>
    </row>
    <row r="7" spans="1:4">
      <c r="A7" s="452">
        <v>2</v>
      </c>
      <c r="B7" s="448" t="s">
        <v>877</v>
      </c>
      <c r="C7" s="450">
        <v>10468093.776385203</v>
      </c>
      <c r="D7" s="450">
        <v>622.71805625944398</v>
      </c>
    </row>
    <row r="8" spans="1:4">
      <c r="A8" s="454">
        <v>2.1</v>
      </c>
      <c r="B8" s="453" t="s">
        <v>876</v>
      </c>
      <c r="C8" s="450">
        <v>1296128.9128486244</v>
      </c>
      <c r="D8" s="450">
        <v>622.71805625944398</v>
      </c>
    </row>
    <row r="9" spans="1:4">
      <c r="A9" s="454">
        <v>2.2000000000000002</v>
      </c>
      <c r="B9" s="453" t="s">
        <v>875</v>
      </c>
      <c r="C9" s="450">
        <v>9171964.8635365777</v>
      </c>
      <c r="D9" s="450">
        <v>0</v>
      </c>
    </row>
    <row r="10" spans="1:4">
      <c r="A10" s="455">
        <v>3</v>
      </c>
      <c r="B10" s="448" t="s">
        <v>874</v>
      </c>
      <c r="C10" s="450">
        <v>8997881.500864828</v>
      </c>
      <c r="D10" s="450">
        <v>0</v>
      </c>
    </row>
    <row r="11" spans="1:4">
      <c r="A11" s="454">
        <v>3.1</v>
      </c>
      <c r="B11" s="453" t="s">
        <v>544</v>
      </c>
      <c r="C11" s="450">
        <v>738341.89854093827</v>
      </c>
      <c r="D11" s="450">
        <v>0</v>
      </c>
    </row>
    <row r="12" spans="1:4">
      <c r="A12" s="454">
        <v>3.2</v>
      </c>
      <c r="B12" s="453" t="s">
        <v>873</v>
      </c>
      <c r="C12" s="450">
        <v>3385614.6007444151</v>
      </c>
      <c r="D12" s="450">
        <v>0</v>
      </c>
    </row>
    <row r="13" spans="1:4">
      <c r="A13" s="454">
        <v>3.3</v>
      </c>
      <c r="B13" s="453" t="s">
        <v>872</v>
      </c>
      <c r="C13" s="450">
        <v>4873925.0015794747</v>
      </c>
      <c r="D13" s="450">
        <v>0</v>
      </c>
    </row>
    <row r="14" spans="1:4">
      <c r="A14" s="452">
        <v>4</v>
      </c>
      <c r="B14" s="451" t="s">
        <v>871</v>
      </c>
      <c r="C14" s="450">
        <v>472976.94108575839</v>
      </c>
      <c r="D14" s="450">
        <v>0</v>
      </c>
    </row>
    <row r="15" spans="1:4">
      <c r="A15" s="449">
        <v>5</v>
      </c>
      <c r="B15" s="448" t="s">
        <v>870</v>
      </c>
      <c r="C15" s="447">
        <f>C6+C7-C10+C14</f>
        <v>32933847.24195857</v>
      </c>
      <c r="D15" s="447">
        <f>D6+D7-D10+D14</f>
        <v>181007.77075383245</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sheetPr>
  <dimension ref="A1:D23"/>
  <sheetViews>
    <sheetView showGridLines="0" zoomScaleNormal="100" workbookViewId="0"/>
  </sheetViews>
  <sheetFormatPr defaultColWidth="9.109375" defaultRowHeight="12"/>
  <cols>
    <col min="1" max="1" width="11.88671875" style="443" bestFit="1" customWidth="1"/>
    <col min="2" max="2" width="128.88671875" style="443" bestFit="1" customWidth="1"/>
    <col min="3" max="3" width="37" style="443" customWidth="1"/>
    <col min="4" max="4" width="50.5546875" style="443" customWidth="1"/>
    <col min="5" max="16384" width="9.109375" style="443"/>
  </cols>
  <sheetData>
    <row r="1" spans="1:4" ht="13.8">
      <c r="A1" s="338" t="s">
        <v>108</v>
      </c>
      <c r="B1" s="274" t="str">
        <f>Info!C2</f>
        <v>სს ტერაბანკი</v>
      </c>
    </row>
    <row r="2" spans="1:4">
      <c r="A2" s="338" t="s">
        <v>109</v>
      </c>
      <c r="B2" s="341">
        <f>'1. key ratios'!B2</f>
        <v>45473</v>
      </c>
    </row>
    <row r="3" spans="1:4">
      <c r="A3" s="340" t="s">
        <v>545</v>
      </c>
    </row>
    <row r="4" spans="1:4">
      <c r="A4" s="340"/>
    </row>
    <row r="5" spans="1:4" ht="15" customHeight="1">
      <c r="A5" s="663" t="s">
        <v>546</v>
      </c>
      <c r="B5" s="664"/>
      <c r="C5" s="667" t="s">
        <v>547</v>
      </c>
      <c r="D5" s="667" t="s">
        <v>548</v>
      </c>
    </row>
    <row r="6" spans="1:4">
      <c r="A6" s="665"/>
      <c r="B6" s="666"/>
      <c r="C6" s="667"/>
      <c r="D6" s="667"/>
    </row>
    <row r="7" spans="1:4">
      <c r="A7" s="436">
        <v>1</v>
      </c>
      <c r="B7" s="436" t="s">
        <v>549</v>
      </c>
      <c r="C7" s="433">
        <v>50909037.709500052</v>
      </c>
      <c r="D7" s="457"/>
    </row>
    <row r="8" spans="1:4">
      <c r="A8" s="433">
        <v>2</v>
      </c>
      <c r="B8" s="433" t="s">
        <v>550</v>
      </c>
      <c r="C8" s="433">
        <v>15493555.685526216</v>
      </c>
      <c r="D8" s="457"/>
    </row>
    <row r="9" spans="1:4">
      <c r="A9" s="433">
        <v>3</v>
      </c>
      <c r="B9" s="460" t="s">
        <v>551</v>
      </c>
      <c r="C9" s="433">
        <v>776539.39033893868</v>
      </c>
      <c r="D9" s="457"/>
    </row>
    <row r="10" spans="1:4">
      <c r="A10" s="433">
        <v>4</v>
      </c>
      <c r="B10" s="433" t="s">
        <v>552</v>
      </c>
      <c r="C10" s="433">
        <v>10386088.499965157</v>
      </c>
      <c r="D10" s="457"/>
    </row>
    <row r="11" spans="1:4">
      <c r="A11" s="433">
        <v>5</v>
      </c>
      <c r="B11" s="459" t="s">
        <v>881</v>
      </c>
      <c r="C11" s="433">
        <v>6152672.6530011408</v>
      </c>
      <c r="D11" s="457"/>
    </row>
    <row r="12" spans="1:4">
      <c r="A12" s="433">
        <v>6</v>
      </c>
      <c r="B12" s="459" t="s">
        <v>553</v>
      </c>
      <c r="C12" s="433">
        <v>3325862.0769640184</v>
      </c>
      <c r="D12" s="457"/>
    </row>
    <row r="13" spans="1:4">
      <c r="A13" s="433">
        <v>7</v>
      </c>
      <c r="B13" s="459" t="s">
        <v>556</v>
      </c>
      <c r="C13" s="433">
        <v>907553.77000000037</v>
      </c>
      <c r="D13" s="457"/>
    </row>
    <row r="14" spans="1:4">
      <c r="A14" s="433">
        <v>8</v>
      </c>
      <c r="B14" s="459" t="s">
        <v>554</v>
      </c>
      <c r="C14" s="433">
        <v>0</v>
      </c>
      <c r="D14" s="433"/>
    </row>
    <row r="15" spans="1:4">
      <c r="A15" s="433">
        <v>9</v>
      </c>
      <c r="B15" s="459" t="s">
        <v>555</v>
      </c>
      <c r="C15" s="433">
        <v>0</v>
      </c>
      <c r="D15" s="433"/>
    </row>
    <row r="16" spans="1:4">
      <c r="A16" s="433">
        <v>10</v>
      </c>
      <c r="B16" s="459" t="s">
        <v>557</v>
      </c>
      <c r="C16" s="433">
        <v>0</v>
      </c>
      <c r="D16" s="433"/>
    </row>
    <row r="17" spans="1:4">
      <c r="A17" s="433">
        <v>11</v>
      </c>
      <c r="B17" s="459" t="s">
        <v>558</v>
      </c>
      <c r="C17" s="433">
        <v>0</v>
      </c>
      <c r="D17" s="457"/>
    </row>
    <row r="18" spans="1:4">
      <c r="A18" s="436">
        <v>12</v>
      </c>
      <c r="B18" s="458" t="s">
        <v>559</v>
      </c>
      <c r="C18" s="436">
        <f>C7+C8+C9-C10</f>
        <v>56793044.285400048</v>
      </c>
      <c r="D18" s="457"/>
    </row>
    <row r="21" spans="1:4">
      <c r="B21" s="338"/>
    </row>
    <row r="22" spans="1:4">
      <c r="B22" s="338"/>
    </row>
    <row r="23" spans="1:4">
      <c r="B23" s="34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A1:AB28"/>
  <sheetViews>
    <sheetView showGridLines="0" zoomScaleNormal="100" workbookViewId="0"/>
  </sheetViews>
  <sheetFormatPr defaultColWidth="9.109375" defaultRowHeight="12"/>
  <cols>
    <col min="1" max="1" width="11.88671875" style="443" bestFit="1" customWidth="1"/>
    <col min="2" max="2" width="63.88671875" style="443" customWidth="1"/>
    <col min="3" max="3" width="15.5546875" style="443" customWidth="1"/>
    <col min="4" max="18" width="22.33203125" style="443" customWidth="1"/>
    <col min="19" max="19" width="23.33203125" style="443" bestFit="1" customWidth="1"/>
    <col min="20" max="26" width="22.33203125" style="443" customWidth="1"/>
    <col min="27" max="27" width="23.33203125" style="443" bestFit="1" customWidth="1"/>
    <col min="28" max="28" width="20" style="443" customWidth="1"/>
    <col min="29" max="16384" width="9.109375" style="443"/>
  </cols>
  <sheetData>
    <row r="1" spans="1:28" ht="13.8">
      <c r="A1" s="338" t="s">
        <v>108</v>
      </c>
      <c r="B1" s="274" t="str">
        <f>Info!C2</f>
        <v>სს ტერაბანკი</v>
      </c>
    </row>
    <row r="2" spans="1:28">
      <c r="A2" s="338" t="s">
        <v>109</v>
      </c>
      <c r="B2" s="341">
        <f>'1. key ratios'!B2</f>
        <v>45473</v>
      </c>
      <c r="C2" s="444"/>
    </row>
    <row r="3" spans="1:28">
      <c r="A3" s="340" t="s">
        <v>560</v>
      </c>
    </row>
    <row r="5" spans="1:28" ht="15" customHeight="1">
      <c r="A5" s="668" t="s">
        <v>894</v>
      </c>
      <c r="B5" s="669"/>
      <c r="C5" s="660" t="s">
        <v>893</v>
      </c>
      <c r="D5" s="674"/>
      <c r="E5" s="674"/>
      <c r="F5" s="674"/>
      <c r="G5" s="674"/>
      <c r="H5" s="674"/>
      <c r="I5" s="674"/>
      <c r="J5" s="674"/>
      <c r="K5" s="674"/>
      <c r="L5" s="674"/>
      <c r="M5" s="674"/>
      <c r="N5" s="674"/>
      <c r="O5" s="674"/>
      <c r="P5" s="674"/>
      <c r="Q5" s="674"/>
      <c r="R5" s="674"/>
      <c r="S5" s="674"/>
      <c r="T5" s="471"/>
      <c r="U5" s="471"/>
      <c r="V5" s="471"/>
      <c r="W5" s="471"/>
      <c r="X5" s="471"/>
      <c r="Y5" s="471"/>
      <c r="Z5" s="471"/>
      <c r="AA5" s="470"/>
      <c r="AB5" s="463"/>
    </row>
    <row r="6" spans="1:28">
      <c r="A6" s="670"/>
      <c r="B6" s="671"/>
      <c r="C6" s="675" t="s">
        <v>66</v>
      </c>
      <c r="D6" s="677" t="s">
        <v>892</v>
      </c>
      <c r="E6" s="677"/>
      <c r="F6" s="677"/>
      <c r="G6" s="677"/>
      <c r="H6" s="678" t="s">
        <v>891</v>
      </c>
      <c r="I6" s="679"/>
      <c r="J6" s="679"/>
      <c r="K6" s="680"/>
      <c r="L6" s="468"/>
      <c r="M6" s="681" t="s">
        <v>890</v>
      </c>
      <c r="N6" s="681"/>
      <c r="O6" s="681"/>
      <c r="P6" s="681"/>
      <c r="Q6" s="681"/>
      <c r="R6" s="681"/>
      <c r="S6" s="658"/>
      <c r="T6" s="469"/>
      <c r="U6" s="661" t="s">
        <v>889</v>
      </c>
      <c r="V6" s="661"/>
      <c r="W6" s="661"/>
      <c r="X6" s="661"/>
      <c r="Y6" s="661"/>
      <c r="Z6" s="661"/>
      <c r="AA6" s="659"/>
      <c r="AB6" s="468"/>
    </row>
    <row r="7" spans="1:28" ht="24">
      <c r="A7" s="672"/>
      <c r="B7" s="673"/>
      <c r="C7" s="676"/>
      <c r="D7" s="467"/>
      <c r="E7" s="440" t="s">
        <v>561</v>
      </c>
      <c r="F7" s="440" t="s">
        <v>887</v>
      </c>
      <c r="G7" s="440" t="s">
        <v>888</v>
      </c>
      <c r="H7" s="466"/>
      <c r="I7" s="440" t="s">
        <v>561</v>
      </c>
      <c r="J7" s="440" t="s">
        <v>887</v>
      </c>
      <c r="K7" s="440" t="s">
        <v>888</v>
      </c>
      <c r="L7" s="465"/>
      <c r="M7" s="440" t="s">
        <v>561</v>
      </c>
      <c r="N7" s="440" t="s">
        <v>887</v>
      </c>
      <c r="O7" s="440" t="s">
        <v>886</v>
      </c>
      <c r="P7" s="440" t="s">
        <v>885</v>
      </c>
      <c r="Q7" s="440" t="s">
        <v>884</v>
      </c>
      <c r="R7" s="440" t="s">
        <v>883</v>
      </c>
      <c r="S7" s="440" t="s">
        <v>882</v>
      </c>
      <c r="T7" s="464"/>
      <c r="U7" s="440" t="s">
        <v>561</v>
      </c>
      <c r="V7" s="440" t="s">
        <v>887</v>
      </c>
      <c r="W7" s="440" t="s">
        <v>886</v>
      </c>
      <c r="X7" s="440" t="s">
        <v>885</v>
      </c>
      <c r="Y7" s="440" t="s">
        <v>884</v>
      </c>
      <c r="Z7" s="440" t="s">
        <v>883</v>
      </c>
      <c r="AA7" s="440" t="s">
        <v>882</v>
      </c>
      <c r="AB7" s="463"/>
    </row>
    <row r="8" spans="1:28">
      <c r="A8" s="462">
        <v>1</v>
      </c>
      <c r="B8" s="436" t="s">
        <v>562</v>
      </c>
      <c r="C8" s="571">
        <v>1416532152.1169972</v>
      </c>
      <c r="D8" s="571">
        <v>1277422242.2093506</v>
      </c>
      <c r="E8" s="571">
        <v>30032358.784447975</v>
      </c>
      <c r="F8" s="571">
        <v>0</v>
      </c>
      <c r="G8" s="571">
        <v>0</v>
      </c>
      <c r="H8" s="571">
        <v>83687073.352146044</v>
      </c>
      <c r="I8" s="571">
        <v>30586043.270021994</v>
      </c>
      <c r="J8" s="571">
        <v>19022513.098423995</v>
      </c>
      <c r="K8" s="571">
        <v>0</v>
      </c>
      <c r="L8" s="571">
        <v>55422836.555400014</v>
      </c>
      <c r="M8" s="571">
        <v>6638704.3125999989</v>
      </c>
      <c r="N8" s="571">
        <v>2571686.9648000002</v>
      </c>
      <c r="O8" s="571">
        <v>8183569.6428999975</v>
      </c>
      <c r="P8" s="571">
        <v>9692266.4308999982</v>
      </c>
      <c r="Q8" s="571">
        <v>7661380.0666999985</v>
      </c>
      <c r="R8" s="571">
        <v>1582780.4638</v>
      </c>
      <c r="S8" s="571">
        <v>0</v>
      </c>
      <c r="T8" s="433"/>
      <c r="U8" s="433">
        <v>0</v>
      </c>
      <c r="V8" s="433">
        <v>0</v>
      </c>
      <c r="W8" s="433">
        <v>0</v>
      </c>
      <c r="X8" s="433">
        <v>0</v>
      </c>
      <c r="Y8" s="433">
        <v>0</v>
      </c>
      <c r="Z8" s="433">
        <v>0</v>
      </c>
      <c r="AA8" s="433">
        <v>0</v>
      </c>
    </row>
    <row r="9" spans="1:28">
      <c r="A9" s="433">
        <v>1.1000000000000001</v>
      </c>
      <c r="B9" s="452" t="s">
        <v>563</v>
      </c>
      <c r="C9" s="452">
        <v>0</v>
      </c>
      <c r="D9" s="452">
        <v>0</v>
      </c>
      <c r="E9" s="452">
        <v>0</v>
      </c>
      <c r="F9" s="452">
        <v>0</v>
      </c>
      <c r="G9" s="452">
        <v>0</v>
      </c>
      <c r="H9" s="452">
        <v>0</v>
      </c>
      <c r="I9" s="452">
        <v>0</v>
      </c>
      <c r="J9" s="452">
        <v>0</v>
      </c>
      <c r="K9" s="452">
        <v>0</v>
      </c>
      <c r="L9" s="452">
        <v>0</v>
      </c>
      <c r="M9" s="452">
        <v>0</v>
      </c>
      <c r="N9" s="452">
        <v>0</v>
      </c>
      <c r="O9" s="452">
        <v>0</v>
      </c>
      <c r="P9" s="452">
        <v>0</v>
      </c>
      <c r="Q9" s="452">
        <v>0</v>
      </c>
      <c r="R9" s="452">
        <v>0</v>
      </c>
      <c r="S9" s="452">
        <v>0</v>
      </c>
      <c r="T9" s="433"/>
      <c r="U9" s="433">
        <v>0</v>
      </c>
      <c r="V9" s="433">
        <v>0</v>
      </c>
      <c r="W9" s="433">
        <v>0</v>
      </c>
      <c r="X9" s="433">
        <v>0</v>
      </c>
      <c r="Y9" s="433">
        <v>0</v>
      </c>
      <c r="Z9" s="433">
        <v>0</v>
      </c>
      <c r="AA9" s="433">
        <v>0</v>
      </c>
    </row>
    <row r="10" spans="1:28">
      <c r="A10" s="433">
        <v>1.2</v>
      </c>
      <c r="B10" s="452" t="s">
        <v>564</v>
      </c>
      <c r="C10" s="452">
        <v>0</v>
      </c>
      <c r="D10" s="452">
        <v>0</v>
      </c>
      <c r="E10" s="452">
        <v>0</v>
      </c>
      <c r="F10" s="452">
        <v>0</v>
      </c>
      <c r="G10" s="452">
        <v>0</v>
      </c>
      <c r="H10" s="452">
        <v>0</v>
      </c>
      <c r="I10" s="452">
        <v>0</v>
      </c>
      <c r="J10" s="452">
        <v>0</v>
      </c>
      <c r="K10" s="452">
        <v>0</v>
      </c>
      <c r="L10" s="452">
        <v>0</v>
      </c>
      <c r="M10" s="452">
        <v>0</v>
      </c>
      <c r="N10" s="452">
        <v>0</v>
      </c>
      <c r="O10" s="452">
        <v>0</v>
      </c>
      <c r="P10" s="452">
        <v>0</v>
      </c>
      <c r="Q10" s="452">
        <v>0</v>
      </c>
      <c r="R10" s="452">
        <v>0</v>
      </c>
      <c r="S10" s="452">
        <v>0</v>
      </c>
      <c r="T10" s="433"/>
      <c r="U10" s="433">
        <v>0</v>
      </c>
      <c r="V10" s="433">
        <v>0</v>
      </c>
      <c r="W10" s="433">
        <v>0</v>
      </c>
      <c r="X10" s="433">
        <v>0</v>
      </c>
      <c r="Y10" s="433">
        <v>0</v>
      </c>
      <c r="Z10" s="433">
        <v>0</v>
      </c>
      <c r="AA10" s="433">
        <v>0</v>
      </c>
    </row>
    <row r="11" spans="1:28">
      <c r="A11" s="433">
        <v>1.3</v>
      </c>
      <c r="B11" s="452" t="s">
        <v>565</v>
      </c>
      <c r="C11" s="452">
        <v>0</v>
      </c>
      <c r="D11" s="452">
        <v>0</v>
      </c>
      <c r="E11" s="452">
        <v>0</v>
      </c>
      <c r="F11" s="452">
        <v>0</v>
      </c>
      <c r="G11" s="452">
        <v>0</v>
      </c>
      <c r="H11" s="452">
        <v>0</v>
      </c>
      <c r="I11" s="452">
        <v>0</v>
      </c>
      <c r="J11" s="452">
        <v>0</v>
      </c>
      <c r="K11" s="452">
        <v>0</v>
      </c>
      <c r="L11" s="452">
        <v>0</v>
      </c>
      <c r="M11" s="452">
        <v>0</v>
      </c>
      <c r="N11" s="452">
        <v>0</v>
      </c>
      <c r="O11" s="452">
        <v>0</v>
      </c>
      <c r="P11" s="452">
        <v>0</v>
      </c>
      <c r="Q11" s="452">
        <v>0</v>
      </c>
      <c r="R11" s="452">
        <v>0</v>
      </c>
      <c r="S11" s="452">
        <v>0</v>
      </c>
      <c r="T11" s="433"/>
      <c r="U11" s="433">
        <v>0</v>
      </c>
      <c r="V11" s="433">
        <v>0</v>
      </c>
      <c r="W11" s="433">
        <v>0</v>
      </c>
      <c r="X11" s="433">
        <v>0</v>
      </c>
      <c r="Y11" s="433">
        <v>0</v>
      </c>
      <c r="Z11" s="433">
        <v>0</v>
      </c>
      <c r="AA11" s="433">
        <v>0</v>
      </c>
    </row>
    <row r="12" spans="1:28">
      <c r="A12" s="433">
        <v>1.4</v>
      </c>
      <c r="B12" s="452" t="s">
        <v>566</v>
      </c>
      <c r="C12" s="452">
        <v>38822307.827599995</v>
      </c>
      <c r="D12" s="452">
        <v>37890335.083699994</v>
      </c>
      <c r="E12" s="452">
        <v>0</v>
      </c>
      <c r="F12" s="452">
        <v>0</v>
      </c>
      <c r="G12" s="452">
        <v>0</v>
      </c>
      <c r="H12" s="452">
        <v>0</v>
      </c>
      <c r="I12" s="452">
        <v>0</v>
      </c>
      <c r="J12" s="452">
        <v>0</v>
      </c>
      <c r="K12" s="452">
        <v>0</v>
      </c>
      <c r="L12" s="452">
        <v>931972.74389999988</v>
      </c>
      <c r="M12" s="452">
        <v>0</v>
      </c>
      <c r="N12" s="452">
        <v>0</v>
      </c>
      <c r="O12" s="452">
        <v>0</v>
      </c>
      <c r="P12" s="452">
        <v>0</v>
      </c>
      <c r="Q12" s="452">
        <v>0</v>
      </c>
      <c r="R12" s="452">
        <v>0</v>
      </c>
      <c r="S12" s="452">
        <v>0</v>
      </c>
      <c r="T12" s="433"/>
      <c r="U12" s="433">
        <v>0</v>
      </c>
      <c r="V12" s="433">
        <v>0</v>
      </c>
      <c r="W12" s="433">
        <v>0</v>
      </c>
      <c r="X12" s="433">
        <v>0</v>
      </c>
      <c r="Y12" s="433">
        <v>0</v>
      </c>
      <c r="Z12" s="433">
        <v>0</v>
      </c>
      <c r="AA12" s="433">
        <v>0</v>
      </c>
    </row>
    <row r="13" spans="1:28">
      <c r="A13" s="433">
        <v>1.5</v>
      </c>
      <c r="B13" s="452" t="s">
        <v>567</v>
      </c>
      <c r="C13" s="452">
        <v>672195926.40644705</v>
      </c>
      <c r="D13" s="452">
        <v>604034179.80770075</v>
      </c>
      <c r="E13" s="452">
        <v>14910081.586700002</v>
      </c>
      <c r="F13" s="452">
        <v>0</v>
      </c>
      <c r="G13" s="452">
        <v>0</v>
      </c>
      <c r="H13" s="452">
        <v>46452631.63504599</v>
      </c>
      <c r="I13" s="452">
        <v>26079845.745821994</v>
      </c>
      <c r="J13" s="452">
        <v>8383315.1444240008</v>
      </c>
      <c r="K13" s="452">
        <v>0</v>
      </c>
      <c r="L13" s="452">
        <v>21709114.963599999</v>
      </c>
      <c r="M13" s="452">
        <v>4216083.1181999994</v>
      </c>
      <c r="N13" s="452">
        <v>1601793.2889</v>
      </c>
      <c r="O13" s="452">
        <v>1346316.12</v>
      </c>
      <c r="P13" s="452">
        <v>2962833.6146999998</v>
      </c>
      <c r="Q13" s="452">
        <v>3519848.5877999999</v>
      </c>
      <c r="R13" s="452">
        <v>1401454.6738</v>
      </c>
      <c r="S13" s="452">
        <v>0</v>
      </c>
      <c r="T13" s="433"/>
      <c r="U13" s="433">
        <v>0</v>
      </c>
      <c r="V13" s="433">
        <v>0</v>
      </c>
      <c r="W13" s="433">
        <v>0</v>
      </c>
      <c r="X13" s="433">
        <v>0</v>
      </c>
      <c r="Y13" s="433">
        <v>0</v>
      </c>
      <c r="Z13" s="433">
        <v>0</v>
      </c>
      <c r="AA13" s="433">
        <v>0</v>
      </c>
    </row>
    <row r="14" spans="1:28">
      <c r="A14" s="433">
        <v>1.6</v>
      </c>
      <c r="B14" s="452" t="s">
        <v>568</v>
      </c>
      <c r="C14" s="452">
        <v>705513917.88295007</v>
      </c>
      <c r="D14" s="452">
        <v>635497727.31795001</v>
      </c>
      <c r="E14" s="452">
        <v>15122277.197747976</v>
      </c>
      <c r="F14" s="452">
        <v>0</v>
      </c>
      <c r="G14" s="452">
        <v>0</v>
      </c>
      <c r="H14" s="452">
        <v>37234441.717100054</v>
      </c>
      <c r="I14" s="452">
        <v>4506197.5241999999</v>
      </c>
      <c r="J14" s="452">
        <v>10639197.953999996</v>
      </c>
      <c r="K14" s="452">
        <v>0</v>
      </c>
      <c r="L14" s="452">
        <v>32781748.847900011</v>
      </c>
      <c r="M14" s="452">
        <v>2422621.1943999995</v>
      </c>
      <c r="N14" s="452">
        <v>969893.67589999991</v>
      </c>
      <c r="O14" s="452">
        <v>6837253.5228999974</v>
      </c>
      <c r="P14" s="452">
        <v>6729432.8161999984</v>
      </c>
      <c r="Q14" s="452">
        <v>4141531.4788999986</v>
      </c>
      <c r="R14" s="452">
        <v>181325.78999999998</v>
      </c>
      <c r="S14" s="452">
        <v>0</v>
      </c>
      <c r="T14" s="433"/>
      <c r="U14" s="433">
        <v>0</v>
      </c>
      <c r="V14" s="433">
        <v>0</v>
      </c>
      <c r="W14" s="433">
        <v>0</v>
      </c>
      <c r="X14" s="433">
        <v>0</v>
      </c>
      <c r="Y14" s="433">
        <v>0</v>
      </c>
      <c r="Z14" s="433">
        <v>0</v>
      </c>
      <c r="AA14" s="433">
        <v>0</v>
      </c>
    </row>
    <row r="15" spans="1:28">
      <c r="A15" s="462">
        <v>2</v>
      </c>
      <c r="B15" s="436" t="s">
        <v>569</v>
      </c>
      <c r="C15" s="436">
        <v>160812853.93924618</v>
      </c>
      <c r="D15" s="436">
        <v>160812853.93924618</v>
      </c>
      <c r="E15" s="436">
        <v>0</v>
      </c>
      <c r="F15" s="436">
        <v>0</v>
      </c>
      <c r="G15" s="436">
        <v>0</v>
      </c>
      <c r="H15" s="436">
        <v>0</v>
      </c>
      <c r="I15" s="436">
        <v>0</v>
      </c>
      <c r="J15" s="436">
        <v>0</v>
      </c>
      <c r="K15" s="436">
        <v>0</v>
      </c>
      <c r="L15" s="436">
        <v>0</v>
      </c>
      <c r="M15" s="436">
        <v>0</v>
      </c>
      <c r="N15" s="436">
        <v>0</v>
      </c>
      <c r="O15" s="436">
        <v>0</v>
      </c>
      <c r="P15" s="436">
        <v>0</v>
      </c>
      <c r="Q15" s="436">
        <v>0</v>
      </c>
      <c r="R15" s="436">
        <v>0</v>
      </c>
      <c r="S15" s="436">
        <v>0</v>
      </c>
      <c r="T15" s="433"/>
      <c r="U15" s="433">
        <v>0</v>
      </c>
      <c r="V15" s="433">
        <v>0</v>
      </c>
      <c r="W15" s="433">
        <v>0</v>
      </c>
      <c r="X15" s="433">
        <v>0</v>
      </c>
      <c r="Y15" s="433">
        <v>0</v>
      </c>
      <c r="Z15" s="433">
        <v>0</v>
      </c>
      <c r="AA15" s="433">
        <v>0</v>
      </c>
    </row>
    <row r="16" spans="1:28">
      <c r="A16" s="433">
        <v>2.1</v>
      </c>
      <c r="B16" s="452" t="s">
        <v>563</v>
      </c>
      <c r="C16" s="452">
        <v>0</v>
      </c>
      <c r="D16" s="452">
        <v>0</v>
      </c>
      <c r="E16" s="452">
        <v>0</v>
      </c>
      <c r="F16" s="452">
        <v>0</v>
      </c>
      <c r="G16" s="452">
        <v>0</v>
      </c>
      <c r="H16" s="452">
        <v>0</v>
      </c>
      <c r="I16" s="452">
        <v>0</v>
      </c>
      <c r="J16" s="452">
        <v>0</v>
      </c>
      <c r="K16" s="452">
        <v>0</v>
      </c>
      <c r="L16" s="452">
        <v>0</v>
      </c>
      <c r="M16" s="452">
        <v>0</v>
      </c>
      <c r="N16" s="452">
        <v>0</v>
      </c>
      <c r="O16" s="452">
        <v>0</v>
      </c>
      <c r="P16" s="452">
        <v>0</v>
      </c>
      <c r="Q16" s="452">
        <v>0</v>
      </c>
      <c r="R16" s="452">
        <v>0</v>
      </c>
      <c r="S16" s="452">
        <v>0</v>
      </c>
      <c r="T16" s="433"/>
      <c r="U16" s="433">
        <v>0</v>
      </c>
      <c r="V16" s="433">
        <v>0</v>
      </c>
      <c r="W16" s="433">
        <v>0</v>
      </c>
      <c r="X16" s="433">
        <v>0</v>
      </c>
      <c r="Y16" s="433">
        <v>0</v>
      </c>
      <c r="Z16" s="433">
        <v>0</v>
      </c>
      <c r="AA16" s="433">
        <v>0</v>
      </c>
    </row>
    <row r="17" spans="1:27">
      <c r="A17" s="433">
        <v>2.2000000000000002</v>
      </c>
      <c r="B17" s="452" t="s">
        <v>564</v>
      </c>
      <c r="C17" s="452">
        <v>20101652.522162162</v>
      </c>
      <c r="D17" s="452">
        <v>20101652.522162162</v>
      </c>
      <c r="E17" s="452">
        <v>0</v>
      </c>
      <c r="F17" s="452">
        <v>0</v>
      </c>
      <c r="G17" s="452">
        <v>0</v>
      </c>
      <c r="H17" s="452">
        <v>0</v>
      </c>
      <c r="I17" s="452">
        <v>0</v>
      </c>
      <c r="J17" s="452">
        <v>0</v>
      </c>
      <c r="K17" s="452">
        <v>0</v>
      </c>
      <c r="L17" s="452">
        <v>0</v>
      </c>
      <c r="M17" s="452">
        <v>0</v>
      </c>
      <c r="N17" s="452">
        <v>0</v>
      </c>
      <c r="O17" s="452">
        <v>0</v>
      </c>
      <c r="P17" s="452">
        <v>0</v>
      </c>
      <c r="Q17" s="452">
        <v>0</v>
      </c>
      <c r="R17" s="452">
        <v>0</v>
      </c>
      <c r="S17" s="452">
        <v>0</v>
      </c>
      <c r="T17" s="433"/>
      <c r="U17" s="433">
        <v>0</v>
      </c>
      <c r="V17" s="433">
        <v>0</v>
      </c>
      <c r="W17" s="433">
        <v>0</v>
      </c>
      <c r="X17" s="433">
        <v>0</v>
      </c>
      <c r="Y17" s="433">
        <v>0</v>
      </c>
      <c r="Z17" s="433">
        <v>0</v>
      </c>
      <c r="AA17" s="433">
        <v>0</v>
      </c>
    </row>
    <row r="18" spans="1:27">
      <c r="A18" s="433">
        <v>2.2999999999999998</v>
      </c>
      <c r="B18" s="452" t="s">
        <v>565</v>
      </c>
      <c r="C18" s="452">
        <v>109751539.18000001</v>
      </c>
      <c r="D18" s="452">
        <v>109751539.18000001</v>
      </c>
      <c r="E18" s="452">
        <v>0</v>
      </c>
      <c r="F18" s="452">
        <v>0</v>
      </c>
      <c r="G18" s="452">
        <v>0</v>
      </c>
      <c r="H18" s="452">
        <v>0</v>
      </c>
      <c r="I18" s="452">
        <v>0</v>
      </c>
      <c r="J18" s="452">
        <v>0</v>
      </c>
      <c r="K18" s="452">
        <v>0</v>
      </c>
      <c r="L18" s="452">
        <v>0</v>
      </c>
      <c r="M18" s="452">
        <v>0</v>
      </c>
      <c r="N18" s="452">
        <v>0</v>
      </c>
      <c r="O18" s="452">
        <v>0</v>
      </c>
      <c r="P18" s="452">
        <v>0</v>
      </c>
      <c r="Q18" s="452">
        <v>0</v>
      </c>
      <c r="R18" s="452">
        <v>0</v>
      </c>
      <c r="S18" s="452">
        <v>0</v>
      </c>
      <c r="T18" s="433"/>
      <c r="U18" s="433">
        <v>0</v>
      </c>
      <c r="V18" s="433">
        <v>0</v>
      </c>
      <c r="W18" s="433">
        <v>0</v>
      </c>
      <c r="X18" s="433">
        <v>0</v>
      </c>
      <c r="Y18" s="433">
        <v>0</v>
      </c>
      <c r="Z18" s="433">
        <v>0</v>
      </c>
      <c r="AA18" s="433">
        <v>0</v>
      </c>
    </row>
    <row r="19" spans="1:27">
      <c r="A19" s="433">
        <v>2.4</v>
      </c>
      <c r="B19" s="452" t="s">
        <v>566</v>
      </c>
      <c r="C19" s="452">
        <v>30959662.237084005</v>
      </c>
      <c r="D19" s="452">
        <v>30959662.237084005</v>
      </c>
      <c r="E19" s="452">
        <v>0</v>
      </c>
      <c r="F19" s="452">
        <v>0</v>
      </c>
      <c r="G19" s="452">
        <v>0</v>
      </c>
      <c r="H19" s="452">
        <v>0</v>
      </c>
      <c r="I19" s="452">
        <v>0</v>
      </c>
      <c r="J19" s="452">
        <v>0</v>
      </c>
      <c r="K19" s="452">
        <v>0</v>
      </c>
      <c r="L19" s="452">
        <v>0</v>
      </c>
      <c r="M19" s="452">
        <v>0</v>
      </c>
      <c r="N19" s="452">
        <v>0</v>
      </c>
      <c r="O19" s="452">
        <v>0</v>
      </c>
      <c r="P19" s="452">
        <v>0</v>
      </c>
      <c r="Q19" s="452">
        <v>0</v>
      </c>
      <c r="R19" s="452">
        <v>0</v>
      </c>
      <c r="S19" s="452">
        <v>0</v>
      </c>
      <c r="T19" s="433"/>
      <c r="U19" s="433">
        <v>0</v>
      </c>
      <c r="V19" s="433">
        <v>0</v>
      </c>
      <c r="W19" s="433">
        <v>0</v>
      </c>
      <c r="X19" s="433">
        <v>0</v>
      </c>
      <c r="Y19" s="433">
        <v>0</v>
      </c>
      <c r="Z19" s="433">
        <v>0</v>
      </c>
      <c r="AA19" s="433">
        <v>0</v>
      </c>
    </row>
    <row r="20" spans="1:27">
      <c r="A20" s="433">
        <v>2.5</v>
      </c>
      <c r="B20" s="452" t="s">
        <v>567</v>
      </c>
      <c r="C20" s="452">
        <v>0</v>
      </c>
      <c r="D20" s="452">
        <v>0</v>
      </c>
      <c r="E20" s="452">
        <v>0</v>
      </c>
      <c r="F20" s="452">
        <v>0</v>
      </c>
      <c r="G20" s="452">
        <v>0</v>
      </c>
      <c r="H20" s="452">
        <v>0</v>
      </c>
      <c r="I20" s="452">
        <v>0</v>
      </c>
      <c r="J20" s="452">
        <v>0</v>
      </c>
      <c r="K20" s="452">
        <v>0</v>
      </c>
      <c r="L20" s="452">
        <v>0</v>
      </c>
      <c r="M20" s="452">
        <v>0</v>
      </c>
      <c r="N20" s="452">
        <v>0</v>
      </c>
      <c r="O20" s="452">
        <v>0</v>
      </c>
      <c r="P20" s="452">
        <v>0</v>
      </c>
      <c r="Q20" s="452">
        <v>0</v>
      </c>
      <c r="R20" s="452">
        <v>0</v>
      </c>
      <c r="S20" s="452">
        <v>0</v>
      </c>
      <c r="T20" s="433"/>
      <c r="U20" s="433">
        <v>0</v>
      </c>
      <c r="V20" s="433">
        <v>0</v>
      </c>
      <c r="W20" s="433">
        <v>0</v>
      </c>
      <c r="X20" s="433">
        <v>0</v>
      </c>
      <c r="Y20" s="433">
        <v>0</v>
      </c>
      <c r="Z20" s="433">
        <v>0</v>
      </c>
      <c r="AA20" s="433">
        <v>0</v>
      </c>
    </row>
    <row r="21" spans="1:27">
      <c r="A21" s="433">
        <v>2.6</v>
      </c>
      <c r="B21" s="452" t="s">
        <v>568</v>
      </c>
      <c r="C21" s="452">
        <v>0</v>
      </c>
      <c r="D21" s="452">
        <v>0</v>
      </c>
      <c r="E21" s="452">
        <v>0</v>
      </c>
      <c r="F21" s="452">
        <v>0</v>
      </c>
      <c r="G21" s="452">
        <v>0</v>
      </c>
      <c r="H21" s="452">
        <v>0</v>
      </c>
      <c r="I21" s="452">
        <v>0</v>
      </c>
      <c r="J21" s="452">
        <v>0</v>
      </c>
      <c r="K21" s="452">
        <v>0</v>
      </c>
      <c r="L21" s="452">
        <v>0</v>
      </c>
      <c r="M21" s="452">
        <v>0</v>
      </c>
      <c r="N21" s="452">
        <v>0</v>
      </c>
      <c r="O21" s="452">
        <v>0</v>
      </c>
      <c r="P21" s="452">
        <v>0</v>
      </c>
      <c r="Q21" s="452">
        <v>0</v>
      </c>
      <c r="R21" s="452">
        <v>0</v>
      </c>
      <c r="S21" s="452">
        <v>0</v>
      </c>
      <c r="T21" s="433"/>
      <c r="U21" s="433">
        <v>0</v>
      </c>
      <c r="V21" s="433">
        <v>0</v>
      </c>
      <c r="W21" s="433">
        <v>0</v>
      </c>
      <c r="X21" s="433">
        <v>0</v>
      </c>
      <c r="Y21" s="433">
        <v>0</v>
      </c>
      <c r="Z21" s="433">
        <v>0</v>
      </c>
      <c r="AA21" s="433">
        <v>0</v>
      </c>
    </row>
    <row r="22" spans="1:27">
      <c r="A22" s="462">
        <v>3</v>
      </c>
      <c r="B22" s="436" t="s">
        <v>570</v>
      </c>
      <c r="C22" s="436">
        <v>45736021.330000006</v>
      </c>
      <c r="D22" s="436">
        <v>44063622.840000004</v>
      </c>
      <c r="E22" s="461"/>
      <c r="F22" s="461"/>
      <c r="G22" s="461"/>
      <c r="H22" s="436">
        <v>305230.90000000002</v>
      </c>
      <c r="I22" s="461"/>
      <c r="J22" s="461"/>
      <c r="K22" s="461"/>
      <c r="L22" s="436">
        <v>1367167.59</v>
      </c>
      <c r="M22" s="461"/>
      <c r="N22" s="461"/>
      <c r="O22" s="461"/>
      <c r="P22" s="461"/>
      <c r="Q22" s="461"/>
      <c r="R22" s="461"/>
      <c r="S22" s="461"/>
      <c r="T22" s="436"/>
      <c r="U22" s="461"/>
      <c r="V22" s="461"/>
      <c r="W22" s="461"/>
      <c r="X22" s="461"/>
      <c r="Y22" s="461"/>
      <c r="Z22" s="461"/>
      <c r="AA22" s="461"/>
    </row>
    <row r="23" spans="1:27">
      <c r="A23" s="433">
        <v>3.1</v>
      </c>
      <c r="B23" s="452" t="s">
        <v>563</v>
      </c>
      <c r="C23" s="436">
        <v>0</v>
      </c>
      <c r="D23" s="436">
        <v>0</v>
      </c>
      <c r="E23" s="461"/>
      <c r="F23" s="461"/>
      <c r="G23" s="461"/>
      <c r="H23" s="436">
        <v>0</v>
      </c>
      <c r="I23" s="461"/>
      <c r="J23" s="461"/>
      <c r="K23" s="461"/>
      <c r="L23" s="436">
        <v>0</v>
      </c>
      <c r="M23" s="461"/>
      <c r="N23" s="461"/>
      <c r="O23" s="461"/>
      <c r="P23" s="461"/>
      <c r="Q23" s="461"/>
      <c r="R23" s="461"/>
      <c r="S23" s="461"/>
      <c r="T23" s="436"/>
      <c r="U23" s="461"/>
      <c r="V23" s="461"/>
      <c r="W23" s="461"/>
      <c r="X23" s="461"/>
      <c r="Y23" s="461"/>
      <c r="Z23" s="461"/>
      <c r="AA23" s="461"/>
    </row>
    <row r="24" spans="1:27">
      <c r="A24" s="433">
        <v>3.2</v>
      </c>
      <c r="B24" s="452" t="s">
        <v>564</v>
      </c>
      <c r="C24" s="436">
        <v>0</v>
      </c>
      <c r="D24" s="436">
        <v>0</v>
      </c>
      <c r="E24" s="461"/>
      <c r="F24" s="461"/>
      <c r="G24" s="461"/>
      <c r="H24" s="436">
        <v>0</v>
      </c>
      <c r="I24" s="461"/>
      <c r="J24" s="461"/>
      <c r="K24" s="461"/>
      <c r="L24" s="436">
        <v>0</v>
      </c>
      <c r="M24" s="461"/>
      <c r="N24" s="461"/>
      <c r="O24" s="461"/>
      <c r="P24" s="461"/>
      <c r="Q24" s="461"/>
      <c r="R24" s="461"/>
      <c r="S24" s="461"/>
      <c r="T24" s="436"/>
      <c r="U24" s="461"/>
      <c r="V24" s="461"/>
      <c r="W24" s="461"/>
      <c r="X24" s="461"/>
      <c r="Y24" s="461"/>
      <c r="Z24" s="461"/>
      <c r="AA24" s="461"/>
    </row>
    <row r="25" spans="1:27">
      <c r="A25" s="433">
        <v>3.3</v>
      </c>
      <c r="B25" s="452" t="s">
        <v>565</v>
      </c>
      <c r="C25" s="436">
        <v>0</v>
      </c>
      <c r="D25" s="436">
        <v>0</v>
      </c>
      <c r="E25" s="461"/>
      <c r="F25" s="461"/>
      <c r="G25" s="461"/>
      <c r="H25" s="436">
        <v>0</v>
      </c>
      <c r="I25" s="461"/>
      <c r="J25" s="461"/>
      <c r="K25" s="461"/>
      <c r="L25" s="436">
        <v>0</v>
      </c>
      <c r="M25" s="461"/>
      <c r="N25" s="461"/>
      <c r="O25" s="461"/>
      <c r="P25" s="461"/>
      <c r="Q25" s="461"/>
      <c r="R25" s="461"/>
      <c r="S25" s="461"/>
      <c r="T25" s="436"/>
      <c r="U25" s="461"/>
      <c r="V25" s="461"/>
      <c r="W25" s="461"/>
      <c r="X25" s="461"/>
      <c r="Y25" s="461"/>
      <c r="Z25" s="461"/>
      <c r="AA25" s="461"/>
    </row>
    <row r="26" spans="1:27">
      <c r="A26" s="433">
        <v>3.4</v>
      </c>
      <c r="B26" s="452" t="s">
        <v>566</v>
      </c>
      <c r="C26" s="436">
        <v>210505</v>
      </c>
      <c r="D26" s="436">
        <v>210505</v>
      </c>
      <c r="E26" s="461"/>
      <c r="F26" s="461"/>
      <c r="G26" s="461"/>
      <c r="H26" s="436">
        <v>0</v>
      </c>
      <c r="I26" s="461"/>
      <c r="J26" s="461"/>
      <c r="K26" s="461"/>
      <c r="L26" s="436">
        <v>0</v>
      </c>
      <c r="M26" s="461"/>
      <c r="N26" s="461"/>
      <c r="O26" s="461"/>
      <c r="P26" s="461"/>
      <c r="Q26" s="461"/>
      <c r="R26" s="461"/>
      <c r="S26" s="461"/>
      <c r="T26" s="436"/>
      <c r="U26" s="461"/>
      <c r="V26" s="461"/>
      <c r="W26" s="461"/>
      <c r="X26" s="461"/>
      <c r="Y26" s="461"/>
      <c r="Z26" s="461"/>
      <c r="AA26" s="461"/>
    </row>
    <row r="27" spans="1:27">
      <c r="A27" s="433">
        <v>3.5</v>
      </c>
      <c r="B27" s="452" t="s">
        <v>567</v>
      </c>
      <c r="C27" s="436">
        <v>33968200.760000005</v>
      </c>
      <c r="D27" s="436">
        <v>32295802.270000003</v>
      </c>
      <c r="E27" s="461"/>
      <c r="F27" s="461"/>
      <c r="G27" s="461"/>
      <c r="H27" s="436">
        <v>305230.90000000002</v>
      </c>
      <c r="I27" s="461"/>
      <c r="J27" s="461"/>
      <c r="K27" s="461"/>
      <c r="L27" s="436">
        <v>1367167.59</v>
      </c>
      <c r="M27" s="461"/>
      <c r="N27" s="461"/>
      <c r="O27" s="461"/>
      <c r="P27" s="461"/>
      <c r="Q27" s="461"/>
      <c r="R27" s="461"/>
      <c r="S27" s="461"/>
      <c r="T27" s="436"/>
      <c r="U27" s="461"/>
      <c r="V27" s="461"/>
      <c r="W27" s="461"/>
      <c r="X27" s="461"/>
      <c r="Y27" s="461"/>
      <c r="Z27" s="461"/>
      <c r="AA27" s="461"/>
    </row>
    <row r="28" spans="1:27">
      <c r="A28" s="433">
        <v>3.6</v>
      </c>
      <c r="B28" s="452" t="s">
        <v>568</v>
      </c>
      <c r="C28" s="436">
        <v>11557315.57</v>
      </c>
      <c r="D28" s="436">
        <v>11557315.57</v>
      </c>
      <c r="E28" s="461"/>
      <c r="F28" s="461"/>
      <c r="G28" s="461"/>
      <c r="H28" s="436">
        <v>0</v>
      </c>
      <c r="I28" s="461"/>
      <c r="J28" s="461"/>
      <c r="K28" s="461"/>
      <c r="L28" s="436">
        <v>0</v>
      </c>
      <c r="M28" s="461"/>
      <c r="N28" s="461"/>
      <c r="O28" s="461"/>
      <c r="P28" s="461"/>
      <c r="Q28" s="461"/>
      <c r="R28" s="461"/>
      <c r="S28" s="461"/>
      <c r="T28" s="436"/>
      <c r="U28" s="461"/>
      <c r="V28" s="461"/>
      <c r="W28" s="461"/>
      <c r="X28" s="461"/>
      <c r="Y28" s="461"/>
      <c r="Z28" s="461"/>
      <c r="AA28" s="46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sheetPr>
  <dimension ref="A1:AA22"/>
  <sheetViews>
    <sheetView showGridLines="0" zoomScaleNormal="100" workbookViewId="0"/>
  </sheetViews>
  <sheetFormatPr defaultColWidth="9.109375" defaultRowHeight="12"/>
  <cols>
    <col min="1" max="1" width="11.88671875" style="443" bestFit="1" customWidth="1"/>
    <col min="2" max="2" width="90.33203125" style="443" bestFit="1" customWidth="1"/>
    <col min="3" max="3" width="20.109375" style="443" customWidth="1"/>
    <col min="4" max="4" width="22.33203125" style="443" customWidth="1"/>
    <col min="5" max="7" width="17.109375" style="443" customWidth="1"/>
    <col min="8" max="8" width="22.33203125" style="443" customWidth="1"/>
    <col min="9" max="10" width="17.109375" style="443" customWidth="1"/>
    <col min="11" max="27" width="22.33203125" style="443" customWidth="1"/>
    <col min="28" max="16384" width="9.109375" style="443"/>
  </cols>
  <sheetData>
    <row r="1" spans="1:27" ht="13.8">
      <c r="A1" s="338" t="s">
        <v>108</v>
      </c>
      <c r="B1" s="274" t="str">
        <f>Info!C2</f>
        <v>სს ტერაბანკი</v>
      </c>
    </row>
    <row r="2" spans="1:27">
      <c r="A2" s="338" t="s">
        <v>109</v>
      </c>
      <c r="B2" s="341">
        <f>'1. key ratios'!B2</f>
        <v>45473</v>
      </c>
    </row>
    <row r="3" spans="1:27">
      <c r="A3" s="340" t="s">
        <v>571</v>
      </c>
      <c r="C3" s="445"/>
    </row>
    <row r="4" spans="1:27" ht="12.6" thickBot="1">
      <c r="A4" s="340"/>
      <c r="B4" s="445"/>
      <c r="C4" s="445"/>
    </row>
    <row r="5" spans="1:27" ht="13.5" customHeight="1">
      <c r="A5" s="686" t="s">
        <v>901</v>
      </c>
      <c r="B5" s="687"/>
      <c r="C5" s="683" t="s">
        <v>572</v>
      </c>
      <c r="D5" s="684"/>
      <c r="E5" s="684"/>
      <c r="F5" s="684"/>
      <c r="G5" s="684"/>
      <c r="H5" s="684"/>
      <c r="I5" s="684"/>
      <c r="J5" s="684"/>
      <c r="K5" s="684"/>
      <c r="L5" s="684"/>
      <c r="M5" s="684"/>
      <c r="N5" s="684"/>
      <c r="O5" s="684"/>
      <c r="P5" s="684"/>
      <c r="Q5" s="684"/>
      <c r="R5" s="684"/>
      <c r="S5" s="684"/>
      <c r="T5" s="684"/>
      <c r="U5" s="684"/>
      <c r="V5" s="684"/>
      <c r="W5" s="684"/>
      <c r="X5" s="684"/>
      <c r="Y5" s="684"/>
      <c r="Z5" s="684"/>
      <c r="AA5" s="685"/>
    </row>
    <row r="6" spans="1:27" ht="12" customHeight="1">
      <c r="A6" s="688"/>
      <c r="B6" s="689"/>
      <c r="C6" s="692" t="s">
        <v>66</v>
      </c>
      <c r="D6" s="657" t="s">
        <v>892</v>
      </c>
      <c r="E6" s="657"/>
      <c r="F6" s="657"/>
      <c r="G6" s="657"/>
      <c r="H6" s="678" t="s">
        <v>891</v>
      </c>
      <c r="I6" s="679"/>
      <c r="J6" s="679"/>
      <c r="K6" s="679"/>
      <c r="L6" s="469"/>
      <c r="M6" s="661" t="s">
        <v>890</v>
      </c>
      <c r="N6" s="661"/>
      <c r="O6" s="661"/>
      <c r="P6" s="661"/>
      <c r="Q6" s="661"/>
      <c r="R6" s="661"/>
      <c r="S6" s="659"/>
      <c r="T6" s="469"/>
      <c r="U6" s="661" t="s">
        <v>889</v>
      </c>
      <c r="V6" s="661"/>
      <c r="W6" s="661"/>
      <c r="X6" s="661"/>
      <c r="Y6" s="661"/>
      <c r="Z6" s="661"/>
      <c r="AA6" s="682"/>
    </row>
    <row r="7" spans="1:27" ht="36">
      <c r="A7" s="690"/>
      <c r="B7" s="691"/>
      <c r="C7" s="693"/>
      <c r="D7" s="467"/>
      <c r="E7" s="440" t="s">
        <v>561</v>
      </c>
      <c r="F7" s="440" t="s">
        <v>887</v>
      </c>
      <c r="G7" s="440" t="s">
        <v>888</v>
      </c>
      <c r="H7" s="444"/>
      <c r="I7" s="440" t="s">
        <v>561</v>
      </c>
      <c r="J7" s="440" t="s">
        <v>887</v>
      </c>
      <c r="K7" s="440" t="s">
        <v>888</v>
      </c>
      <c r="L7" s="464"/>
      <c r="M7" s="440" t="s">
        <v>561</v>
      </c>
      <c r="N7" s="440" t="s">
        <v>900</v>
      </c>
      <c r="O7" s="440" t="s">
        <v>899</v>
      </c>
      <c r="P7" s="440" t="s">
        <v>898</v>
      </c>
      <c r="Q7" s="440" t="s">
        <v>897</v>
      </c>
      <c r="R7" s="440" t="s">
        <v>896</v>
      </c>
      <c r="S7" s="440" t="s">
        <v>882</v>
      </c>
      <c r="T7" s="464"/>
      <c r="U7" s="440" t="s">
        <v>561</v>
      </c>
      <c r="V7" s="440" t="s">
        <v>900</v>
      </c>
      <c r="W7" s="440" t="s">
        <v>899</v>
      </c>
      <c r="X7" s="440" t="s">
        <v>898</v>
      </c>
      <c r="Y7" s="440" t="s">
        <v>897</v>
      </c>
      <c r="Z7" s="440" t="s">
        <v>896</v>
      </c>
      <c r="AA7" s="440" t="s">
        <v>882</v>
      </c>
    </row>
    <row r="8" spans="1:27">
      <c r="A8" s="494">
        <v>1</v>
      </c>
      <c r="B8" s="493" t="s">
        <v>562</v>
      </c>
      <c r="C8" s="492">
        <v>1416532152.1169922</v>
      </c>
      <c r="D8" s="433">
        <v>1277422242.2093554</v>
      </c>
      <c r="E8" s="433">
        <v>30032358.784448016</v>
      </c>
      <c r="F8" s="433">
        <v>0</v>
      </c>
      <c r="G8" s="433">
        <v>0</v>
      </c>
      <c r="H8" s="433">
        <v>83687073.352145851</v>
      </c>
      <c r="I8" s="433">
        <v>30586043.270021994</v>
      </c>
      <c r="J8" s="433">
        <v>19022513.098423999</v>
      </c>
      <c r="K8" s="433">
        <v>0</v>
      </c>
      <c r="L8" s="433">
        <v>55422836.555399932</v>
      </c>
      <c r="M8" s="433">
        <v>6638704.3126000017</v>
      </c>
      <c r="N8" s="433">
        <v>2571686.9647999988</v>
      </c>
      <c r="O8" s="433">
        <v>8183569.6428999985</v>
      </c>
      <c r="P8" s="433">
        <v>9692266.4309</v>
      </c>
      <c r="Q8" s="433">
        <v>7661380.0667000012</v>
      </c>
      <c r="R8" s="433">
        <v>1582780.4638</v>
      </c>
      <c r="S8" s="433">
        <v>0</v>
      </c>
      <c r="T8" s="433">
        <v>0</v>
      </c>
      <c r="U8" s="433">
        <v>0</v>
      </c>
      <c r="V8" s="433">
        <v>0</v>
      </c>
      <c r="W8" s="433">
        <v>0</v>
      </c>
      <c r="X8" s="433">
        <v>0</v>
      </c>
      <c r="Y8" s="433">
        <v>0</v>
      </c>
      <c r="Z8" s="433">
        <v>0</v>
      </c>
      <c r="AA8" s="433">
        <v>0</v>
      </c>
    </row>
    <row r="9" spans="1:27">
      <c r="A9" s="485">
        <v>1.1000000000000001</v>
      </c>
      <c r="B9" s="491" t="s">
        <v>573</v>
      </c>
      <c r="C9" s="492">
        <v>1341882529.449194</v>
      </c>
      <c r="D9" s="433">
        <v>1206641590.535147</v>
      </c>
      <c r="E9" s="433">
        <v>1206641590.535147</v>
      </c>
      <c r="F9" s="433">
        <v>0</v>
      </c>
      <c r="G9" s="433">
        <v>0</v>
      </c>
      <c r="H9" s="433">
        <v>82228010.351145938</v>
      </c>
      <c r="I9" s="433">
        <v>63569325.842722036</v>
      </c>
      <c r="J9" s="433">
        <v>18658684.508424003</v>
      </c>
      <c r="K9" s="433">
        <v>0</v>
      </c>
      <c r="L9" s="433">
        <v>53012928.562899955</v>
      </c>
      <c r="M9" s="433">
        <v>25282144.775599983</v>
      </c>
      <c r="N9" s="433">
        <v>2479310.6947999997</v>
      </c>
      <c r="O9" s="433">
        <v>7520826.9729000004</v>
      </c>
      <c r="P9" s="433">
        <v>8508206.5291000009</v>
      </c>
      <c r="Q9" s="433">
        <v>7655885.6167000011</v>
      </c>
      <c r="R9" s="433">
        <v>1566553.9738</v>
      </c>
      <c r="S9" s="433">
        <v>0</v>
      </c>
      <c r="T9" s="433">
        <v>0</v>
      </c>
      <c r="U9" s="433">
        <v>0</v>
      </c>
      <c r="V9" s="433">
        <v>0</v>
      </c>
      <c r="W9" s="433">
        <v>0</v>
      </c>
      <c r="X9" s="433">
        <v>0</v>
      </c>
      <c r="Y9" s="433">
        <v>0</v>
      </c>
      <c r="Z9" s="433">
        <v>0</v>
      </c>
      <c r="AA9" s="433">
        <v>0</v>
      </c>
    </row>
    <row r="10" spans="1:27">
      <c r="A10" s="489" t="s">
        <v>157</v>
      </c>
      <c r="B10" s="490" t="s">
        <v>574</v>
      </c>
      <c r="C10" s="492">
        <v>1188782778.9075038</v>
      </c>
      <c r="D10" s="433">
        <v>1066100283.5409976</v>
      </c>
      <c r="E10" s="433">
        <v>1066100283.5409976</v>
      </c>
      <c r="F10" s="433">
        <v>0</v>
      </c>
      <c r="G10" s="433">
        <v>0</v>
      </c>
      <c r="H10" s="433">
        <v>76171574.156599998</v>
      </c>
      <c r="I10" s="433">
        <v>60612309.817699991</v>
      </c>
      <c r="J10" s="433">
        <v>15559264.338899998</v>
      </c>
      <c r="K10" s="433">
        <v>0</v>
      </c>
      <c r="L10" s="433">
        <v>46510921.209899977</v>
      </c>
      <c r="M10" s="433">
        <v>24104287.423699982</v>
      </c>
      <c r="N10" s="433">
        <v>2430648.9847999993</v>
      </c>
      <c r="O10" s="433">
        <v>5218629.9128999989</v>
      </c>
      <c r="P10" s="433">
        <v>7418124.9490999999</v>
      </c>
      <c r="Q10" s="433">
        <v>5813144.0156000014</v>
      </c>
      <c r="R10" s="433">
        <v>1526085.9238</v>
      </c>
      <c r="S10" s="433">
        <v>0</v>
      </c>
      <c r="T10" s="433">
        <v>0</v>
      </c>
      <c r="U10" s="433">
        <v>0</v>
      </c>
      <c r="V10" s="433">
        <v>0</v>
      </c>
      <c r="W10" s="433">
        <v>0</v>
      </c>
      <c r="X10" s="433">
        <v>0</v>
      </c>
      <c r="Y10" s="433">
        <v>0</v>
      </c>
      <c r="Z10" s="433">
        <v>0</v>
      </c>
      <c r="AA10" s="433">
        <v>0</v>
      </c>
    </row>
    <row r="11" spans="1:27">
      <c r="A11" s="487" t="s">
        <v>575</v>
      </c>
      <c r="B11" s="488" t="s">
        <v>576</v>
      </c>
      <c r="C11" s="492">
        <v>688635022.17330027</v>
      </c>
      <c r="D11" s="433">
        <v>617383232.04109919</v>
      </c>
      <c r="E11" s="433">
        <v>617383232.04109919</v>
      </c>
      <c r="F11" s="433">
        <v>0</v>
      </c>
      <c r="G11" s="433">
        <v>0</v>
      </c>
      <c r="H11" s="433">
        <v>44522371.201099977</v>
      </c>
      <c r="I11" s="433">
        <v>35155800.364999972</v>
      </c>
      <c r="J11" s="433">
        <v>9366570.836099999</v>
      </c>
      <c r="K11" s="433">
        <v>0</v>
      </c>
      <c r="L11" s="433">
        <v>26729418.931099989</v>
      </c>
      <c r="M11" s="433">
        <v>15255516.299300002</v>
      </c>
      <c r="N11" s="433">
        <v>669017.26140000008</v>
      </c>
      <c r="O11" s="433">
        <v>4019918.9198000007</v>
      </c>
      <c r="P11" s="433">
        <v>0</v>
      </c>
      <c r="Q11" s="433">
        <v>0</v>
      </c>
      <c r="R11" s="433">
        <v>0</v>
      </c>
      <c r="S11" s="433">
        <v>0</v>
      </c>
      <c r="T11" s="433">
        <v>0</v>
      </c>
      <c r="U11" s="433">
        <v>0</v>
      </c>
      <c r="V11" s="433">
        <v>0</v>
      </c>
      <c r="W11" s="433">
        <v>0</v>
      </c>
      <c r="X11" s="433">
        <v>0</v>
      </c>
      <c r="Y11" s="433">
        <v>0</v>
      </c>
      <c r="Z11" s="433">
        <v>0</v>
      </c>
      <c r="AA11" s="433">
        <v>0</v>
      </c>
    </row>
    <row r="12" spans="1:27">
      <c r="A12" s="487" t="s">
        <v>577</v>
      </c>
      <c r="B12" s="488" t="s">
        <v>578</v>
      </c>
      <c r="C12" s="492">
        <v>259305503.34319988</v>
      </c>
      <c r="D12" s="433">
        <v>239069740.91330007</v>
      </c>
      <c r="E12" s="433">
        <v>239069740.91330007</v>
      </c>
      <c r="F12" s="433">
        <v>0</v>
      </c>
      <c r="G12" s="433">
        <v>0</v>
      </c>
      <c r="H12" s="433">
        <v>14991029.608199997</v>
      </c>
      <c r="I12" s="433">
        <v>13418212.255000001</v>
      </c>
      <c r="J12" s="433">
        <v>1572817.3532</v>
      </c>
      <c r="K12" s="433">
        <v>0</v>
      </c>
      <c r="L12" s="433">
        <v>5244732.8216999983</v>
      </c>
      <c r="M12" s="433">
        <v>2988376.4527000003</v>
      </c>
      <c r="N12" s="433">
        <v>525352.90340000007</v>
      </c>
      <c r="O12" s="433">
        <v>402703.28619999997</v>
      </c>
      <c r="P12" s="433">
        <v>0</v>
      </c>
      <c r="Q12" s="433">
        <v>0</v>
      </c>
      <c r="R12" s="433">
        <v>0</v>
      </c>
      <c r="S12" s="433">
        <v>0</v>
      </c>
      <c r="T12" s="433">
        <v>0</v>
      </c>
      <c r="U12" s="433">
        <v>0</v>
      </c>
      <c r="V12" s="433">
        <v>0</v>
      </c>
      <c r="W12" s="433">
        <v>0</v>
      </c>
      <c r="X12" s="433">
        <v>0</v>
      </c>
      <c r="Y12" s="433">
        <v>0</v>
      </c>
      <c r="Z12" s="433">
        <v>0</v>
      </c>
      <c r="AA12" s="433">
        <v>0</v>
      </c>
    </row>
    <row r="13" spans="1:27">
      <c r="A13" s="487" t="s">
        <v>579</v>
      </c>
      <c r="B13" s="488" t="s">
        <v>580</v>
      </c>
      <c r="C13" s="492">
        <v>80072146.362999991</v>
      </c>
      <c r="D13" s="433">
        <v>62753890.97679998</v>
      </c>
      <c r="E13" s="433">
        <v>62753890.97679998</v>
      </c>
      <c r="F13" s="433">
        <v>0</v>
      </c>
      <c r="G13" s="433">
        <v>0</v>
      </c>
      <c r="H13" s="433">
        <v>7978874.5391000006</v>
      </c>
      <c r="I13" s="433">
        <v>6134433.6172999991</v>
      </c>
      <c r="J13" s="433">
        <v>1844440.9218000001</v>
      </c>
      <c r="K13" s="433">
        <v>0</v>
      </c>
      <c r="L13" s="433">
        <v>9339380.8471000027</v>
      </c>
      <c r="M13" s="433">
        <v>5222162.6916999994</v>
      </c>
      <c r="N13" s="433">
        <v>62661.4</v>
      </c>
      <c r="O13" s="433">
        <v>492851.87689999997</v>
      </c>
      <c r="P13" s="433">
        <v>0</v>
      </c>
      <c r="Q13" s="433">
        <v>0</v>
      </c>
      <c r="R13" s="433">
        <v>0</v>
      </c>
      <c r="S13" s="433">
        <v>0</v>
      </c>
      <c r="T13" s="433">
        <v>0</v>
      </c>
      <c r="U13" s="433">
        <v>0</v>
      </c>
      <c r="V13" s="433">
        <v>0</v>
      </c>
      <c r="W13" s="433">
        <v>0</v>
      </c>
      <c r="X13" s="433">
        <v>0</v>
      </c>
      <c r="Y13" s="433">
        <v>0</v>
      </c>
      <c r="Z13" s="433">
        <v>0</v>
      </c>
      <c r="AA13" s="433">
        <v>0</v>
      </c>
    </row>
    <row r="14" spans="1:27">
      <c r="A14" s="487" t="s">
        <v>581</v>
      </c>
      <c r="B14" s="488" t="s">
        <v>582</v>
      </c>
      <c r="C14" s="492">
        <v>160770107.02799985</v>
      </c>
      <c r="D14" s="433">
        <v>146893419.60979998</v>
      </c>
      <c r="E14" s="433">
        <v>146893419.60979998</v>
      </c>
      <c r="F14" s="433">
        <v>0</v>
      </c>
      <c r="G14" s="433">
        <v>0</v>
      </c>
      <c r="H14" s="433">
        <v>8679298.8081999999</v>
      </c>
      <c r="I14" s="433">
        <v>5903863.5804000003</v>
      </c>
      <c r="J14" s="433">
        <v>2775435.2278</v>
      </c>
      <c r="K14" s="433">
        <v>0</v>
      </c>
      <c r="L14" s="433">
        <v>5197388.6100000003</v>
      </c>
      <c r="M14" s="433">
        <v>638231.9800000001</v>
      </c>
      <c r="N14" s="433">
        <v>1173617.42</v>
      </c>
      <c r="O14" s="433">
        <v>303155.82999999996</v>
      </c>
      <c r="P14" s="433">
        <v>1790349.9100000001</v>
      </c>
      <c r="Q14" s="433">
        <v>1292033.47</v>
      </c>
      <c r="R14" s="433">
        <v>0</v>
      </c>
      <c r="S14" s="433">
        <v>0</v>
      </c>
      <c r="T14" s="433">
        <v>0</v>
      </c>
      <c r="U14" s="433">
        <v>0</v>
      </c>
      <c r="V14" s="433">
        <v>0</v>
      </c>
      <c r="W14" s="433">
        <v>0</v>
      </c>
      <c r="X14" s="433">
        <v>0</v>
      </c>
      <c r="Y14" s="433">
        <v>0</v>
      </c>
      <c r="Z14" s="433">
        <v>0</v>
      </c>
      <c r="AA14" s="433">
        <v>0</v>
      </c>
    </row>
    <row r="15" spans="1:27">
      <c r="A15" s="486">
        <v>1.2</v>
      </c>
      <c r="B15" s="484" t="s">
        <v>895</v>
      </c>
      <c r="C15" s="492">
        <v>30065879.180711929</v>
      </c>
      <c r="D15" s="433">
        <v>5286489.5153726023</v>
      </c>
      <c r="E15" s="433">
        <v>5286489.5153726023</v>
      </c>
      <c r="F15" s="433">
        <v>0</v>
      </c>
      <c r="G15" s="433">
        <v>0</v>
      </c>
      <c r="H15" s="433">
        <v>7175203.4691393161</v>
      </c>
      <c r="I15" s="433">
        <v>3802683.3549446971</v>
      </c>
      <c r="J15" s="433">
        <v>3372520.114194619</v>
      </c>
      <c r="K15" s="433">
        <v>0</v>
      </c>
      <c r="L15" s="433">
        <v>17604186.196199995</v>
      </c>
      <c r="M15" s="433">
        <v>7180448.9377999995</v>
      </c>
      <c r="N15" s="433">
        <v>522860.41769999999</v>
      </c>
      <c r="O15" s="433">
        <v>1897582.2587999995</v>
      </c>
      <c r="P15" s="433">
        <v>3859849.8349000011</v>
      </c>
      <c r="Q15" s="433">
        <v>3486779.1082999981</v>
      </c>
      <c r="R15" s="433">
        <v>656665.63870000001</v>
      </c>
      <c r="S15" s="433">
        <v>0</v>
      </c>
      <c r="T15" s="433">
        <v>0</v>
      </c>
      <c r="U15" s="433">
        <v>0</v>
      </c>
      <c r="V15" s="433">
        <v>0</v>
      </c>
      <c r="W15" s="433">
        <v>0</v>
      </c>
      <c r="X15" s="433">
        <v>0</v>
      </c>
      <c r="Y15" s="433">
        <v>0</v>
      </c>
      <c r="Z15" s="433">
        <v>0</v>
      </c>
      <c r="AA15" s="433">
        <v>0</v>
      </c>
    </row>
    <row r="16" spans="1:27">
      <c r="A16" s="485">
        <v>1.3</v>
      </c>
      <c r="B16" s="484" t="s">
        <v>583</v>
      </c>
      <c r="C16" s="483"/>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1"/>
    </row>
    <row r="17" spans="1:27" ht="24">
      <c r="A17" s="478" t="s">
        <v>584</v>
      </c>
      <c r="B17" s="480" t="s">
        <v>585</v>
      </c>
      <c r="C17" s="492">
        <v>1326074567.9199975</v>
      </c>
      <c r="D17" s="433">
        <v>1192434441.1899972</v>
      </c>
      <c r="E17" s="433">
        <v>1192434441.1899972</v>
      </c>
      <c r="F17" s="433">
        <v>0</v>
      </c>
      <c r="G17" s="433">
        <v>0</v>
      </c>
      <c r="H17" s="433">
        <v>81307269.349999994</v>
      </c>
      <c r="I17" s="433">
        <v>62710389.629999988</v>
      </c>
      <c r="J17" s="433">
        <v>18596879.719999995</v>
      </c>
      <c r="K17" s="433">
        <v>0</v>
      </c>
      <c r="L17" s="433">
        <v>52332857.379999965</v>
      </c>
      <c r="M17" s="433">
        <v>25164831.739999976</v>
      </c>
      <c r="N17" s="433">
        <v>2479310.6999999997</v>
      </c>
      <c r="O17" s="433">
        <v>7474183.2600000007</v>
      </c>
      <c r="P17" s="433">
        <v>8368314.410000002</v>
      </c>
      <c r="Q17" s="433">
        <v>7292592.370000002</v>
      </c>
      <c r="R17" s="433">
        <v>1553624.9</v>
      </c>
      <c r="S17" s="433">
        <v>0</v>
      </c>
      <c r="T17" s="433">
        <v>0</v>
      </c>
      <c r="U17" s="433">
        <v>0</v>
      </c>
      <c r="V17" s="433">
        <v>0</v>
      </c>
      <c r="W17" s="433">
        <v>0</v>
      </c>
      <c r="X17" s="433">
        <v>0</v>
      </c>
      <c r="Y17" s="433">
        <v>0</v>
      </c>
      <c r="Z17" s="433">
        <v>0</v>
      </c>
      <c r="AA17" s="433">
        <v>0</v>
      </c>
    </row>
    <row r="18" spans="1:27" ht="24">
      <c r="A18" s="476" t="s">
        <v>586</v>
      </c>
      <c r="B18" s="477" t="s">
        <v>587</v>
      </c>
      <c r="C18" s="492">
        <v>1098539766.6899989</v>
      </c>
      <c r="D18" s="433">
        <v>982251560.63999891</v>
      </c>
      <c r="E18" s="433">
        <v>982251560.63999891</v>
      </c>
      <c r="F18" s="433">
        <v>0</v>
      </c>
      <c r="G18" s="433">
        <v>0</v>
      </c>
      <c r="H18" s="433">
        <v>72348276.829999954</v>
      </c>
      <c r="I18" s="433">
        <v>58110596.079999931</v>
      </c>
      <c r="J18" s="433">
        <v>14237680.749999993</v>
      </c>
      <c r="K18" s="433">
        <v>0</v>
      </c>
      <c r="L18" s="433">
        <v>43939929.220000006</v>
      </c>
      <c r="M18" s="433">
        <v>23342495.099999983</v>
      </c>
      <c r="N18" s="433">
        <v>1366705.4800000002</v>
      </c>
      <c r="O18" s="433">
        <v>5109585.0299999993</v>
      </c>
      <c r="P18" s="433">
        <v>7127044.5700000003</v>
      </c>
      <c r="Q18" s="433">
        <v>5468013.120000002</v>
      </c>
      <c r="R18" s="433">
        <v>1526085.92</v>
      </c>
      <c r="S18" s="433">
        <v>0</v>
      </c>
      <c r="T18" s="433">
        <v>0</v>
      </c>
      <c r="U18" s="433">
        <v>0</v>
      </c>
      <c r="V18" s="433">
        <v>0</v>
      </c>
      <c r="W18" s="433">
        <v>0</v>
      </c>
      <c r="X18" s="433">
        <v>0</v>
      </c>
      <c r="Y18" s="433">
        <v>0</v>
      </c>
      <c r="Z18" s="433">
        <v>0</v>
      </c>
      <c r="AA18" s="433">
        <v>0</v>
      </c>
    </row>
    <row r="19" spans="1:27">
      <c r="A19" s="478" t="s">
        <v>588</v>
      </c>
      <c r="B19" s="479" t="s">
        <v>589</v>
      </c>
      <c r="C19" s="492">
        <v>1394281480.8394303</v>
      </c>
      <c r="D19" s="433">
        <v>1253778360.2347691</v>
      </c>
      <c r="E19" s="433">
        <v>1253778360.2347691</v>
      </c>
      <c r="F19" s="433">
        <v>0</v>
      </c>
      <c r="G19" s="433">
        <v>0</v>
      </c>
      <c r="H19" s="433">
        <v>84320576.798060223</v>
      </c>
      <c r="I19" s="433">
        <v>72986734.535554141</v>
      </c>
      <c r="J19" s="433">
        <v>11333842.262506088</v>
      </c>
      <c r="K19" s="433">
        <v>0</v>
      </c>
      <c r="L19" s="433">
        <v>56182543.806600034</v>
      </c>
      <c r="M19" s="433">
        <v>36950572.145400025</v>
      </c>
      <c r="N19" s="433">
        <v>2460012.5176000004</v>
      </c>
      <c r="O19" s="433">
        <v>5832128.7048999975</v>
      </c>
      <c r="P19" s="433">
        <v>4084717.2637000005</v>
      </c>
      <c r="Q19" s="433">
        <v>6450660.3949999977</v>
      </c>
      <c r="R19" s="433">
        <v>404452.78</v>
      </c>
      <c r="S19" s="433">
        <v>0</v>
      </c>
      <c r="T19" s="433">
        <v>0</v>
      </c>
      <c r="U19" s="433">
        <v>0</v>
      </c>
      <c r="V19" s="433">
        <v>0</v>
      </c>
      <c r="W19" s="433">
        <v>0</v>
      </c>
      <c r="X19" s="433">
        <v>0</v>
      </c>
      <c r="Y19" s="433">
        <v>0</v>
      </c>
      <c r="Z19" s="433">
        <v>0</v>
      </c>
      <c r="AA19" s="433">
        <v>0</v>
      </c>
    </row>
    <row r="20" spans="1:27">
      <c r="A20" s="476" t="s">
        <v>590</v>
      </c>
      <c r="B20" s="477" t="s">
        <v>591</v>
      </c>
      <c r="C20" s="492">
        <v>1144120256.1879008</v>
      </c>
      <c r="D20" s="433">
        <v>1024084030.6709032</v>
      </c>
      <c r="E20" s="433">
        <v>1024084030.6709032</v>
      </c>
      <c r="F20" s="433">
        <v>0</v>
      </c>
      <c r="G20" s="433">
        <v>0</v>
      </c>
      <c r="H20" s="433">
        <v>73488116.941499949</v>
      </c>
      <c r="I20" s="433">
        <v>66176869.041499987</v>
      </c>
      <c r="J20" s="433">
        <v>7311247.8999999994</v>
      </c>
      <c r="K20" s="433">
        <v>0</v>
      </c>
      <c r="L20" s="433">
        <v>46548108.575500019</v>
      </c>
      <c r="M20" s="433">
        <v>31992124.088700015</v>
      </c>
      <c r="N20" s="433">
        <v>1376528.4009999998</v>
      </c>
      <c r="O20" s="433">
        <v>3612252.6130000004</v>
      </c>
      <c r="P20" s="433">
        <v>3584942.028200001</v>
      </c>
      <c r="Q20" s="433">
        <v>5577808.6645999998</v>
      </c>
      <c r="R20" s="433">
        <v>404452.78</v>
      </c>
      <c r="S20" s="433">
        <v>0</v>
      </c>
      <c r="T20" s="433">
        <v>0</v>
      </c>
      <c r="U20" s="433">
        <v>0</v>
      </c>
      <c r="V20" s="433">
        <v>0</v>
      </c>
      <c r="W20" s="433">
        <v>0</v>
      </c>
      <c r="X20" s="433">
        <v>0</v>
      </c>
      <c r="Y20" s="433">
        <v>0</v>
      </c>
      <c r="Z20" s="433">
        <v>0</v>
      </c>
      <c r="AA20" s="433">
        <v>0</v>
      </c>
    </row>
    <row r="21" spans="1:27">
      <c r="A21" s="475">
        <v>1.4</v>
      </c>
      <c r="B21" s="474" t="s">
        <v>680</v>
      </c>
      <c r="C21" s="492">
        <v>78601425.469999984</v>
      </c>
      <c r="D21" s="433">
        <v>73665076.009999976</v>
      </c>
      <c r="E21" s="433">
        <v>73665076.009999976</v>
      </c>
      <c r="F21" s="433">
        <v>0</v>
      </c>
      <c r="G21" s="433">
        <v>0</v>
      </c>
      <c r="H21" s="433">
        <v>1543803.31</v>
      </c>
      <c r="I21" s="433">
        <v>1192007.3600000001</v>
      </c>
      <c r="J21" s="433">
        <v>351795.95</v>
      </c>
      <c r="K21" s="433">
        <v>0</v>
      </c>
      <c r="L21" s="433">
        <v>3392546.15</v>
      </c>
      <c r="M21" s="433">
        <v>965895.64</v>
      </c>
      <c r="N21" s="433">
        <v>998970.93</v>
      </c>
      <c r="O21" s="433">
        <v>1048987.03</v>
      </c>
      <c r="P21" s="433">
        <v>153000</v>
      </c>
      <c r="Q21" s="433">
        <v>225692.55</v>
      </c>
      <c r="R21" s="433">
        <v>0</v>
      </c>
      <c r="S21" s="433">
        <v>0</v>
      </c>
      <c r="T21" s="433">
        <v>0</v>
      </c>
      <c r="U21" s="433">
        <v>0</v>
      </c>
      <c r="V21" s="433">
        <v>0</v>
      </c>
      <c r="W21" s="433">
        <v>0</v>
      </c>
      <c r="X21" s="433">
        <v>0</v>
      </c>
      <c r="Y21" s="433">
        <v>0</v>
      </c>
      <c r="Z21" s="433">
        <v>0</v>
      </c>
      <c r="AA21" s="433">
        <v>0</v>
      </c>
    </row>
    <row r="22" spans="1:27" ht="12.6" thickBot="1">
      <c r="A22" s="473">
        <v>1.5</v>
      </c>
      <c r="B22" s="472" t="s">
        <v>681</v>
      </c>
      <c r="C22" s="573">
        <v>0</v>
      </c>
      <c r="D22" s="574">
        <v>0</v>
      </c>
      <c r="E22" s="574">
        <v>0</v>
      </c>
      <c r="F22" s="574">
        <v>0</v>
      </c>
      <c r="G22" s="574">
        <v>0</v>
      </c>
      <c r="H22" s="574">
        <v>0</v>
      </c>
      <c r="I22" s="574">
        <v>0</v>
      </c>
      <c r="J22" s="574">
        <v>0</v>
      </c>
      <c r="K22" s="574">
        <v>0</v>
      </c>
      <c r="L22" s="574">
        <v>0</v>
      </c>
      <c r="M22" s="574">
        <v>0</v>
      </c>
      <c r="N22" s="574">
        <v>0</v>
      </c>
      <c r="O22" s="574">
        <v>0</v>
      </c>
      <c r="P22" s="574">
        <v>0</v>
      </c>
      <c r="Q22" s="574">
        <v>0</v>
      </c>
      <c r="R22" s="574">
        <v>0</v>
      </c>
      <c r="S22" s="574">
        <v>0</v>
      </c>
      <c r="T22" s="433">
        <v>0</v>
      </c>
      <c r="U22" s="433">
        <v>0</v>
      </c>
      <c r="V22" s="433">
        <v>0</v>
      </c>
      <c r="W22" s="433">
        <v>0</v>
      </c>
      <c r="X22" s="433">
        <v>0</v>
      </c>
      <c r="Y22" s="433">
        <v>0</v>
      </c>
      <c r="Z22" s="433">
        <v>0</v>
      </c>
      <c r="AA22" s="433">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A1:L35"/>
  <sheetViews>
    <sheetView showGridLines="0" zoomScaleNormal="100" workbookViewId="0"/>
  </sheetViews>
  <sheetFormatPr defaultColWidth="9.109375" defaultRowHeight="12"/>
  <cols>
    <col min="1" max="1" width="11.88671875" style="443" bestFit="1" customWidth="1"/>
    <col min="2" max="2" width="93.44140625" style="443" customWidth="1"/>
    <col min="3" max="3" width="14.5546875" style="443" customWidth="1"/>
    <col min="4" max="5" width="16.109375" style="443" customWidth="1"/>
    <col min="6" max="6" width="16.109375" style="463" customWidth="1"/>
    <col min="7" max="7" width="25.33203125" style="463" customWidth="1"/>
    <col min="8" max="8" width="16.109375" style="443" customWidth="1"/>
    <col min="9" max="11" width="16.109375" style="463" customWidth="1"/>
    <col min="12" max="12" width="26.33203125" style="463" customWidth="1"/>
    <col min="13" max="16384" width="9.109375" style="443"/>
  </cols>
  <sheetData>
    <row r="1" spans="1:12" ht="13.8">
      <c r="A1" s="338" t="s">
        <v>108</v>
      </c>
      <c r="B1" s="274" t="str">
        <f>Info!C2</f>
        <v>სს ტერაბანკი</v>
      </c>
      <c r="F1" s="443"/>
      <c r="G1" s="443"/>
      <c r="I1" s="443"/>
      <c r="J1" s="443"/>
      <c r="K1" s="443"/>
      <c r="L1" s="443"/>
    </row>
    <row r="2" spans="1:12">
      <c r="A2" s="338" t="s">
        <v>109</v>
      </c>
      <c r="B2" s="341">
        <f>'1. key ratios'!B2</f>
        <v>45473</v>
      </c>
      <c r="F2" s="443"/>
      <c r="G2" s="443"/>
      <c r="I2" s="443"/>
      <c r="J2" s="443"/>
      <c r="K2" s="443"/>
      <c r="L2" s="443"/>
    </row>
    <row r="3" spans="1:12">
      <c r="A3" s="340" t="s">
        <v>594</v>
      </c>
      <c r="F3" s="443"/>
      <c r="G3" s="443"/>
      <c r="I3" s="443"/>
      <c r="J3" s="443"/>
      <c r="K3" s="443"/>
      <c r="L3" s="443"/>
    </row>
    <row r="4" spans="1:12">
      <c r="F4" s="443"/>
      <c r="G4" s="443"/>
      <c r="I4" s="443"/>
      <c r="J4" s="443"/>
      <c r="K4" s="443"/>
      <c r="L4" s="443"/>
    </row>
    <row r="5" spans="1:12" ht="37.5" customHeight="1">
      <c r="A5" s="645" t="s">
        <v>595</v>
      </c>
      <c r="B5" s="646"/>
      <c r="C5" s="694" t="s">
        <v>596</v>
      </c>
      <c r="D5" s="695"/>
      <c r="E5" s="695"/>
      <c r="F5" s="695"/>
      <c r="G5" s="695"/>
      <c r="H5" s="694" t="s">
        <v>907</v>
      </c>
      <c r="I5" s="696"/>
      <c r="J5" s="696"/>
      <c r="K5" s="696"/>
      <c r="L5" s="697"/>
    </row>
    <row r="6" spans="1:12" ht="39.6" customHeight="1">
      <c r="A6" s="649"/>
      <c r="B6" s="650"/>
      <c r="C6" s="345"/>
      <c r="D6" s="441" t="s">
        <v>892</v>
      </c>
      <c r="E6" s="441" t="s">
        <v>891</v>
      </c>
      <c r="F6" s="441" t="s">
        <v>890</v>
      </c>
      <c r="G6" s="441" t="s">
        <v>889</v>
      </c>
      <c r="H6" s="464"/>
      <c r="I6" s="441" t="s">
        <v>892</v>
      </c>
      <c r="J6" s="441" t="s">
        <v>891</v>
      </c>
      <c r="K6" s="441" t="s">
        <v>890</v>
      </c>
      <c r="L6" s="441" t="s">
        <v>889</v>
      </c>
    </row>
    <row r="7" spans="1:12">
      <c r="A7" s="433">
        <v>1</v>
      </c>
      <c r="B7" s="446" t="s">
        <v>518</v>
      </c>
      <c r="C7" s="446">
        <v>68126627.036700025</v>
      </c>
      <c r="D7" s="446">
        <v>66375839.78330002</v>
      </c>
      <c r="E7" s="446">
        <v>700645.38650000026</v>
      </c>
      <c r="F7" s="446">
        <v>1050141.8669000003</v>
      </c>
      <c r="G7" s="446">
        <v>0</v>
      </c>
      <c r="H7" s="446">
        <v>836825.31840000069</v>
      </c>
      <c r="I7" s="446">
        <v>314594.65180000075</v>
      </c>
      <c r="J7" s="446">
        <v>76168.578000000023</v>
      </c>
      <c r="K7" s="446">
        <v>446062.08859999996</v>
      </c>
      <c r="L7" s="446">
        <v>0</v>
      </c>
    </row>
    <row r="8" spans="1:12">
      <c r="A8" s="433">
        <v>2</v>
      </c>
      <c r="B8" s="446" t="s">
        <v>519</v>
      </c>
      <c r="C8" s="446">
        <v>19615495.905599993</v>
      </c>
      <c r="D8" s="446">
        <v>18394347.561499991</v>
      </c>
      <c r="E8" s="446">
        <v>134230.87</v>
      </c>
      <c r="F8" s="446">
        <v>1086917.4740999998</v>
      </c>
      <c r="G8" s="446">
        <v>0</v>
      </c>
      <c r="H8" s="446">
        <v>746613.64780000004</v>
      </c>
      <c r="I8" s="446">
        <v>103296.62099999998</v>
      </c>
      <c r="J8" s="446">
        <v>21056.191699999999</v>
      </c>
      <c r="K8" s="446">
        <v>622260.83510000003</v>
      </c>
      <c r="L8" s="446">
        <v>0</v>
      </c>
    </row>
    <row r="9" spans="1:12">
      <c r="A9" s="433">
        <v>3</v>
      </c>
      <c r="B9" s="446" t="s">
        <v>868</v>
      </c>
      <c r="C9" s="446">
        <v>34271179.613699995</v>
      </c>
      <c r="D9" s="446">
        <v>34271179.613699995</v>
      </c>
      <c r="E9" s="446">
        <v>0</v>
      </c>
      <c r="F9" s="446">
        <v>0</v>
      </c>
      <c r="G9" s="446">
        <v>0</v>
      </c>
      <c r="H9" s="446">
        <v>53.584600000000002</v>
      </c>
      <c r="I9" s="446">
        <v>53.584600000000002</v>
      </c>
      <c r="J9" s="446">
        <v>0</v>
      </c>
      <c r="K9" s="446">
        <v>0</v>
      </c>
      <c r="L9" s="446">
        <v>0</v>
      </c>
    </row>
    <row r="10" spans="1:12">
      <c r="A10" s="433">
        <v>4</v>
      </c>
      <c r="B10" s="446" t="s">
        <v>520</v>
      </c>
      <c r="C10" s="446">
        <v>148501298.65388405</v>
      </c>
      <c r="D10" s="446">
        <v>138467915.40877807</v>
      </c>
      <c r="E10" s="446">
        <v>5802996.2687059995</v>
      </c>
      <c r="F10" s="446">
        <v>4230386.9764</v>
      </c>
      <c r="G10" s="446">
        <v>0</v>
      </c>
      <c r="H10" s="446">
        <v>2391565.5261165369</v>
      </c>
      <c r="I10" s="446">
        <v>513803.75966327259</v>
      </c>
      <c r="J10" s="446">
        <v>820083.0041532641</v>
      </c>
      <c r="K10" s="446">
        <v>1057678.7623000001</v>
      </c>
      <c r="L10" s="446">
        <v>0</v>
      </c>
    </row>
    <row r="11" spans="1:12">
      <c r="A11" s="433">
        <v>5</v>
      </c>
      <c r="B11" s="446" t="s">
        <v>521</v>
      </c>
      <c r="C11" s="446">
        <v>80771087.640399933</v>
      </c>
      <c r="D11" s="446">
        <v>72138570.030599922</v>
      </c>
      <c r="E11" s="446">
        <v>5440483.5283999993</v>
      </c>
      <c r="F11" s="446">
        <v>3192034.0813999996</v>
      </c>
      <c r="G11" s="446">
        <v>0</v>
      </c>
      <c r="H11" s="446">
        <v>1263737.4407000004</v>
      </c>
      <c r="I11" s="446">
        <v>355607.28410000028</v>
      </c>
      <c r="J11" s="446">
        <v>563312.39470000006</v>
      </c>
      <c r="K11" s="446">
        <v>344817.76190000004</v>
      </c>
      <c r="L11" s="446">
        <v>0</v>
      </c>
    </row>
    <row r="12" spans="1:12">
      <c r="A12" s="433">
        <v>6</v>
      </c>
      <c r="B12" s="446" t="s">
        <v>522</v>
      </c>
      <c r="C12" s="446">
        <v>40219622.287928678</v>
      </c>
      <c r="D12" s="446">
        <v>28137764.241181679</v>
      </c>
      <c r="E12" s="446">
        <v>10090694.786546998</v>
      </c>
      <c r="F12" s="446">
        <v>1991163.2602000001</v>
      </c>
      <c r="G12" s="446">
        <v>0</v>
      </c>
      <c r="H12" s="446">
        <v>1386781.598319849</v>
      </c>
      <c r="I12" s="446">
        <v>117923.216044499</v>
      </c>
      <c r="J12" s="446">
        <v>786557.38337535004</v>
      </c>
      <c r="K12" s="446">
        <v>482300.99889999989</v>
      </c>
      <c r="L12" s="446">
        <v>0</v>
      </c>
    </row>
    <row r="13" spans="1:12">
      <c r="A13" s="433">
        <v>7</v>
      </c>
      <c r="B13" s="446" t="s">
        <v>523</v>
      </c>
      <c r="C13" s="446">
        <v>94594897.976213053</v>
      </c>
      <c r="D13" s="446">
        <v>82853931.151820064</v>
      </c>
      <c r="E13" s="446">
        <v>4553535.5518929996</v>
      </c>
      <c r="F13" s="446">
        <v>7187431.272499999</v>
      </c>
      <c r="G13" s="446">
        <v>0</v>
      </c>
      <c r="H13" s="446">
        <v>2570677.9177101674</v>
      </c>
      <c r="I13" s="446">
        <v>327924.96153702366</v>
      </c>
      <c r="J13" s="446">
        <v>538729.1296731442</v>
      </c>
      <c r="K13" s="446">
        <v>1704023.8264999997</v>
      </c>
      <c r="L13" s="446">
        <v>0</v>
      </c>
    </row>
    <row r="14" spans="1:12">
      <c r="A14" s="433">
        <v>8</v>
      </c>
      <c r="B14" s="446" t="s">
        <v>524</v>
      </c>
      <c r="C14" s="446">
        <v>63089102.14320001</v>
      </c>
      <c r="D14" s="446">
        <v>55141888.10710001</v>
      </c>
      <c r="E14" s="446">
        <v>6550307.7282999996</v>
      </c>
      <c r="F14" s="446">
        <v>1396906.3077999998</v>
      </c>
      <c r="G14" s="446">
        <v>0</v>
      </c>
      <c r="H14" s="446">
        <v>1044092.9802000001</v>
      </c>
      <c r="I14" s="446">
        <v>334429.48410000006</v>
      </c>
      <c r="J14" s="446">
        <v>141384.96239999999</v>
      </c>
      <c r="K14" s="446">
        <v>568278.53370000003</v>
      </c>
      <c r="L14" s="446">
        <v>0</v>
      </c>
    </row>
    <row r="15" spans="1:12">
      <c r="A15" s="433">
        <v>9</v>
      </c>
      <c r="B15" s="446" t="s">
        <v>525</v>
      </c>
      <c r="C15" s="446">
        <v>31472606.740800004</v>
      </c>
      <c r="D15" s="446">
        <v>30994876.320800003</v>
      </c>
      <c r="E15" s="446">
        <v>396983.07000000007</v>
      </c>
      <c r="F15" s="446">
        <v>80747.350000000006</v>
      </c>
      <c r="G15" s="446">
        <v>0</v>
      </c>
      <c r="H15" s="446">
        <v>129386.66670000005</v>
      </c>
      <c r="I15" s="446">
        <v>115883.74020000004</v>
      </c>
      <c r="J15" s="446">
        <v>13502.9265</v>
      </c>
      <c r="K15" s="446">
        <v>0</v>
      </c>
      <c r="L15" s="446">
        <v>0</v>
      </c>
    </row>
    <row r="16" spans="1:12">
      <c r="A16" s="433">
        <v>10</v>
      </c>
      <c r="B16" s="446" t="s">
        <v>526</v>
      </c>
      <c r="C16" s="446">
        <v>16040871.652199995</v>
      </c>
      <c r="D16" s="446">
        <v>15173245.605599996</v>
      </c>
      <c r="E16" s="446">
        <v>0</v>
      </c>
      <c r="F16" s="446">
        <v>867626.0466</v>
      </c>
      <c r="G16" s="446">
        <v>0</v>
      </c>
      <c r="H16" s="446">
        <v>637567.95120000001</v>
      </c>
      <c r="I16" s="446">
        <v>73703.847300000023</v>
      </c>
      <c r="J16" s="446">
        <v>0</v>
      </c>
      <c r="K16" s="446">
        <v>563864.10389999999</v>
      </c>
      <c r="L16" s="446">
        <v>0</v>
      </c>
    </row>
    <row r="17" spans="1:12">
      <c r="A17" s="433">
        <v>11</v>
      </c>
      <c r="B17" s="446" t="s">
        <v>527</v>
      </c>
      <c r="C17" s="446">
        <v>12631278.296600005</v>
      </c>
      <c r="D17" s="446">
        <v>10353632.790600004</v>
      </c>
      <c r="E17" s="446">
        <v>1265923.665</v>
      </c>
      <c r="F17" s="446">
        <v>1011721.841</v>
      </c>
      <c r="G17" s="446">
        <v>0</v>
      </c>
      <c r="H17" s="446">
        <v>572193.32020000007</v>
      </c>
      <c r="I17" s="446">
        <v>51451.155700000003</v>
      </c>
      <c r="J17" s="446">
        <v>84869.532699999996</v>
      </c>
      <c r="K17" s="446">
        <v>435872.63180000009</v>
      </c>
      <c r="L17" s="446">
        <v>0</v>
      </c>
    </row>
    <row r="18" spans="1:12">
      <c r="A18" s="433">
        <v>12</v>
      </c>
      <c r="B18" s="446" t="s">
        <v>528</v>
      </c>
      <c r="C18" s="446">
        <v>91311619.287521049</v>
      </c>
      <c r="D18" s="446">
        <v>83376448.309621051</v>
      </c>
      <c r="E18" s="446">
        <v>2636570.4976999997</v>
      </c>
      <c r="F18" s="446">
        <v>5298600.4801999973</v>
      </c>
      <c r="G18" s="446">
        <v>0</v>
      </c>
      <c r="H18" s="446">
        <v>2898211.491024157</v>
      </c>
      <c r="I18" s="446">
        <v>447831.54622415587</v>
      </c>
      <c r="J18" s="446">
        <v>259798.03790000005</v>
      </c>
      <c r="K18" s="446">
        <v>2190581.9069000012</v>
      </c>
      <c r="L18" s="446">
        <v>0</v>
      </c>
    </row>
    <row r="19" spans="1:12">
      <c r="A19" s="433">
        <v>13</v>
      </c>
      <c r="B19" s="446" t="s">
        <v>529</v>
      </c>
      <c r="C19" s="446">
        <v>25083136.580199998</v>
      </c>
      <c r="D19" s="446">
        <v>23126535.639899999</v>
      </c>
      <c r="E19" s="446">
        <v>1380371.8602999998</v>
      </c>
      <c r="F19" s="446">
        <v>576229.07999999984</v>
      </c>
      <c r="G19" s="446">
        <v>0</v>
      </c>
      <c r="H19" s="446">
        <v>649276.65924818313</v>
      </c>
      <c r="I19" s="446">
        <v>154083.42374818312</v>
      </c>
      <c r="J19" s="446">
        <v>87565.658100000001</v>
      </c>
      <c r="K19" s="446">
        <v>407627.57740000001</v>
      </c>
      <c r="L19" s="446">
        <v>0</v>
      </c>
    </row>
    <row r="20" spans="1:12">
      <c r="A20" s="433">
        <v>14</v>
      </c>
      <c r="B20" s="446" t="s">
        <v>530</v>
      </c>
      <c r="C20" s="446">
        <v>129532345.93420002</v>
      </c>
      <c r="D20" s="446">
        <v>103940523.04830001</v>
      </c>
      <c r="E20" s="446">
        <v>19455180.7432</v>
      </c>
      <c r="F20" s="446">
        <v>6136642.1427000007</v>
      </c>
      <c r="G20" s="446">
        <v>0</v>
      </c>
      <c r="H20" s="446">
        <v>3021969.4351375587</v>
      </c>
      <c r="I20" s="446">
        <v>445647.26090000011</v>
      </c>
      <c r="J20" s="446">
        <v>609994.61873755907</v>
      </c>
      <c r="K20" s="446">
        <v>1966327.5554999998</v>
      </c>
      <c r="L20" s="446">
        <v>0</v>
      </c>
    </row>
    <row r="21" spans="1:12">
      <c r="A21" s="433">
        <v>15</v>
      </c>
      <c r="B21" s="446" t="s">
        <v>531</v>
      </c>
      <c r="C21" s="446">
        <v>41996127.664399996</v>
      </c>
      <c r="D21" s="446">
        <v>41360297.677899994</v>
      </c>
      <c r="E21" s="446">
        <v>454734.95650000003</v>
      </c>
      <c r="F21" s="446">
        <v>181095.03</v>
      </c>
      <c r="G21" s="446">
        <v>0</v>
      </c>
      <c r="H21" s="446">
        <v>344043.74849999999</v>
      </c>
      <c r="I21" s="446">
        <v>216828.64180000001</v>
      </c>
      <c r="J21" s="446">
        <v>29578.570500000002</v>
      </c>
      <c r="K21" s="446">
        <v>97636.536200000002</v>
      </c>
      <c r="L21" s="446">
        <v>0</v>
      </c>
    </row>
    <row r="22" spans="1:12">
      <c r="A22" s="433">
        <v>16</v>
      </c>
      <c r="B22" s="446" t="s">
        <v>532</v>
      </c>
      <c r="C22" s="446">
        <v>249864.96359999996</v>
      </c>
      <c r="D22" s="446">
        <v>249864.96359999996</v>
      </c>
      <c r="E22" s="446">
        <v>0</v>
      </c>
      <c r="F22" s="446">
        <v>0</v>
      </c>
      <c r="G22" s="446">
        <v>0</v>
      </c>
      <c r="H22" s="446">
        <v>786.60070000000007</v>
      </c>
      <c r="I22" s="446">
        <v>786.60070000000007</v>
      </c>
      <c r="J22" s="446">
        <v>0</v>
      </c>
      <c r="K22" s="446">
        <v>0</v>
      </c>
      <c r="L22" s="446">
        <v>0</v>
      </c>
    </row>
    <row r="23" spans="1:12">
      <c r="A23" s="433">
        <v>17</v>
      </c>
      <c r="B23" s="446" t="s">
        <v>533</v>
      </c>
      <c r="C23" s="446">
        <v>3118339.6485999995</v>
      </c>
      <c r="D23" s="446">
        <v>2320451.2581999996</v>
      </c>
      <c r="E23" s="446">
        <v>797888.39040000003</v>
      </c>
      <c r="F23" s="446">
        <v>0</v>
      </c>
      <c r="G23" s="446">
        <v>0</v>
      </c>
      <c r="H23" s="446">
        <v>10346.008299999998</v>
      </c>
      <c r="I23" s="446">
        <v>9638.3914999999979</v>
      </c>
      <c r="J23" s="446">
        <v>707.61680000000001</v>
      </c>
      <c r="K23" s="446">
        <v>0</v>
      </c>
      <c r="L23" s="446">
        <v>0</v>
      </c>
    </row>
    <row r="24" spans="1:12">
      <c r="A24" s="433">
        <v>18</v>
      </c>
      <c r="B24" s="446" t="s">
        <v>534</v>
      </c>
      <c r="C24" s="446">
        <v>17931921.206399996</v>
      </c>
      <c r="D24" s="446">
        <v>17931921.206399996</v>
      </c>
      <c r="E24" s="446">
        <v>0</v>
      </c>
      <c r="F24" s="446">
        <v>0</v>
      </c>
      <c r="G24" s="446">
        <v>0</v>
      </c>
      <c r="H24" s="446">
        <v>46963.400899999993</v>
      </c>
      <c r="I24" s="446">
        <v>46963.400899999993</v>
      </c>
      <c r="J24" s="446">
        <v>0</v>
      </c>
      <c r="K24" s="446">
        <v>0</v>
      </c>
      <c r="L24" s="446">
        <v>0</v>
      </c>
    </row>
    <row r="25" spans="1:12">
      <c r="A25" s="433">
        <v>19</v>
      </c>
      <c r="B25" s="446" t="s">
        <v>535</v>
      </c>
      <c r="C25" s="446">
        <v>2421281.0697000003</v>
      </c>
      <c r="D25" s="446">
        <v>2366471.7297000005</v>
      </c>
      <c r="E25" s="446">
        <v>0</v>
      </c>
      <c r="F25" s="446">
        <v>54809.34</v>
      </c>
      <c r="G25" s="446">
        <v>0</v>
      </c>
      <c r="H25" s="446">
        <v>50187.464700000004</v>
      </c>
      <c r="I25" s="446">
        <v>13333.6322</v>
      </c>
      <c r="J25" s="446">
        <v>0</v>
      </c>
      <c r="K25" s="446">
        <v>36853.832500000004</v>
      </c>
      <c r="L25" s="446">
        <v>0</v>
      </c>
    </row>
    <row r="26" spans="1:12">
      <c r="A26" s="433">
        <v>20</v>
      </c>
      <c r="B26" s="446" t="s">
        <v>536</v>
      </c>
      <c r="C26" s="446">
        <v>37581373.862299971</v>
      </c>
      <c r="D26" s="446">
        <v>34688237.805999972</v>
      </c>
      <c r="E26" s="446">
        <v>2662414.0534999999</v>
      </c>
      <c r="F26" s="446">
        <v>230722.00279999996</v>
      </c>
      <c r="G26" s="446">
        <v>0</v>
      </c>
      <c r="H26" s="446">
        <v>642462.62178298773</v>
      </c>
      <c r="I26" s="446">
        <v>151462.59498298759</v>
      </c>
      <c r="J26" s="446">
        <v>339748.94800000009</v>
      </c>
      <c r="K26" s="446">
        <v>151251.07880000002</v>
      </c>
      <c r="L26" s="446">
        <v>0</v>
      </c>
    </row>
    <row r="27" spans="1:12">
      <c r="A27" s="433">
        <v>21</v>
      </c>
      <c r="B27" s="446" t="s">
        <v>537</v>
      </c>
      <c r="C27" s="446">
        <v>3529776.2751999996</v>
      </c>
      <c r="D27" s="446">
        <v>2710244.2788999998</v>
      </c>
      <c r="E27" s="446">
        <v>755241.68629999994</v>
      </c>
      <c r="F27" s="446">
        <v>64290.31</v>
      </c>
      <c r="G27" s="446">
        <v>0</v>
      </c>
      <c r="H27" s="446">
        <v>49749.732799999998</v>
      </c>
      <c r="I27" s="446">
        <v>9408.1432999999997</v>
      </c>
      <c r="J27" s="446">
        <v>10880.607900000001</v>
      </c>
      <c r="K27" s="446">
        <v>29460.981599999999</v>
      </c>
      <c r="L27" s="446">
        <v>0</v>
      </c>
    </row>
    <row r="28" spans="1:12">
      <c r="A28" s="433">
        <v>22</v>
      </c>
      <c r="B28" s="446" t="s">
        <v>538</v>
      </c>
      <c r="C28" s="446">
        <v>1870385.0574999999</v>
      </c>
      <c r="D28" s="446">
        <v>1295078.1333999999</v>
      </c>
      <c r="E28" s="446">
        <v>0</v>
      </c>
      <c r="F28" s="446">
        <v>575306.92409999995</v>
      </c>
      <c r="G28" s="446">
        <v>0</v>
      </c>
      <c r="H28" s="446">
        <v>27869.464800000002</v>
      </c>
      <c r="I28" s="446">
        <v>4688.7493000000004</v>
      </c>
      <c r="J28" s="446">
        <v>73.595500000000001</v>
      </c>
      <c r="K28" s="446">
        <v>23107.119999999999</v>
      </c>
      <c r="L28" s="446">
        <v>0</v>
      </c>
    </row>
    <row r="29" spans="1:12">
      <c r="A29" s="433">
        <v>23</v>
      </c>
      <c r="B29" s="446" t="s">
        <v>539</v>
      </c>
      <c r="C29" s="446">
        <v>184529659.32564777</v>
      </c>
      <c r="D29" s="446">
        <v>170332216.63874778</v>
      </c>
      <c r="E29" s="446">
        <v>5219725.0510000018</v>
      </c>
      <c r="F29" s="446">
        <v>8977717.6358999982</v>
      </c>
      <c r="G29" s="446">
        <v>0</v>
      </c>
      <c r="H29" s="446">
        <v>3819263.5781237818</v>
      </c>
      <c r="I29" s="446">
        <v>775592.9179237826</v>
      </c>
      <c r="J29" s="446">
        <v>442011.16650000017</v>
      </c>
      <c r="K29" s="446">
        <v>2601659.4936999991</v>
      </c>
      <c r="L29" s="446">
        <v>0</v>
      </c>
    </row>
    <row r="30" spans="1:12">
      <c r="A30" s="433">
        <v>24</v>
      </c>
      <c r="B30" s="446" t="s">
        <v>540</v>
      </c>
      <c r="C30" s="446">
        <v>163892667.37089953</v>
      </c>
      <c r="D30" s="446">
        <v>149680033.50179952</v>
      </c>
      <c r="E30" s="446">
        <v>10343164.399</v>
      </c>
      <c r="F30" s="446">
        <v>3869469.4701000019</v>
      </c>
      <c r="G30" s="446">
        <v>0</v>
      </c>
      <c r="H30" s="446">
        <v>5092271.2527486905</v>
      </c>
      <c r="I30" s="446">
        <v>907447.6516486922</v>
      </c>
      <c r="J30" s="446">
        <v>1953055.2735999997</v>
      </c>
      <c r="K30" s="446">
        <v>2231768.3274999992</v>
      </c>
      <c r="L30" s="446">
        <v>0</v>
      </c>
    </row>
    <row r="31" spans="1:12">
      <c r="A31" s="433">
        <v>25</v>
      </c>
      <c r="B31" s="446" t="s">
        <v>541</v>
      </c>
      <c r="C31" s="446">
        <v>55583777.440700002</v>
      </c>
      <c r="D31" s="446">
        <v>50350370.877200007</v>
      </c>
      <c r="E31" s="446">
        <v>2643589.5672000004</v>
      </c>
      <c r="F31" s="446">
        <v>2589816.9963000002</v>
      </c>
      <c r="G31" s="446">
        <v>0</v>
      </c>
      <c r="H31" s="446">
        <v>1797271.6664999998</v>
      </c>
      <c r="I31" s="446">
        <v>158872.28920000014</v>
      </c>
      <c r="J31" s="446">
        <v>382640.61849999987</v>
      </c>
      <c r="K31" s="446">
        <v>1255758.7588</v>
      </c>
      <c r="L31" s="446">
        <v>0</v>
      </c>
    </row>
    <row r="32" spans="1:12">
      <c r="A32" s="433">
        <v>26</v>
      </c>
      <c r="B32" s="446" t="s">
        <v>597</v>
      </c>
      <c r="C32" s="446">
        <v>48565808.482799962</v>
      </c>
      <c r="D32" s="446">
        <v>41390356.524699964</v>
      </c>
      <c r="E32" s="446">
        <v>2402391.2916999999</v>
      </c>
      <c r="F32" s="446">
        <v>4773060.6664000014</v>
      </c>
      <c r="G32" s="446">
        <v>0</v>
      </c>
      <c r="H32" s="446">
        <v>2903678.1664000028</v>
      </c>
      <c r="I32" s="446">
        <v>159472.54219999985</v>
      </c>
      <c r="J32" s="446">
        <v>223501.25119999994</v>
      </c>
      <c r="K32" s="446">
        <v>2520704.3730000029</v>
      </c>
      <c r="L32" s="446">
        <v>0</v>
      </c>
    </row>
    <row r="33" spans="1:12">
      <c r="A33" s="433">
        <v>27</v>
      </c>
      <c r="B33" s="496" t="s">
        <v>66</v>
      </c>
      <c r="C33" s="446">
        <v>1416532152.116894</v>
      </c>
      <c r="D33" s="446">
        <v>1277422242.209348</v>
      </c>
      <c r="E33" s="446">
        <v>83687073.352146015</v>
      </c>
      <c r="F33" s="446">
        <v>55422836.555399992</v>
      </c>
      <c r="G33" s="446">
        <v>0</v>
      </c>
      <c r="H33" s="446">
        <v>32933847.243611909</v>
      </c>
      <c r="I33" s="446">
        <v>5810730.0925725969</v>
      </c>
      <c r="J33" s="446">
        <v>7385220.0664393175</v>
      </c>
      <c r="K33" s="446">
        <v>19737897.084600002</v>
      </c>
      <c r="L33" s="446">
        <v>0</v>
      </c>
    </row>
    <row r="35" spans="1:12">
      <c r="B35" s="495"/>
      <c r="C35" s="495"/>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sheetPr>
  <dimension ref="A1:K13"/>
  <sheetViews>
    <sheetView showGridLines="0" zoomScaleNormal="100" workbookViewId="0"/>
  </sheetViews>
  <sheetFormatPr defaultColWidth="8.6640625" defaultRowHeight="12"/>
  <cols>
    <col min="1" max="1" width="11.88671875" style="346" bestFit="1" customWidth="1"/>
    <col min="2" max="2" width="165.109375" style="346" customWidth="1"/>
    <col min="3" max="11" width="28.33203125" style="346" customWidth="1"/>
    <col min="12" max="16384" width="8.6640625" style="346"/>
  </cols>
  <sheetData>
    <row r="1" spans="1:11" s="339" customFormat="1" ht="13.8">
      <c r="A1" s="338" t="s">
        <v>108</v>
      </c>
      <c r="B1" s="274" t="str">
        <f>Info!C2</f>
        <v>სს ტერაბანკი</v>
      </c>
      <c r="C1" s="443"/>
      <c r="D1" s="443"/>
      <c r="E1" s="443"/>
      <c r="F1" s="443"/>
      <c r="G1" s="443"/>
      <c r="H1" s="443"/>
      <c r="I1" s="443"/>
      <c r="J1" s="443"/>
      <c r="K1" s="443"/>
    </row>
    <row r="2" spans="1:11" s="339" customFormat="1">
      <c r="A2" s="338" t="s">
        <v>109</v>
      </c>
      <c r="B2" s="341">
        <f>'1. key ratios'!B2</f>
        <v>45473</v>
      </c>
      <c r="C2" s="443"/>
      <c r="D2" s="443"/>
      <c r="E2" s="443"/>
      <c r="F2" s="443"/>
      <c r="G2" s="443"/>
      <c r="H2" s="443"/>
      <c r="I2" s="443"/>
      <c r="J2" s="443"/>
      <c r="K2" s="443"/>
    </row>
    <row r="3" spans="1:11" s="339" customFormat="1">
      <c r="A3" s="340" t="s">
        <v>598</v>
      </c>
      <c r="B3" s="443"/>
      <c r="C3" s="443"/>
      <c r="D3" s="443"/>
      <c r="E3" s="443"/>
      <c r="F3" s="443"/>
      <c r="G3" s="443"/>
      <c r="H3" s="443"/>
      <c r="I3" s="443"/>
      <c r="J3" s="443"/>
      <c r="K3" s="443"/>
    </row>
    <row r="4" spans="1:11">
      <c r="A4" s="501"/>
      <c r="B4" s="501"/>
      <c r="C4" s="500" t="s">
        <v>502</v>
      </c>
      <c r="D4" s="500" t="s">
        <v>503</v>
      </c>
      <c r="E4" s="500" t="s">
        <v>504</v>
      </c>
      <c r="F4" s="500" t="s">
        <v>505</v>
      </c>
      <c r="G4" s="500" t="s">
        <v>506</v>
      </c>
      <c r="H4" s="500" t="s">
        <v>507</v>
      </c>
      <c r="I4" s="500" t="s">
        <v>508</v>
      </c>
      <c r="J4" s="500" t="s">
        <v>509</v>
      </c>
      <c r="K4" s="500" t="s">
        <v>510</v>
      </c>
    </row>
    <row r="5" spans="1:11" ht="104.1" customHeight="1">
      <c r="A5" s="698" t="s">
        <v>906</v>
      </c>
      <c r="B5" s="699"/>
      <c r="C5" s="499" t="s">
        <v>599</v>
      </c>
      <c r="D5" s="499" t="s">
        <v>592</v>
      </c>
      <c r="E5" s="499" t="s">
        <v>593</v>
      </c>
      <c r="F5" s="499" t="s">
        <v>905</v>
      </c>
      <c r="G5" s="499" t="s">
        <v>600</v>
      </c>
      <c r="H5" s="499" t="s">
        <v>601</v>
      </c>
      <c r="I5" s="499" t="s">
        <v>602</v>
      </c>
      <c r="J5" s="499" t="s">
        <v>603</v>
      </c>
      <c r="K5" s="499" t="s">
        <v>604</v>
      </c>
    </row>
    <row r="6" spans="1:11">
      <c r="A6" s="433">
        <v>1</v>
      </c>
      <c r="B6" s="433" t="s">
        <v>605</v>
      </c>
      <c r="C6" s="433">
        <v>18914558.620000001</v>
      </c>
      <c r="D6" s="433">
        <v>78601425.469999984</v>
      </c>
      <c r="E6" s="433">
        <v>0</v>
      </c>
      <c r="F6" s="433">
        <v>8616854.9100000001</v>
      </c>
      <c r="G6" s="433">
        <v>1098539766.6899989</v>
      </c>
      <c r="H6" s="433">
        <v>0</v>
      </c>
      <c r="I6" s="433">
        <v>121401962.23000003</v>
      </c>
      <c r="J6" s="433">
        <v>11875732.760000013</v>
      </c>
      <c r="K6" s="433">
        <v>78581851.436993361</v>
      </c>
    </row>
    <row r="7" spans="1:11">
      <c r="A7" s="433">
        <v>2</v>
      </c>
      <c r="B7" s="433" t="s">
        <v>606</v>
      </c>
      <c r="C7" s="433">
        <v>0</v>
      </c>
      <c r="D7" s="433">
        <v>0</v>
      </c>
      <c r="E7" s="433">
        <v>0</v>
      </c>
      <c r="F7" s="433">
        <v>0</v>
      </c>
      <c r="G7" s="433">
        <v>0</v>
      </c>
      <c r="H7" s="433">
        <v>0</v>
      </c>
      <c r="I7" s="433">
        <v>0</v>
      </c>
      <c r="J7" s="433">
        <v>0</v>
      </c>
      <c r="K7" s="433">
        <v>31117832.169999998</v>
      </c>
    </row>
    <row r="8" spans="1:11">
      <c r="A8" s="433">
        <v>3</v>
      </c>
      <c r="B8" s="433" t="s">
        <v>570</v>
      </c>
      <c r="C8" s="433">
        <v>10373638.589999998</v>
      </c>
      <c r="D8" s="433">
        <v>0</v>
      </c>
      <c r="E8" s="433">
        <v>0</v>
      </c>
      <c r="F8" s="433">
        <v>0</v>
      </c>
      <c r="G8" s="433">
        <v>20515584.469999999</v>
      </c>
      <c r="H8" s="433">
        <v>0</v>
      </c>
      <c r="I8" s="433">
        <v>13404925.050000001</v>
      </c>
      <c r="J8" s="433">
        <v>1184283.02</v>
      </c>
      <c r="K8" s="433">
        <v>307180.61430001259</v>
      </c>
    </row>
    <row r="9" spans="1:11">
      <c r="A9" s="433">
        <v>4</v>
      </c>
      <c r="B9" s="452" t="s">
        <v>904</v>
      </c>
      <c r="C9" s="433">
        <v>65736.819999999992</v>
      </c>
      <c r="D9" s="433">
        <v>3392546.15</v>
      </c>
      <c r="E9" s="433">
        <v>0</v>
      </c>
      <c r="F9" s="433">
        <v>0</v>
      </c>
      <c r="G9" s="433">
        <v>43939929.220000006</v>
      </c>
      <c r="H9" s="433">
        <v>0</v>
      </c>
      <c r="I9" s="433">
        <v>4934645.1899999985</v>
      </c>
      <c r="J9" s="433">
        <v>693906.28999999992</v>
      </c>
      <c r="K9" s="433">
        <v>2396072.8853999302</v>
      </c>
    </row>
    <row r="10" spans="1:11">
      <c r="A10" s="433">
        <v>5</v>
      </c>
      <c r="B10" s="452" t="s">
        <v>903</v>
      </c>
      <c r="C10" s="433">
        <v>0</v>
      </c>
      <c r="D10" s="433">
        <v>0</v>
      </c>
      <c r="E10" s="433">
        <v>0</v>
      </c>
      <c r="F10" s="433">
        <v>0</v>
      </c>
      <c r="G10" s="433">
        <v>0</v>
      </c>
      <c r="H10" s="433">
        <v>0</v>
      </c>
      <c r="I10" s="433">
        <v>0</v>
      </c>
      <c r="J10" s="433">
        <v>0</v>
      </c>
      <c r="K10" s="433">
        <v>0</v>
      </c>
    </row>
    <row r="11" spans="1:11">
      <c r="A11" s="433">
        <v>6</v>
      </c>
      <c r="B11" s="452" t="s">
        <v>902</v>
      </c>
      <c r="C11" s="433">
        <v>57531.35</v>
      </c>
      <c r="D11" s="433">
        <v>0</v>
      </c>
      <c r="E11" s="433">
        <v>0</v>
      </c>
      <c r="F11" s="433">
        <v>0</v>
      </c>
      <c r="G11" s="433">
        <v>442377.02</v>
      </c>
      <c r="H11" s="433">
        <v>0</v>
      </c>
      <c r="I11" s="433">
        <v>732452.21</v>
      </c>
      <c r="J11" s="433">
        <v>89978.17</v>
      </c>
      <c r="K11" s="433">
        <v>47868.979999999981</v>
      </c>
    </row>
    <row r="13" spans="1:11" ht="13.8">
      <c r="B13" s="497"/>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V20"/>
  <sheetViews>
    <sheetView showGridLines="0" zoomScaleNormal="100" workbookViewId="0"/>
  </sheetViews>
  <sheetFormatPr defaultColWidth="8.6640625" defaultRowHeight="14.4"/>
  <cols>
    <col min="1" max="1" width="10" style="502" bestFit="1" customWidth="1"/>
    <col min="2" max="2" width="71.6640625" style="502" customWidth="1"/>
    <col min="3" max="3" width="10.5546875" style="502" bestFit="1" customWidth="1"/>
    <col min="4" max="5" width="15.109375" style="502" bestFit="1" customWidth="1"/>
    <col min="6" max="6" width="20" style="502" bestFit="1" customWidth="1"/>
    <col min="7" max="7" width="37.5546875" style="502" bestFit="1" customWidth="1"/>
    <col min="8" max="8" width="10.5546875" style="502" bestFit="1" customWidth="1"/>
    <col min="9" max="10" width="15.109375" style="502" bestFit="1" customWidth="1"/>
    <col min="11" max="11" width="20" style="502" bestFit="1" customWidth="1"/>
    <col min="12" max="12" width="37.5546875" style="502" bestFit="1" customWidth="1"/>
    <col min="13" max="13" width="10.5546875" style="502" bestFit="1" customWidth="1"/>
    <col min="14" max="15" width="15.109375" style="502" bestFit="1" customWidth="1"/>
    <col min="16" max="16" width="20" style="502" bestFit="1" customWidth="1"/>
    <col min="17" max="17" width="37.5546875" style="502" bestFit="1" customWidth="1"/>
    <col min="18" max="18" width="18" style="502" bestFit="1" customWidth="1"/>
    <col min="19" max="19" width="48" style="502" bestFit="1" customWidth="1"/>
    <col min="20" max="20" width="45.88671875" style="502" bestFit="1" customWidth="1"/>
    <col min="21" max="21" width="48" style="502" bestFit="1" customWidth="1"/>
    <col min="22" max="22" width="44.44140625" style="502" bestFit="1" customWidth="1"/>
    <col min="23" max="16384" width="8.6640625" style="502"/>
  </cols>
  <sheetData>
    <row r="1" spans="1:22">
      <c r="A1" s="338" t="s">
        <v>108</v>
      </c>
      <c r="B1" s="274" t="str">
        <f>Info!C2</f>
        <v>სს ტერაბანკი</v>
      </c>
    </row>
    <row r="2" spans="1:22">
      <c r="A2" s="338" t="s">
        <v>109</v>
      </c>
      <c r="B2" s="341">
        <f>'1. key ratios'!B2</f>
        <v>45473</v>
      </c>
    </row>
    <row r="3" spans="1:22">
      <c r="A3" s="340" t="s">
        <v>689</v>
      </c>
      <c r="B3" s="443"/>
    </row>
    <row r="4" spans="1:22">
      <c r="A4" s="340"/>
      <c r="B4" s="443"/>
    </row>
    <row r="5" spans="1:22" ht="24" customHeight="1">
      <c r="A5" s="700" t="s">
        <v>716</v>
      </c>
      <c r="B5" s="700"/>
      <c r="C5" s="702" t="s">
        <v>908</v>
      </c>
      <c r="D5" s="702"/>
      <c r="E5" s="702"/>
      <c r="F5" s="702"/>
      <c r="G5" s="702"/>
      <c r="H5" s="702" t="s">
        <v>596</v>
      </c>
      <c r="I5" s="702"/>
      <c r="J5" s="702"/>
      <c r="K5" s="702"/>
      <c r="L5" s="702"/>
      <c r="M5" s="702" t="s">
        <v>907</v>
      </c>
      <c r="N5" s="702"/>
      <c r="O5" s="702"/>
      <c r="P5" s="702"/>
      <c r="Q5" s="702"/>
      <c r="R5" s="701" t="s">
        <v>715</v>
      </c>
      <c r="S5" s="701" t="s">
        <v>719</v>
      </c>
      <c r="T5" s="701" t="s">
        <v>718</v>
      </c>
      <c r="U5" s="701" t="s">
        <v>955</v>
      </c>
      <c r="V5" s="701" t="s">
        <v>956</v>
      </c>
    </row>
    <row r="6" spans="1:22" ht="36" customHeight="1">
      <c r="A6" s="700"/>
      <c r="B6" s="700"/>
      <c r="C6" s="511"/>
      <c r="D6" s="441" t="s">
        <v>892</v>
      </c>
      <c r="E6" s="441" t="s">
        <v>891</v>
      </c>
      <c r="F6" s="441" t="s">
        <v>890</v>
      </c>
      <c r="G6" s="441" t="s">
        <v>889</v>
      </c>
      <c r="H6" s="511"/>
      <c r="I6" s="441" t="s">
        <v>892</v>
      </c>
      <c r="J6" s="441" t="s">
        <v>891</v>
      </c>
      <c r="K6" s="441" t="s">
        <v>890</v>
      </c>
      <c r="L6" s="441" t="s">
        <v>889</v>
      </c>
      <c r="M6" s="511"/>
      <c r="N6" s="441" t="s">
        <v>892</v>
      </c>
      <c r="O6" s="441" t="s">
        <v>891</v>
      </c>
      <c r="P6" s="441" t="s">
        <v>890</v>
      </c>
      <c r="Q6" s="441" t="s">
        <v>889</v>
      </c>
      <c r="R6" s="701"/>
      <c r="S6" s="701"/>
      <c r="T6" s="701"/>
      <c r="U6" s="701"/>
      <c r="V6" s="701"/>
    </row>
    <row r="7" spans="1:22">
      <c r="A7" s="506">
        <v>1</v>
      </c>
      <c r="B7" s="510" t="s">
        <v>690</v>
      </c>
      <c r="C7" s="498">
        <v>2576417.2220999999</v>
      </c>
      <c r="D7" s="498">
        <v>1554093.5937999999</v>
      </c>
      <c r="E7" s="498">
        <v>1022323.6283</v>
      </c>
      <c r="F7" s="498">
        <v>0</v>
      </c>
      <c r="G7" s="498">
        <v>0</v>
      </c>
      <c r="H7" s="498">
        <v>2593377.3518000003</v>
      </c>
      <c r="I7" s="498">
        <v>1549479.4246</v>
      </c>
      <c r="J7" s="498">
        <v>1043897.9272</v>
      </c>
      <c r="K7" s="498">
        <v>0</v>
      </c>
      <c r="L7" s="498">
        <v>0</v>
      </c>
      <c r="M7" s="498">
        <v>164341.55173362</v>
      </c>
      <c r="N7" s="498">
        <v>6937.1664618300001</v>
      </c>
      <c r="O7" s="498">
        <v>157404.38527179</v>
      </c>
      <c r="P7" s="498">
        <v>0</v>
      </c>
      <c r="Q7" s="498">
        <v>0</v>
      </c>
      <c r="R7" s="498">
        <v>15</v>
      </c>
      <c r="S7" s="575">
        <v>0.16500000000000001</v>
      </c>
      <c r="T7" s="575">
        <v>0.18925</v>
      </c>
      <c r="U7" s="498">
        <v>0.12318164</v>
      </c>
      <c r="V7" s="582">
        <v>47.881700000000002</v>
      </c>
    </row>
    <row r="8" spans="1:22">
      <c r="A8" s="506">
        <v>2</v>
      </c>
      <c r="B8" s="509" t="s">
        <v>691</v>
      </c>
      <c r="C8" s="498">
        <v>143368847.11879998</v>
      </c>
      <c r="D8" s="498">
        <v>134351218.4445</v>
      </c>
      <c r="E8" s="498">
        <v>3698979.0505999997</v>
      </c>
      <c r="F8" s="498">
        <v>5318649.6236999994</v>
      </c>
      <c r="G8" s="498">
        <v>0</v>
      </c>
      <c r="H8" s="498">
        <v>145147738.01849985</v>
      </c>
      <c r="I8" s="498">
        <v>135132759.01289988</v>
      </c>
      <c r="J8" s="498">
        <v>3812831.7640999998</v>
      </c>
      <c r="K8" s="498">
        <v>6202147.2414999995</v>
      </c>
      <c r="L8" s="498">
        <v>0</v>
      </c>
      <c r="M8" s="498">
        <v>4367249.3726108596</v>
      </c>
      <c r="N8" s="498">
        <v>662159.59671168006</v>
      </c>
      <c r="O8" s="498">
        <v>406939.27386108</v>
      </c>
      <c r="P8" s="498">
        <v>3298150.5020380998</v>
      </c>
      <c r="Q8" s="498">
        <v>0</v>
      </c>
      <c r="R8" s="498">
        <v>9884</v>
      </c>
      <c r="S8" s="575">
        <v>0.24518080586942331</v>
      </c>
      <c r="T8" s="575">
        <v>0.29208757716868633</v>
      </c>
      <c r="U8" s="498">
        <v>0.20729052000000001</v>
      </c>
      <c r="V8" s="582">
        <v>44.308300000000003</v>
      </c>
    </row>
    <row r="9" spans="1:22">
      <c r="A9" s="506">
        <v>3</v>
      </c>
      <c r="B9" s="509" t="s">
        <v>692</v>
      </c>
      <c r="C9" s="498">
        <v>0</v>
      </c>
      <c r="D9" s="498">
        <v>0</v>
      </c>
      <c r="E9" s="498">
        <v>0</v>
      </c>
      <c r="F9" s="498">
        <v>0</v>
      </c>
      <c r="G9" s="498">
        <v>0</v>
      </c>
      <c r="H9" s="498">
        <v>0</v>
      </c>
      <c r="I9" s="498">
        <v>0</v>
      </c>
      <c r="J9" s="498">
        <v>0</v>
      </c>
      <c r="K9" s="498">
        <v>0</v>
      </c>
      <c r="L9" s="498">
        <v>0</v>
      </c>
      <c r="M9" s="498">
        <v>0</v>
      </c>
      <c r="N9" s="498">
        <v>0</v>
      </c>
      <c r="O9" s="498">
        <v>0</v>
      </c>
      <c r="P9" s="498">
        <v>0</v>
      </c>
      <c r="Q9" s="498">
        <v>0</v>
      </c>
      <c r="R9" s="498">
        <v>0</v>
      </c>
      <c r="S9" s="575" t="s">
        <v>989</v>
      </c>
      <c r="T9" s="575" t="s">
        <v>989</v>
      </c>
      <c r="U9" s="498">
        <v>0</v>
      </c>
      <c r="V9" s="582">
        <v>0</v>
      </c>
    </row>
    <row r="10" spans="1:22">
      <c r="A10" s="506">
        <v>4</v>
      </c>
      <c r="B10" s="509" t="s">
        <v>693</v>
      </c>
      <c r="C10" s="498">
        <v>14972.36</v>
      </c>
      <c r="D10" s="498">
        <v>14972.36</v>
      </c>
      <c r="E10" s="498">
        <v>0</v>
      </c>
      <c r="F10" s="498">
        <v>0</v>
      </c>
      <c r="G10" s="498">
        <v>0</v>
      </c>
      <c r="H10" s="498">
        <v>14972.36</v>
      </c>
      <c r="I10" s="498">
        <v>14972.36</v>
      </c>
      <c r="J10" s="498">
        <v>0</v>
      </c>
      <c r="K10" s="498">
        <v>0</v>
      </c>
      <c r="L10" s="498">
        <v>0</v>
      </c>
      <c r="M10" s="498">
        <v>137.71644473000001</v>
      </c>
      <c r="N10" s="498">
        <v>137.71644473000001</v>
      </c>
      <c r="O10" s="498">
        <v>0</v>
      </c>
      <c r="P10" s="498">
        <v>0</v>
      </c>
      <c r="Q10" s="498">
        <v>0</v>
      </c>
      <c r="R10" s="498">
        <v>15</v>
      </c>
      <c r="S10" s="575">
        <v>0</v>
      </c>
      <c r="T10" s="575">
        <v>0.26016569744418494</v>
      </c>
      <c r="U10" s="498">
        <v>0</v>
      </c>
      <c r="V10" s="582">
        <v>11.281000000000001</v>
      </c>
    </row>
    <row r="11" spans="1:22">
      <c r="A11" s="506">
        <v>5</v>
      </c>
      <c r="B11" s="509" t="s">
        <v>694</v>
      </c>
      <c r="C11" s="498">
        <v>1614248.1203000001</v>
      </c>
      <c r="D11" s="498">
        <v>1450682.49</v>
      </c>
      <c r="E11" s="498">
        <v>19234.07</v>
      </c>
      <c r="F11" s="498">
        <v>144331.56029999998</v>
      </c>
      <c r="G11" s="498">
        <v>0</v>
      </c>
      <c r="H11" s="498">
        <v>1621814.3402999998</v>
      </c>
      <c r="I11" s="498">
        <v>1455481</v>
      </c>
      <c r="J11" s="498">
        <v>19549.189999999999</v>
      </c>
      <c r="K11" s="498">
        <v>146784.15029999998</v>
      </c>
      <c r="L11" s="498">
        <v>0</v>
      </c>
      <c r="M11" s="498">
        <v>164040.64583308002</v>
      </c>
      <c r="N11" s="498">
        <v>19361.773445909999</v>
      </c>
      <c r="O11" s="498">
        <v>2942.64945541</v>
      </c>
      <c r="P11" s="498">
        <v>141736.22293176001</v>
      </c>
      <c r="Q11" s="498">
        <v>0</v>
      </c>
      <c r="R11" s="498">
        <v>2768</v>
      </c>
      <c r="S11" s="575">
        <v>0.13701033435090679</v>
      </c>
      <c r="T11" s="575">
        <v>0.14646015689912567</v>
      </c>
      <c r="U11" s="498">
        <v>0.13139412</v>
      </c>
      <c r="V11" s="582">
        <v>24.759399999999999</v>
      </c>
    </row>
    <row r="12" spans="1:22">
      <c r="A12" s="506">
        <v>6</v>
      </c>
      <c r="B12" s="509" t="s">
        <v>695</v>
      </c>
      <c r="C12" s="498">
        <v>1813130.0802999998</v>
      </c>
      <c r="D12" s="498">
        <v>1634742.0003</v>
      </c>
      <c r="E12" s="498">
        <v>82871.66</v>
      </c>
      <c r="F12" s="498">
        <v>95516.42</v>
      </c>
      <c r="G12" s="498">
        <v>0</v>
      </c>
      <c r="H12" s="498">
        <v>1848420.2864999999</v>
      </c>
      <c r="I12" s="498">
        <v>1653879.6465</v>
      </c>
      <c r="J12" s="498">
        <v>84913.51</v>
      </c>
      <c r="K12" s="498">
        <v>109627.13</v>
      </c>
      <c r="L12" s="498">
        <v>0</v>
      </c>
      <c r="M12" s="498">
        <v>135642.02951280001</v>
      </c>
      <c r="N12" s="498">
        <v>24573.43880032</v>
      </c>
      <c r="O12" s="498">
        <v>10977.37193236</v>
      </c>
      <c r="P12" s="498">
        <v>100091.21878012001</v>
      </c>
      <c r="Q12" s="498">
        <v>0</v>
      </c>
      <c r="R12" s="498">
        <v>1693</v>
      </c>
      <c r="S12" s="575">
        <v>0.25988125671978718</v>
      </c>
      <c r="T12" s="575">
        <v>0.32865438305101458</v>
      </c>
      <c r="U12" s="498">
        <v>0.26659201999999999</v>
      </c>
      <c r="V12" s="582">
        <v>24.728100000000001</v>
      </c>
    </row>
    <row r="13" spans="1:22">
      <c r="A13" s="506">
        <v>7</v>
      </c>
      <c r="B13" s="509" t="s">
        <v>696</v>
      </c>
      <c r="C13" s="498">
        <v>101460428.5854</v>
      </c>
      <c r="D13" s="498">
        <v>94166511.614700004</v>
      </c>
      <c r="E13" s="498">
        <v>2370758.3838</v>
      </c>
      <c r="F13" s="498">
        <v>4923158.5868999995</v>
      </c>
      <c r="G13" s="498">
        <v>0</v>
      </c>
      <c r="H13" s="498">
        <v>102150619.17480004</v>
      </c>
      <c r="I13" s="498">
        <v>94466768.850600034</v>
      </c>
      <c r="J13" s="498">
        <v>2462975.6720000003</v>
      </c>
      <c r="K13" s="498">
        <v>5220874.6522000004</v>
      </c>
      <c r="L13" s="498">
        <v>0</v>
      </c>
      <c r="M13" s="498">
        <v>1983758.3584652799</v>
      </c>
      <c r="N13" s="498">
        <v>203956.28934385002</v>
      </c>
      <c r="O13" s="498">
        <v>234665.36479724001</v>
      </c>
      <c r="P13" s="498">
        <v>1545136.70432419</v>
      </c>
      <c r="Q13" s="498">
        <v>0</v>
      </c>
      <c r="R13" s="498">
        <v>1298</v>
      </c>
      <c r="S13" s="575">
        <v>0.10014818225039852</v>
      </c>
      <c r="T13" s="575">
        <v>0.10949129040798976</v>
      </c>
      <c r="U13" s="498">
        <v>0.10029826999999999</v>
      </c>
      <c r="V13" s="582">
        <v>113.4761</v>
      </c>
    </row>
    <row r="14" spans="1:22">
      <c r="A14" s="504">
        <v>7.1</v>
      </c>
      <c r="B14" s="503" t="s">
        <v>697</v>
      </c>
      <c r="C14" s="498">
        <v>77596635.957000017</v>
      </c>
      <c r="D14" s="498">
        <v>71383747.692800015</v>
      </c>
      <c r="E14" s="498">
        <v>1608834.3637999999</v>
      </c>
      <c r="F14" s="498">
        <v>4604053.9003999997</v>
      </c>
      <c r="G14" s="498">
        <v>0</v>
      </c>
      <c r="H14" s="498">
        <v>78184254.622100055</v>
      </c>
      <c r="I14" s="498">
        <v>71601931.034200042</v>
      </c>
      <c r="J14" s="498">
        <v>1686055.3120000002</v>
      </c>
      <c r="K14" s="498">
        <v>4896268.2759000007</v>
      </c>
      <c r="L14" s="498">
        <v>0</v>
      </c>
      <c r="M14" s="498">
        <v>1640108.2041537301</v>
      </c>
      <c r="N14" s="498">
        <v>153190.7445113</v>
      </c>
      <c r="O14" s="498">
        <v>100764.53379396</v>
      </c>
      <c r="P14" s="498">
        <v>1386152.9258484701</v>
      </c>
      <c r="Q14" s="498">
        <v>0</v>
      </c>
      <c r="R14" s="498">
        <v>889</v>
      </c>
      <c r="S14" s="575">
        <v>9.9294055760890704E-2</v>
      </c>
      <c r="T14" s="575">
        <v>0.10892584333732334</v>
      </c>
      <c r="U14" s="498">
        <v>9.9372550000000004E-2</v>
      </c>
      <c r="V14" s="582">
        <v>115.42100000000001</v>
      </c>
    </row>
    <row r="15" spans="1:22" ht="24">
      <c r="A15" s="504">
        <v>7.2</v>
      </c>
      <c r="B15" s="503" t="s">
        <v>698</v>
      </c>
      <c r="C15" s="498">
        <v>14203476.182599999</v>
      </c>
      <c r="D15" s="498">
        <v>13862906.5526</v>
      </c>
      <c r="E15" s="498">
        <v>198278.85</v>
      </c>
      <c r="F15" s="498">
        <v>142290.78</v>
      </c>
      <c r="G15" s="498">
        <v>0</v>
      </c>
      <c r="H15" s="498">
        <v>14276581.936800001</v>
      </c>
      <c r="I15" s="498">
        <v>13933096.286800001</v>
      </c>
      <c r="J15" s="498">
        <v>199878.58</v>
      </c>
      <c r="K15" s="498">
        <v>143607.07</v>
      </c>
      <c r="L15" s="498">
        <v>0</v>
      </c>
      <c r="M15" s="498">
        <v>117698.84333448</v>
      </c>
      <c r="N15" s="498">
        <v>30653.541556079999</v>
      </c>
      <c r="O15" s="498">
        <v>9408.5470352499997</v>
      </c>
      <c r="P15" s="498">
        <v>77636.754743149999</v>
      </c>
      <c r="Q15" s="498">
        <v>0</v>
      </c>
      <c r="R15" s="498">
        <v>266</v>
      </c>
      <c r="S15" s="575">
        <v>0.10115195056028195</v>
      </c>
      <c r="T15" s="575">
        <v>0.11478304237978375</v>
      </c>
      <c r="U15" s="498">
        <v>0.10402307</v>
      </c>
      <c r="V15" s="582">
        <v>88.529700000000005</v>
      </c>
    </row>
    <row r="16" spans="1:22">
      <c r="A16" s="504">
        <v>7.3</v>
      </c>
      <c r="B16" s="503" t="s">
        <v>699</v>
      </c>
      <c r="C16" s="498">
        <v>9660316.4458000008</v>
      </c>
      <c r="D16" s="498">
        <v>8919857.3693000004</v>
      </c>
      <c r="E16" s="498">
        <v>563645.17000000004</v>
      </c>
      <c r="F16" s="498">
        <v>176813.90649999998</v>
      </c>
      <c r="G16" s="498">
        <v>0</v>
      </c>
      <c r="H16" s="498">
        <v>9689782.6158999987</v>
      </c>
      <c r="I16" s="498">
        <v>8931741.5296</v>
      </c>
      <c r="J16" s="498">
        <v>577041.78</v>
      </c>
      <c r="K16" s="498">
        <v>180999.3063</v>
      </c>
      <c r="L16" s="498">
        <v>0</v>
      </c>
      <c r="M16" s="498">
        <v>225951.31097706998</v>
      </c>
      <c r="N16" s="498">
        <v>20112.003276469997</v>
      </c>
      <c r="O16" s="498">
        <v>124492.28396802999</v>
      </c>
      <c r="P16" s="498">
        <v>81347.02373257</v>
      </c>
      <c r="Q16" s="498">
        <v>0</v>
      </c>
      <c r="R16" s="498">
        <v>143</v>
      </c>
      <c r="S16" s="575">
        <v>0.10331509355071673</v>
      </c>
      <c r="T16" s="575">
        <v>0.11038335954940115</v>
      </c>
      <c r="U16" s="498">
        <v>0.10225764</v>
      </c>
      <c r="V16" s="582">
        <v>134.84370000000001</v>
      </c>
    </row>
    <row r="17" spans="1:22">
      <c r="A17" s="506">
        <v>8</v>
      </c>
      <c r="B17" s="509" t="s">
        <v>700</v>
      </c>
      <c r="C17" s="498">
        <v>0</v>
      </c>
      <c r="D17" s="498">
        <v>0</v>
      </c>
      <c r="E17" s="498">
        <v>0</v>
      </c>
      <c r="F17" s="498">
        <v>0</v>
      </c>
      <c r="G17" s="498">
        <v>0</v>
      </c>
      <c r="H17" s="498">
        <v>0</v>
      </c>
      <c r="I17" s="498">
        <v>0</v>
      </c>
      <c r="J17" s="498">
        <v>0</v>
      </c>
      <c r="K17" s="498">
        <v>0</v>
      </c>
      <c r="L17" s="498">
        <v>0</v>
      </c>
      <c r="M17" s="498">
        <v>0</v>
      </c>
      <c r="N17" s="498">
        <v>0</v>
      </c>
      <c r="O17" s="498">
        <v>0</v>
      </c>
      <c r="P17" s="498">
        <v>0</v>
      </c>
      <c r="Q17" s="498">
        <v>0</v>
      </c>
      <c r="R17" s="498">
        <v>0</v>
      </c>
      <c r="S17" s="575" t="s">
        <v>989</v>
      </c>
      <c r="T17" s="575" t="s">
        <v>989</v>
      </c>
      <c r="U17" s="498">
        <v>0</v>
      </c>
      <c r="V17" s="582">
        <v>0</v>
      </c>
    </row>
    <row r="18" spans="1:22">
      <c r="A18" s="508">
        <v>9</v>
      </c>
      <c r="B18" s="507" t="s">
        <v>701</v>
      </c>
      <c r="C18" s="498">
        <v>358756.66</v>
      </c>
      <c r="D18" s="498">
        <v>357287.69</v>
      </c>
      <c r="E18" s="498">
        <v>0</v>
      </c>
      <c r="F18" s="498">
        <v>1468.97</v>
      </c>
      <c r="G18" s="498">
        <v>0</v>
      </c>
      <c r="H18" s="498">
        <v>425450.93</v>
      </c>
      <c r="I18" s="498">
        <v>423751.32</v>
      </c>
      <c r="J18" s="498">
        <v>0</v>
      </c>
      <c r="K18" s="498">
        <v>1699.61</v>
      </c>
      <c r="L18" s="498">
        <v>0</v>
      </c>
      <c r="M18" s="498">
        <v>4723.4505233299997</v>
      </c>
      <c r="N18" s="498">
        <v>3508.2957287499999</v>
      </c>
      <c r="O18" s="498">
        <v>0</v>
      </c>
      <c r="P18" s="498">
        <v>1215.15479458</v>
      </c>
      <c r="Q18" s="498">
        <v>0</v>
      </c>
      <c r="R18" s="498">
        <v>31</v>
      </c>
      <c r="S18" s="575" t="s">
        <v>989</v>
      </c>
      <c r="T18" s="575" t="s">
        <v>989</v>
      </c>
      <c r="U18" s="498">
        <v>0.10811983</v>
      </c>
      <c r="V18" s="582">
        <v>61.720300000000002</v>
      </c>
    </row>
    <row r="19" spans="1:22">
      <c r="A19" s="506">
        <v>10</v>
      </c>
      <c r="B19" s="505" t="s">
        <v>717</v>
      </c>
      <c r="C19" s="498">
        <v>251206800.1469</v>
      </c>
      <c r="D19" s="572">
        <v>233529508.19330001</v>
      </c>
      <c r="E19" s="572">
        <v>7194166.7927000001</v>
      </c>
      <c r="F19" s="572">
        <v>10483125.160899999</v>
      </c>
      <c r="G19" s="572">
        <v>0</v>
      </c>
      <c r="H19" s="572">
        <v>253802392.46189991</v>
      </c>
      <c r="I19" s="572">
        <v>234697091.61459991</v>
      </c>
      <c r="J19" s="572">
        <v>7424168.0633000005</v>
      </c>
      <c r="K19" s="572">
        <v>11681132.783999998</v>
      </c>
      <c r="L19" s="572">
        <v>0</v>
      </c>
      <c r="M19" s="572">
        <v>6819893.1251237001</v>
      </c>
      <c r="N19" s="572">
        <v>920634.27693706995</v>
      </c>
      <c r="O19" s="572">
        <v>812929.04531787999</v>
      </c>
      <c r="P19" s="572">
        <v>5086329.8028687499</v>
      </c>
      <c r="Q19" s="572">
        <v>0</v>
      </c>
      <c r="R19" s="572">
        <v>15704</v>
      </c>
      <c r="S19" s="576">
        <v>0.1940308809816953</v>
      </c>
      <c r="T19" s="576">
        <v>0.22697522685861968</v>
      </c>
      <c r="U19" s="576">
        <v>0.16300089423286865</v>
      </c>
      <c r="V19" s="583">
        <v>71.672300000000007</v>
      </c>
    </row>
    <row r="20" spans="1:22" ht="24">
      <c r="A20" s="504">
        <v>10.1</v>
      </c>
      <c r="B20" s="503" t="s">
        <v>720</v>
      </c>
      <c r="C20" s="498">
        <v>0</v>
      </c>
      <c r="D20" s="498">
        <v>0</v>
      </c>
      <c r="E20" s="498">
        <v>0</v>
      </c>
      <c r="F20" s="498">
        <v>0</v>
      </c>
      <c r="G20" s="498">
        <v>0</v>
      </c>
      <c r="H20" s="498">
        <v>0</v>
      </c>
      <c r="I20" s="498">
        <v>0</v>
      </c>
      <c r="J20" s="498">
        <v>0</v>
      </c>
      <c r="K20" s="498">
        <v>0</v>
      </c>
      <c r="L20" s="498">
        <v>0</v>
      </c>
      <c r="M20" s="498">
        <v>0</v>
      </c>
      <c r="N20" s="498">
        <v>0</v>
      </c>
      <c r="O20" s="498">
        <v>0</v>
      </c>
      <c r="P20" s="498">
        <v>0</v>
      </c>
      <c r="Q20" s="498">
        <v>0</v>
      </c>
      <c r="R20" s="498">
        <v>0</v>
      </c>
      <c r="S20" s="498">
        <v>0</v>
      </c>
      <c r="T20" s="498">
        <v>0</v>
      </c>
      <c r="U20" s="498">
        <v>0</v>
      </c>
      <c r="V20" s="498">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F235"/>
  <sheetViews>
    <sheetView zoomScale="80" zoomScaleNormal="80" workbookViewId="0">
      <selection sqref="A1:C1"/>
    </sheetView>
  </sheetViews>
  <sheetFormatPr defaultColWidth="43.5546875" defaultRowHeight="12"/>
  <cols>
    <col min="1" max="1" width="8" style="152" customWidth="1"/>
    <col min="2" max="2" width="66.109375" style="153" customWidth="1"/>
    <col min="3" max="3" width="131.44140625" style="154" customWidth="1"/>
    <col min="4" max="5" width="10.33203125" style="145" customWidth="1"/>
    <col min="6" max="6" width="67.5546875" style="145" customWidth="1"/>
    <col min="7" max="16384" width="43.5546875" style="145"/>
  </cols>
  <sheetData>
    <row r="1" spans="1:3" ht="13.2" thickTop="1" thickBot="1">
      <c r="A1" s="703" t="s">
        <v>187</v>
      </c>
      <c r="B1" s="704"/>
      <c r="C1" s="705"/>
    </row>
    <row r="2" spans="1:3" ht="26.25" customHeight="1">
      <c r="A2" s="347"/>
      <c r="B2" s="706" t="s">
        <v>188</v>
      </c>
      <c r="C2" s="706"/>
    </row>
    <row r="3" spans="1:3" s="150" customFormat="1" ht="11.25" customHeight="1">
      <c r="A3" s="149"/>
      <c r="B3" s="706" t="s">
        <v>263</v>
      </c>
      <c r="C3" s="706"/>
    </row>
    <row r="4" spans="1:3" ht="12" customHeight="1" thickBot="1">
      <c r="A4" s="707" t="s">
        <v>267</v>
      </c>
      <c r="B4" s="708"/>
      <c r="C4" s="709"/>
    </row>
    <row r="5" spans="1:3" ht="12.6" thickTop="1">
      <c r="A5" s="146"/>
      <c r="B5" s="710" t="s">
        <v>189</v>
      </c>
      <c r="C5" s="711"/>
    </row>
    <row r="6" spans="1:3">
      <c r="A6" s="347"/>
      <c r="B6" s="712" t="s">
        <v>264</v>
      </c>
      <c r="C6" s="713"/>
    </row>
    <row r="7" spans="1:3">
      <c r="A7" s="347"/>
      <c r="B7" s="712" t="s">
        <v>190</v>
      </c>
      <c r="C7" s="713"/>
    </row>
    <row r="8" spans="1:3">
      <c r="A8" s="347"/>
      <c r="B8" s="712" t="s">
        <v>265</v>
      </c>
      <c r="C8" s="713"/>
    </row>
    <row r="9" spans="1:3">
      <c r="A9" s="347"/>
      <c r="B9" s="718" t="s">
        <v>266</v>
      </c>
      <c r="C9" s="719"/>
    </row>
    <row r="10" spans="1:3">
      <c r="A10" s="347"/>
      <c r="B10" s="714" t="s">
        <v>191</v>
      </c>
      <c r="C10" s="715" t="s">
        <v>191</v>
      </c>
    </row>
    <row r="11" spans="1:3">
      <c r="A11" s="347"/>
      <c r="B11" s="714" t="s">
        <v>192</v>
      </c>
      <c r="C11" s="715" t="s">
        <v>192</v>
      </c>
    </row>
    <row r="12" spans="1:3">
      <c r="A12" s="347"/>
      <c r="B12" s="714" t="s">
        <v>193</v>
      </c>
      <c r="C12" s="715" t="s">
        <v>193</v>
      </c>
    </row>
    <row r="13" spans="1:3">
      <c r="A13" s="347"/>
      <c r="B13" s="714" t="s">
        <v>194</v>
      </c>
      <c r="C13" s="715" t="s">
        <v>194</v>
      </c>
    </row>
    <row r="14" spans="1:3">
      <c r="A14" s="347"/>
      <c r="B14" s="714" t="s">
        <v>195</v>
      </c>
      <c r="C14" s="715" t="s">
        <v>195</v>
      </c>
    </row>
    <row r="15" spans="1:3" ht="21.75" customHeight="1">
      <c r="A15" s="347"/>
      <c r="B15" s="714" t="s">
        <v>196</v>
      </c>
      <c r="C15" s="715" t="s">
        <v>196</v>
      </c>
    </row>
    <row r="16" spans="1:3">
      <c r="A16" s="347"/>
      <c r="B16" s="714" t="s">
        <v>197</v>
      </c>
      <c r="C16" s="715" t="s">
        <v>198</v>
      </c>
    </row>
    <row r="17" spans="1:6">
      <c r="A17" s="347"/>
      <c r="B17" s="714" t="s">
        <v>199</v>
      </c>
      <c r="C17" s="715" t="s">
        <v>200</v>
      </c>
    </row>
    <row r="18" spans="1:6">
      <c r="A18" s="347"/>
      <c r="B18" s="714" t="s">
        <v>201</v>
      </c>
      <c r="C18" s="715" t="s">
        <v>202</v>
      </c>
    </row>
    <row r="19" spans="1:6">
      <c r="A19" s="347"/>
      <c r="B19" s="714" t="s">
        <v>203</v>
      </c>
      <c r="C19" s="715" t="s">
        <v>203</v>
      </c>
    </row>
    <row r="20" spans="1:6">
      <c r="A20" s="347"/>
      <c r="B20" s="716" t="s">
        <v>958</v>
      </c>
      <c r="C20" s="717" t="s">
        <v>204</v>
      </c>
    </row>
    <row r="21" spans="1:6">
      <c r="A21" s="347"/>
      <c r="B21" s="714" t="s">
        <v>947</v>
      </c>
      <c r="C21" s="715" t="s">
        <v>205</v>
      </c>
    </row>
    <row r="22" spans="1:6" ht="23.25" customHeight="1">
      <c r="A22" s="347"/>
      <c r="B22" s="714" t="s">
        <v>206</v>
      </c>
      <c r="C22" s="715" t="s">
        <v>207</v>
      </c>
      <c r="F22" s="557"/>
    </row>
    <row r="23" spans="1:6">
      <c r="A23" s="347"/>
      <c r="B23" s="714" t="s">
        <v>208</v>
      </c>
      <c r="C23" s="715" t="s">
        <v>208</v>
      </c>
    </row>
    <row r="24" spans="1:6">
      <c r="A24" s="347"/>
      <c r="B24" s="714" t="s">
        <v>209</v>
      </c>
      <c r="C24" s="715" t="s">
        <v>210</v>
      </c>
    </row>
    <row r="25" spans="1:6" ht="12.6" thickBot="1">
      <c r="A25" s="147"/>
      <c r="B25" s="725" t="s">
        <v>211</v>
      </c>
      <c r="C25" s="726"/>
    </row>
    <row r="26" spans="1:6" ht="13.2" thickTop="1" thickBot="1">
      <c r="A26" s="707" t="s">
        <v>844</v>
      </c>
      <c r="B26" s="708"/>
      <c r="C26" s="709"/>
    </row>
    <row r="27" spans="1:6" ht="13.2" thickTop="1" thickBot="1">
      <c r="A27" s="148"/>
      <c r="B27" s="727" t="s">
        <v>845</v>
      </c>
      <c r="C27" s="728"/>
    </row>
    <row r="28" spans="1:6" ht="13.2" thickTop="1" thickBot="1">
      <c r="A28" s="707" t="s">
        <v>268</v>
      </c>
      <c r="B28" s="708"/>
      <c r="C28" s="709"/>
    </row>
    <row r="29" spans="1:6" ht="12.6" thickTop="1">
      <c r="A29" s="146"/>
      <c r="B29" s="729" t="s">
        <v>848</v>
      </c>
      <c r="C29" s="730" t="s">
        <v>212</v>
      </c>
    </row>
    <row r="30" spans="1:6">
      <c r="A30" s="347"/>
      <c r="B30" s="720" t="s">
        <v>216</v>
      </c>
      <c r="C30" s="721" t="s">
        <v>213</v>
      </c>
    </row>
    <row r="31" spans="1:6">
      <c r="A31" s="347"/>
      <c r="B31" s="720" t="s">
        <v>846</v>
      </c>
      <c r="C31" s="721" t="s">
        <v>214</v>
      </c>
    </row>
    <row r="32" spans="1:6">
      <c r="A32" s="347"/>
      <c r="B32" s="720" t="s">
        <v>847</v>
      </c>
      <c r="C32" s="721" t="s">
        <v>215</v>
      </c>
    </row>
    <row r="33" spans="1:3">
      <c r="A33" s="347"/>
      <c r="B33" s="720" t="s">
        <v>219</v>
      </c>
      <c r="C33" s="721" t="s">
        <v>220</v>
      </c>
    </row>
    <row r="34" spans="1:3">
      <c r="A34" s="347"/>
      <c r="B34" s="720" t="s">
        <v>849</v>
      </c>
      <c r="C34" s="721" t="s">
        <v>217</v>
      </c>
    </row>
    <row r="35" spans="1:3">
      <c r="A35" s="347"/>
      <c r="B35" s="720" t="s">
        <v>850</v>
      </c>
      <c r="C35" s="721" t="s">
        <v>218</v>
      </c>
    </row>
    <row r="36" spans="1:3">
      <c r="A36" s="347"/>
      <c r="B36" s="722" t="s">
        <v>851</v>
      </c>
      <c r="C36" s="723"/>
    </row>
    <row r="37" spans="1:3" ht="24.75" customHeight="1">
      <c r="A37" s="347"/>
      <c r="B37" s="720" t="s">
        <v>852</v>
      </c>
      <c r="C37" s="721" t="s">
        <v>221</v>
      </c>
    </row>
    <row r="38" spans="1:3" ht="23.25" customHeight="1">
      <c r="A38" s="347"/>
      <c r="B38" s="720" t="s">
        <v>853</v>
      </c>
      <c r="C38" s="721" t="s">
        <v>222</v>
      </c>
    </row>
    <row r="39" spans="1:3" ht="23.25" customHeight="1">
      <c r="A39" s="410"/>
      <c r="B39" s="722" t="s">
        <v>854</v>
      </c>
      <c r="C39" s="724"/>
    </row>
    <row r="40" spans="1:3" ht="12" customHeight="1">
      <c r="A40" s="347"/>
      <c r="B40" s="720" t="s">
        <v>855</v>
      </c>
      <c r="C40" s="721"/>
    </row>
    <row r="41" spans="1:3" ht="12.6" thickBot="1">
      <c r="A41" s="707" t="s">
        <v>269</v>
      </c>
      <c r="B41" s="708"/>
      <c r="C41" s="709"/>
    </row>
    <row r="42" spans="1:3" ht="12.6" thickTop="1">
      <c r="A42" s="146"/>
      <c r="B42" s="710" t="s">
        <v>299</v>
      </c>
      <c r="C42" s="711" t="s">
        <v>223</v>
      </c>
    </row>
    <row r="43" spans="1:3">
      <c r="A43" s="347"/>
      <c r="B43" s="712" t="s">
        <v>298</v>
      </c>
      <c r="C43" s="713"/>
    </row>
    <row r="44" spans="1:3" ht="23.25" customHeight="1" thickBot="1">
      <c r="A44" s="147"/>
      <c r="B44" s="731" t="s">
        <v>224</v>
      </c>
      <c r="C44" s="732" t="s">
        <v>225</v>
      </c>
    </row>
    <row r="45" spans="1:3" ht="11.25" customHeight="1" thickTop="1" thickBot="1">
      <c r="A45" s="707" t="s">
        <v>270</v>
      </c>
      <c r="B45" s="708"/>
      <c r="C45" s="709"/>
    </row>
    <row r="46" spans="1:3" ht="26.25" customHeight="1" thickTop="1">
      <c r="A46" s="347"/>
      <c r="B46" s="712" t="s">
        <v>271</v>
      </c>
      <c r="C46" s="713"/>
    </row>
    <row r="47" spans="1:3" ht="12.6" thickBot="1">
      <c r="A47" s="707" t="s">
        <v>272</v>
      </c>
      <c r="B47" s="708"/>
      <c r="C47" s="709"/>
    </row>
    <row r="48" spans="1:3" ht="12.6" thickTop="1">
      <c r="A48" s="146"/>
      <c r="B48" s="710" t="s">
        <v>226</v>
      </c>
      <c r="C48" s="711" t="s">
        <v>226</v>
      </c>
    </row>
    <row r="49" spans="1:3" ht="11.25" customHeight="1">
      <c r="A49" s="347"/>
      <c r="B49" s="712" t="s">
        <v>227</v>
      </c>
      <c r="C49" s="713" t="s">
        <v>227</v>
      </c>
    </row>
    <row r="50" spans="1:3">
      <c r="A50" s="347"/>
      <c r="B50" s="712" t="s">
        <v>228</v>
      </c>
      <c r="C50" s="713" t="s">
        <v>228</v>
      </c>
    </row>
    <row r="51" spans="1:3" ht="11.25" customHeight="1">
      <c r="A51" s="347"/>
      <c r="B51" s="712" t="s">
        <v>857</v>
      </c>
      <c r="C51" s="713" t="s">
        <v>229</v>
      </c>
    </row>
    <row r="52" spans="1:3" ht="33.6" customHeight="1">
      <c r="A52" s="347"/>
      <c r="B52" s="712" t="s">
        <v>230</v>
      </c>
      <c r="C52" s="713" t="s">
        <v>230</v>
      </c>
    </row>
    <row r="53" spans="1:3" ht="11.25" customHeight="1">
      <c r="A53" s="347"/>
      <c r="B53" s="712" t="s">
        <v>319</v>
      </c>
      <c r="C53" s="713" t="s">
        <v>231</v>
      </c>
    </row>
    <row r="54" spans="1:3" ht="11.25" customHeight="1" thickBot="1">
      <c r="A54" s="707" t="s">
        <v>273</v>
      </c>
      <c r="B54" s="708"/>
      <c r="C54" s="709"/>
    </row>
    <row r="55" spans="1:3" ht="12.6" thickTop="1">
      <c r="A55" s="146"/>
      <c r="B55" s="710" t="s">
        <v>226</v>
      </c>
      <c r="C55" s="711" t="s">
        <v>226</v>
      </c>
    </row>
    <row r="56" spans="1:3">
      <c r="A56" s="347"/>
      <c r="B56" s="712" t="s">
        <v>232</v>
      </c>
      <c r="C56" s="713" t="s">
        <v>232</v>
      </c>
    </row>
    <row r="57" spans="1:3">
      <c r="A57" s="347"/>
      <c r="B57" s="712" t="s">
        <v>276</v>
      </c>
      <c r="C57" s="713" t="s">
        <v>233</v>
      </c>
    </row>
    <row r="58" spans="1:3">
      <c r="A58" s="347"/>
      <c r="B58" s="712" t="s">
        <v>234</v>
      </c>
      <c r="C58" s="713" t="s">
        <v>234</v>
      </c>
    </row>
    <row r="59" spans="1:3">
      <c r="A59" s="347"/>
      <c r="B59" s="712" t="s">
        <v>235</v>
      </c>
      <c r="C59" s="713" t="s">
        <v>235</v>
      </c>
    </row>
    <row r="60" spans="1:3">
      <c r="A60" s="347"/>
      <c r="B60" s="712" t="s">
        <v>236</v>
      </c>
      <c r="C60" s="713" t="s">
        <v>236</v>
      </c>
    </row>
    <row r="61" spans="1:3">
      <c r="A61" s="347"/>
      <c r="B61" s="712" t="s">
        <v>277</v>
      </c>
      <c r="C61" s="713" t="s">
        <v>237</v>
      </c>
    </row>
    <row r="62" spans="1:3">
      <c r="A62" s="347"/>
      <c r="B62" s="712" t="s">
        <v>238</v>
      </c>
      <c r="C62" s="713" t="s">
        <v>238</v>
      </c>
    </row>
    <row r="63" spans="1:3" ht="12.6" thickBot="1">
      <c r="A63" s="147"/>
      <c r="B63" s="731" t="s">
        <v>239</v>
      </c>
      <c r="C63" s="732" t="s">
        <v>239</v>
      </c>
    </row>
    <row r="64" spans="1:3" ht="11.25" customHeight="1" thickTop="1">
      <c r="A64" s="735" t="s">
        <v>274</v>
      </c>
      <c r="B64" s="736"/>
      <c r="C64" s="737"/>
    </row>
    <row r="65" spans="1:3" ht="12.6" thickBot="1">
      <c r="A65" s="147"/>
      <c r="B65" s="731" t="s">
        <v>240</v>
      </c>
      <c r="C65" s="732" t="s">
        <v>240</v>
      </c>
    </row>
    <row r="66" spans="1:3" ht="11.25" customHeight="1" thickTop="1" thickBot="1">
      <c r="A66" s="707" t="s">
        <v>275</v>
      </c>
      <c r="B66" s="708"/>
      <c r="C66" s="709"/>
    </row>
    <row r="67" spans="1:3" ht="12.6" thickTop="1">
      <c r="A67" s="146"/>
      <c r="B67" s="710" t="s">
        <v>241</v>
      </c>
      <c r="C67" s="711" t="s">
        <v>241</v>
      </c>
    </row>
    <row r="68" spans="1:3">
      <c r="A68" s="347"/>
      <c r="B68" s="712" t="s">
        <v>859</v>
      </c>
      <c r="C68" s="713" t="s">
        <v>242</v>
      </c>
    </row>
    <row r="69" spans="1:3">
      <c r="A69" s="347"/>
      <c r="B69" s="712" t="s">
        <v>243</v>
      </c>
      <c r="C69" s="713" t="s">
        <v>243</v>
      </c>
    </row>
    <row r="70" spans="1:3" ht="54.9" customHeight="1">
      <c r="A70" s="347"/>
      <c r="B70" s="733" t="s">
        <v>688</v>
      </c>
      <c r="C70" s="734" t="s">
        <v>244</v>
      </c>
    </row>
    <row r="71" spans="1:3" ht="33.75" customHeight="1">
      <c r="A71" s="347"/>
      <c r="B71" s="733" t="s">
        <v>278</v>
      </c>
      <c r="C71" s="734" t="s">
        <v>245</v>
      </c>
    </row>
    <row r="72" spans="1:3" ht="15.75" customHeight="1">
      <c r="A72" s="347"/>
      <c r="B72" s="733" t="s">
        <v>860</v>
      </c>
      <c r="C72" s="734" t="s">
        <v>246</v>
      </c>
    </row>
    <row r="73" spans="1:3">
      <c r="A73" s="347"/>
      <c r="B73" s="712" t="s">
        <v>247</v>
      </c>
      <c r="C73" s="713" t="s">
        <v>247</v>
      </c>
    </row>
    <row r="74" spans="1:3" ht="12.6" thickBot="1">
      <c r="A74" s="147"/>
      <c r="B74" s="731" t="s">
        <v>248</v>
      </c>
      <c r="C74" s="732" t="s">
        <v>248</v>
      </c>
    </row>
    <row r="75" spans="1:3" ht="12.6" thickTop="1">
      <c r="A75" s="735" t="s">
        <v>302</v>
      </c>
      <c r="B75" s="736"/>
      <c r="C75" s="737"/>
    </row>
    <row r="76" spans="1:3">
      <c r="A76" s="347"/>
      <c r="B76" s="712" t="s">
        <v>240</v>
      </c>
      <c r="C76" s="713"/>
    </row>
    <row r="77" spans="1:3">
      <c r="A77" s="347"/>
      <c r="B77" s="712" t="s">
        <v>300</v>
      </c>
      <c r="C77" s="713"/>
    </row>
    <row r="78" spans="1:3">
      <c r="A78" s="347"/>
      <c r="B78" s="712" t="s">
        <v>301</v>
      </c>
      <c r="C78" s="713"/>
    </row>
    <row r="79" spans="1:3">
      <c r="A79" s="735" t="s">
        <v>303</v>
      </c>
      <c r="B79" s="736"/>
      <c r="C79" s="737"/>
    </row>
    <row r="80" spans="1:3">
      <c r="A80" s="347"/>
      <c r="B80" s="712" t="s">
        <v>240</v>
      </c>
      <c r="C80" s="713"/>
    </row>
    <row r="81" spans="1:3">
      <c r="A81" s="347"/>
      <c r="B81" s="712" t="s">
        <v>304</v>
      </c>
      <c r="C81" s="713"/>
    </row>
    <row r="82" spans="1:3" ht="79.5" customHeight="1">
      <c r="A82" s="347"/>
      <c r="B82" s="712" t="s">
        <v>318</v>
      </c>
      <c r="C82" s="713"/>
    </row>
    <row r="83" spans="1:3" ht="53.25" customHeight="1">
      <c r="A83" s="347"/>
      <c r="B83" s="712" t="s">
        <v>317</v>
      </c>
      <c r="C83" s="713"/>
    </row>
    <row r="84" spans="1:3">
      <c r="A84" s="347"/>
      <c r="B84" s="712" t="s">
        <v>305</v>
      </c>
      <c r="C84" s="713"/>
    </row>
    <row r="85" spans="1:3">
      <c r="A85" s="347"/>
      <c r="B85" s="712" t="s">
        <v>306</v>
      </c>
      <c r="C85" s="713"/>
    </row>
    <row r="86" spans="1:3">
      <c r="A86" s="347"/>
      <c r="B86" s="712" t="s">
        <v>307</v>
      </c>
      <c r="C86" s="713"/>
    </row>
    <row r="87" spans="1:3">
      <c r="A87" s="735" t="s">
        <v>308</v>
      </c>
      <c r="B87" s="736"/>
      <c r="C87" s="737"/>
    </row>
    <row r="88" spans="1:3">
      <c r="A88" s="347"/>
      <c r="B88" s="712" t="s">
        <v>240</v>
      </c>
      <c r="C88" s="713"/>
    </row>
    <row r="89" spans="1:3">
      <c r="A89" s="347"/>
      <c r="B89" s="712" t="s">
        <v>310</v>
      </c>
      <c r="C89" s="713"/>
    </row>
    <row r="90" spans="1:3" ht="12" customHeight="1">
      <c r="A90" s="347"/>
      <c r="B90" s="712" t="s">
        <v>311</v>
      </c>
      <c r="C90" s="713"/>
    </row>
    <row r="91" spans="1:3">
      <c r="A91" s="347"/>
      <c r="B91" s="712" t="s">
        <v>312</v>
      </c>
      <c r="C91" s="713"/>
    </row>
    <row r="92" spans="1:3" ht="24.75" customHeight="1">
      <c r="A92" s="347"/>
      <c r="B92" s="738" t="s">
        <v>348</v>
      </c>
      <c r="C92" s="739"/>
    </row>
    <row r="93" spans="1:3" ht="24" customHeight="1">
      <c r="A93" s="347"/>
      <c r="B93" s="738" t="s">
        <v>349</v>
      </c>
      <c r="C93" s="739"/>
    </row>
    <row r="94" spans="1:3" ht="13.5" customHeight="1">
      <c r="A94" s="347"/>
      <c r="B94" s="740" t="s">
        <v>313</v>
      </c>
      <c r="C94" s="741"/>
    </row>
    <row r="95" spans="1:3" ht="11.25" customHeight="1" thickBot="1">
      <c r="A95" s="742" t="s">
        <v>344</v>
      </c>
      <c r="B95" s="743"/>
      <c r="C95" s="744"/>
    </row>
    <row r="96" spans="1:3" ht="13.2" thickTop="1" thickBot="1">
      <c r="A96" s="751" t="s">
        <v>249</v>
      </c>
      <c r="B96" s="751"/>
      <c r="C96" s="751"/>
    </row>
    <row r="97" spans="1:3">
      <c r="A97" s="200">
        <v>2</v>
      </c>
      <c r="B97" s="335" t="s">
        <v>324</v>
      </c>
      <c r="C97" s="335" t="s">
        <v>345</v>
      </c>
    </row>
    <row r="98" spans="1:3">
      <c r="A98" s="151">
        <v>3</v>
      </c>
      <c r="B98" s="336" t="s">
        <v>325</v>
      </c>
      <c r="C98" s="337" t="s">
        <v>346</v>
      </c>
    </row>
    <row r="99" spans="1:3">
      <c r="A99" s="151">
        <v>4</v>
      </c>
      <c r="B99" s="336" t="s">
        <v>326</v>
      </c>
      <c r="C99" s="337" t="s">
        <v>350</v>
      </c>
    </row>
    <row r="100" spans="1:3" ht="11.25" customHeight="1">
      <c r="A100" s="151">
        <v>5</v>
      </c>
      <c r="B100" s="336" t="s">
        <v>327</v>
      </c>
      <c r="C100" s="337" t="s">
        <v>347</v>
      </c>
    </row>
    <row r="101" spans="1:3" ht="12" customHeight="1">
      <c r="A101" s="151">
        <v>6</v>
      </c>
      <c r="B101" s="336" t="s">
        <v>342</v>
      </c>
      <c r="C101" s="337" t="s">
        <v>328</v>
      </c>
    </row>
    <row r="102" spans="1:3" ht="12" customHeight="1">
      <c r="A102" s="151">
        <v>7</v>
      </c>
      <c r="B102" s="336" t="s">
        <v>329</v>
      </c>
      <c r="C102" s="337" t="s">
        <v>343</v>
      </c>
    </row>
    <row r="103" spans="1:3">
      <c r="A103" s="151">
        <v>8</v>
      </c>
      <c r="B103" s="336" t="s">
        <v>334</v>
      </c>
      <c r="C103" s="337" t="s">
        <v>354</v>
      </c>
    </row>
    <row r="104" spans="1:3" ht="11.25" customHeight="1">
      <c r="A104" s="735" t="s">
        <v>314</v>
      </c>
      <c r="B104" s="736"/>
      <c r="C104" s="737"/>
    </row>
    <row r="105" spans="1:3" ht="12" customHeight="1">
      <c r="A105" s="347"/>
      <c r="B105" s="712" t="s">
        <v>240</v>
      </c>
      <c r="C105" s="713"/>
    </row>
    <row r="106" spans="1:3">
      <c r="A106" s="735" t="s">
        <v>489</v>
      </c>
      <c r="B106" s="736"/>
      <c r="C106" s="737"/>
    </row>
    <row r="107" spans="1:3" ht="12" customHeight="1">
      <c r="A107" s="347"/>
      <c r="B107" s="712" t="s">
        <v>491</v>
      </c>
      <c r="C107" s="713"/>
    </row>
    <row r="108" spans="1:3">
      <c r="A108" s="347"/>
      <c r="B108" s="712" t="s">
        <v>492</v>
      </c>
      <c r="C108" s="713"/>
    </row>
    <row r="109" spans="1:3">
      <c r="A109" s="347"/>
      <c r="B109" s="712" t="s">
        <v>490</v>
      </c>
      <c r="C109" s="713"/>
    </row>
    <row r="110" spans="1:3">
      <c r="A110" s="745" t="s">
        <v>724</v>
      </c>
      <c r="B110" s="745"/>
      <c r="C110" s="745"/>
    </row>
    <row r="111" spans="1:3">
      <c r="A111" s="746" t="s">
        <v>187</v>
      </c>
      <c r="B111" s="746"/>
      <c r="C111" s="746"/>
    </row>
    <row r="112" spans="1:3">
      <c r="A112" s="540">
        <v>1</v>
      </c>
      <c r="B112" s="747" t="s">
        <v>607</v>
      </c>
      <c r="C112" s="748"/>
    </row>
    <row r="113" spans="1:3">
      <c r="A113" s="540">
        <v>2</v>
      </c>
      <c r="B113" s="749" t="s">
        <v>608</v>
      </c>
      <c r="C113" s="750"/>
    </row>
    <row r="114" spans="1:3">
      <c r="A114" s="540">
        <v>3</v>
      </c>
      <c r="B114" s="747" t="s">
        <v>934</v>
      </c>
      <c r="C114" s="748"/>
    </row>
    <row r="115" spans="1:3">
      <c r="A115" s="540">
        <v>4</v>
      </c>
      <c r="B115" s="747" t="s">
        <v>933</v>
      </c>
      <c r="C115" s="748"/>
    </row>
    <row r="116" spans="1:3">
      <c r="A116" s="540">
        <v>5</v>
      </c>
      <c r="B116" s="544" t="s">
        <v>932</v>
      </c>
      <c r="C116" s="543"/>
    </row>
    <row r="117" spans="1:3">
      <c r="A117" s="540">
        <v>6</v>
      </c>
      <c r="B117" s="747" t="s">
        <v>945</v>
      </c>
      <c r="C117" s="748"/>
    </row>
    <row r="118" spans="1:3" ht="48.6" customHeight="1">
      <c r="A118" s="540">
        <v>7</v>
      </c>
      <c r="B118" s="747" t="s">
        <v>946</v>
      </c>
      <c r="C118" s="748"/>
    </row>
    <row r="119" spans="1:3">
      <c r="A119" s="517">
        <v>8</v>
      </c>
      <c r="B119" s="512" t="s">
        <v>634</v>
      </c>
      <c r="C119" s="537" t="s">
        <v>931</v>
      </c>
    </row>
    <row r="120" spans="1:3" ht="24">
      <c r="A120" s="540">
        <v>9.01</v>
      </c>
      <c r="B120" s="512" t="s">
        <v>518</v>
      </c>
      <c r="C120" s="513" t="s">
        <v>683</v>
      </c>
    </row>
    <row r="121" spans="1:3" ht="36">
      <c r="A121" s="540">
        <v>9.02</v>
      </c>
      <c r="B121" s="512" t="s">
        <v>519</v>
      </c>
      <c r="C121" s="513" t="s">
        <v>686</v>
      </c>
    </row>
    <row r="122" spans="1:3">
      <c r="A122" s="540">
        <v>9.0299999999999994</v>
      </c>
      <c r="B122" s="513" t="s">
        <v>868</v>
      </c>
      <c r="C122" s="513" t="s">
        <v>609</v>
      </c>
    </row>
    <row r="123" spans="1:3">
      <c r="A123" s="540">
        <v>9.0399999999999991</v>
      </c>
      <c r="B123" s="512" t="s">
        <v>520</v>
      </c>
      <c r="C123" s="513" t="s">
        <v>610</v>
      </c>
    </row>
    <row r="124" spans="1:3">
      <c r="A124" s="540">
        <v>9.0500000000000007</v>
      </c>
      <c r="B124" s="512" t="s">
        <v>521</v>
      </c>
      <c r="C124" s="513" t="s">
        <v>611</v>
      </c>
    </row>
    <row r="125" spans="1:3" ht="24">
      <c r="A125" s="540">
        <v>9.06</v>
      </c>
      <c r="B125" s="512" t="s">
        <v>522</v>
      </c>
      <c r="C125" s="513" t="s">
        <v>612</v>
      </c>
    </row>
    <row r="126" spans="1:3">
      <c r="A126" s="540">
        <v>9.07</v>
      </c>
      <c r="B126" s="542" t="s">
        <v>523</v>
      </c>
      <c r="C126" s="513" t="s">
        <v>613</v>
      </c>
    </row>
    <row r="127" spans="1:3" ht="24">
      <c r="A127" s="540">
        <v>9.08</v>
      </c>
      <c r="B127" s="512" t="s">
        <v>524</v>
      </c>
      <c r="C127" s="513" t="s">
        <v>614</v>
      </c>
    </row>
    <row r="128" spans="1:3" ht="24">
      <c r="A128" s="540">
        <v>9.09</v>
      </c>
      <c r="B128" s="512" t="s">
        <v>525</v>
      </c>
      <c r="C128" s="513" t="s">
        <v>615</v>
      </c>
    </row>
    <row r="129" spans="1:3">
      <c r="A129" s="541">
        <v>9.1</v>
      </c>
      <c r="B129" s="512" t="s">
        <v>526</v>
      </c>
      <c r="C129" s="513" t="s">
        <v>616</v>
      </c>
    </row>
    <row r="130" spans="1:3">
      <c r="A130" s="540">
        <v>9.11</v>
      </c>
      <c r="B130" s="512" t="s">
        <v>527</v>
      </c>
      <c r="C130" s="513" t="s">
        <v>617</v>
      </c>
    </row>
    <row r="131" spans="1:3">
      <c r="A131" s="540">
        <v>9.1199999999999992</v>
      </c>
      <c r="B131" s="512" t="s">
        <v>528</v>
      </c>
      <c r="C131" s="513" t="s">
        <v>618</v>
      </c>
    </row>
    <row r="132" spans="1:3">
      <c r="A132" s="540">
        <v>9.1300000000000008</v>
      </c>
      <c r="B132" s="512" t="s">
        <v>529</v>
      </c>
      <c r="C132" s="513" t="s">
        <v>619</v>
      </c>
    </row>
    <row r="133" spans="1:3">
      <c r="A133" s="540">
        <v>9.14</v>
      </c>
      <c r="B133" s="512" t="s">
        <v>530</v>
      </c>
      <c r="C133" s="513" t="s">
        <v>620</v>
      </c>
    </row>
    <row r="134" spans="1:3">
      <c r="A134" s="540">
        <v>9.15</v>
      </c>
      <c r="B134" s="512" t="s">
        <v>531</v>
      </c>
      <c r="C134" s="513" t="s">
        <v>621</v>
      </c>
    </row>
    <row r="135" spans="1:3">
      <c r="A135" s="540">
        <v>9.16</v>
      </c>
      <c r="B135" s="512" t="s">
        <v>532</v>
      </c>
      <c r="C135" s="513" t="s">
        <v>622</v>
      </c>
    </row>
    <row r="136" spans="1:3">
      <c r="A136" s="540">
        <v>9.17</v>
      </c>
      <c r="B136" s="513" t="s">
        <v>533</v>
      </c>
      <c r="C136" s="513" t="s">
        <v>623</v>
      </c>
    </row>
    <row r="137" spans="1:3" ht="24">
      <c r="A137" s="540">
        <v>9.18</v>
      </c>
      <c r="B137" s="512" t="s">
        <v>534</v>
      </c>
      <c r="C137" s="513" t="s">
        <v>624</v>
      </c>
    </row>
    <row r="138" spans="1:3">
      <c r="A138" s="540">
        <v>9.19</v>
      </c>
      <c r="B138" s="512" t="s">
        <v>535</v>
      </c>
      <c r="C138" s="513" t="s">
        <v>625</v>
      </c>
    </row>
    <row r="139" spans="1:3">
      <c r="A139" s="541">
        <v>9.1999999999999993</v>
      </c>
      <c r="B139" s="512" t="s">
        <v>536</v>
      </c>
      <c r="C139" s="513" t="s">
        <v>626</v>
      </c>
    </row>
    <row r="140" spans="1:3">
      <c r="A140" s="540">
        <v>9.2100000000000009</v>
      </c>
      <c r="B140" s="512" t="s">
        <v>537</v>
      </c>
      <c r="C140" s="513" t="s">
        <v>627</v>
      </c>
    </row>
    <row r="141" spans="1:3">
      <c r="A141" s="540">
        <v>9.2200000000000006</v>
      </c>
      <c r="B141" s="512" t="s">
        <v>538</v>
      </c>
      <c r="C141" s="513" t="s">
        <v>628</v>
      </c>
    </row>
    <row r="142" spans="1:3" ht="24">
      <c r="A142" s="540">
        <v>9.23</v>
      </c>
      <c r="B142" s="512" t="s">
        <v>539</v>
      </c>
      <c r="C142" s="513" t="s">
        <v>629</v>
      </c>
    </row>
    <row r="143" spans="1:3" ht="24">
      <c r="A143" s="540">
        <v>9.24</v>
      </c>
      <c r="B143" s="512" t="s">
        <v>540</v>
      </c>
      <c r="C143" s="513" t="s">
        <v>630</v>
      </c>
    </row>
    <row r="144" spans="1:3">
      <c r="A144" s="540">
        <v>9.2500000000000107</v>
      </c>
      <c r="B144" s="512" t="s">
        <v>541</v>
      </c>
      <c r="C144" s="513" t="s">
        <v>631</v>
      </c>
    </row>
    <row r="145" spans="1:3" ht="24">
      <c r="A145" s="540">
        <v>9.2600000000000193</v>
      </c>
      <c r="B145" s="512" t="s">
        <v>632</v>
      </c>
      <c r="C145" s="539" t="s">
        <v>633</v>
      </c>
    </row>
    <row r="146" spans="1:3" s="348" customFormat="1" ht="24">
      <c r="A146" s="540">
        <v>9.2700000000000298</v>
      </c>
      <c r="B146" s="512" t="s">
        <v>99</v>
      </c>
      <c r="C146" s="539" t="s">
        <v>684</v>
      </c>
    </row>
    <row r="147" spans="1:3" s="348" customFormat="1">
      <c r="A147" s="518"/>
      <c r="B147" s="753" t="s">
        <v>635</v>
      </c>
      <c r="C147" s="754"/>
    </row>
    <row r="148" spans="1:3" s="348" customFormat="1">
      <c r="A148" s="517">
        <v>1</v>
      </c>
      <c r="B148" s="755" t="s">
        <v>930</v>
      </c>
      <c r="C148" s="756"/>
    </row>
    <row r="149" spans="1:3" s="348" customFormat="1">
      <c r="A149" s="517">
        <v>2</v>
      </c>
      <c r="B149" s="755" t="s">
        <v>685</v>
      </c>
      <c r="C149" s="756"/>
    </row>
    <row r="150" spans="1:3" s="348" customFormat="1">
      <c r="A150" s="517">
        <v>3</v>
      </c>
      <c r="B150" s="755" t="s">
        <v>682</v>
      </c>
      <c r="C150" s="756"/>
    </row>
    <row r="151" spans="1:3" s="348" customFormat="1">
      <c r="A151" s="518"/>
      <c r="B151" s="753" t="s">
        <v>636</v>
      </c>
      <c r="C151" s="754"/>
    </row>
    <row r="152" spans="1:3" s="348" customFormat="1">
      <c r="A152" s="517">
        <v>1</v>
      </c>
      <c r="B152" s="758" t="s">
        <v>929</v>
      </c>
      <c r="C152" s="761"/>
    </row>
    <row r="153" spans="1:3" s="348" customFormat="1">
      <c r="A153" s="517">
        <v>2</v>
      </c>
      <c r="B153" s="512" t="s">
        <v>866</v>
      </c>
      <c r="C153" s="537" t="s">
        <v>950</v>
      </c>
    </row>
    <row r="154" spans="1:3" ht="24">
      <c r="A154" s="517">
        <v>3</v>
      </c>
      <c r="B154" s="512" t="s">
        <v>865</v>
      </c>
      <c r="C154" s="537" t="s">
        <v>928</v>
      </c>
    </row>
    <row r="155" spans="1:3">
      <c r="A155" s="517">
        <v>4</v>
      </c>
      <c r="B155" s="512" t="s">
        <v>511</v>
      </c>
      <c r="C155" s="512" t="s">
        <v>951</v>
      </c>
    </row>
    <row r="156" spans="1:3" ht="24.9" customHeight="1">
      <c r="A156" s="518"/>
      <c r="B156" s="753" t="s">
        <v>637</v>
      </c>
      <c r="C156" s="754"/>
    </row>
    <row r="157" spans="1:3" ht="36">
      <c r="A157" s="517"/>
      <c r="B157" s="512" t="s">
        <v>917</v>
      </c>
      <c r="C157" s="519" t="s">
        <v>952</v>
      </c>
    </row>
    <row r="158" spans="1:3">
      <c r="A158" s="518"/>
      <c r="B158" s="753" t="s">
        <v>638</v>
      </c>
      <c r="C158" s="754"/>
    </row>
    <row r="159" spans="1:3" ht="39" customHeight="1">
      <c r="A159" s="518"/>
      <c r="B159" s="755" t="s">
        <v>927</v>
      </c>
      <c r="C159" s="756"/>
    </row>
    <row r="160" spans="1:3">
      <c r="A160" s="518" t="s">
        <v>639</v>
      </c>
      <c r="B160" s="538" t="s">
        <v>549</v>
      </c>
      <c r="C160" s="530" t="s">
        <v>640</v>
      </c>
    </row>
    <row r="161" spans="1:3">
      <c r="A161" s="518" t="s">
        <v>369</v>
      </c>
      <c r="B161" s="535" t="s">
        <v>550</v>
      </c>
      <c r="C161" s="537" t="s">
        <v>926</v>
      </c>
    </row>
    <row r="162" spans="1:3" ht="24">
      <c r="A162" s="518" t="s">
        <v>376</v>
      </c>
      <c r="B162" s="530" t="s">
        <v>551</v>
      </c>
      <c r="C162" s="537" t="s">
        <v>641</v>
      </c>
    </row>
    <row r="163" spans="1:3">
      <c r="A163" s="518" t="s">
        <v>642</v>
      </c>
      <c r="B163" s="535" t="s">
        <v>552</v>
      </c>
      <c r="C163" s="536" t="s">
        <v>643</v>
      </c>
    </row>
    <row r="164" spans="1:3" ht="24">
      <c r="A164" s="518" t="s">
        <v>644</v>
      </c>
      <c r="B164" s="535" t="s">
        <v>881</v>
      </c>
      <c r="C164" s="529" t="s">
        <v>925</v>
      </c>
    </row>
    <row r="165" spans="1:3" ht="24">
      <c r="A165" s="518" t="s">
        <v>377</v>
      </c>
      <c r="B165" s="535" t="s">
        <v>553</v>
      </c>
      <c r="C165" s="529" t="s">
        <v>646</v>
      </c>
    </row>
    <row r="166" spans="1:3" ht="24">
      <c r="A166" s="518" t="s">
        <v>645</v>
      </c>
      <c r="B166" s="533" t="s">
        <v>556</v>
      </c>
      <c r="C166" s="534" t="s">
        <v>653</v>
      </c>
    </row>
    <row r="167" spans="1:3" ht="24">
      <c r="A167" s="518" t="s">
        <v>647</v>
      </c>
      <c r="B167" s="533" t="s">
        <v>554</v>
      </c>
      <c r="C167" s="529" t="s">
        <v>649</v>
      </c>
    </row>
    <row r="168" spans="1:3" ht="26.4" customHeight="1">
      <c r="A168" s="518" t="s">
        <v>648</v>
      </c>
      <c r="B168" s="533" t="s">
        <v>555</v>
      </c>
      <c r="C168" s="534" t="s">
        <v>651</v>
      </c>
    </row>
    <row r="169" spans="1:3">
      <c r="A169" s="518" t="s">
        <v>650</v>
      </c>
      <c r="B169" s="513" t="s">
        <v>557</v>
      </c>
      <c r="C169" s="534" t="s">
        <v>655</v>
      </c>
    </row>
    <row r="170" spans="1:3" ht="24">
      <c r="A170" s="518" t="s">
        <v>652</v>
      </c>
      <c r="B170" s="533" t="s">
        <v>558</v>
      </c>
      <c r="C170" s="532" t="s">
        <v>656</v>
      </c>
    </row>
    <row r="171" spans="1:3">
      <c r="A171" s="518" t="s">
        <v>654</v>
      </c>
      <c r="B171" s="531" t="s">
        <v>559</v>
      </c>
      <c r="C171" s="530" t="s">
        <v>657</v>
      </c>
    </row>
    <row r="172" spans="1:3" ht="24">
      <c r="A172" s="518"/>
      <c r="B172" s="529" t="s">
        <v>924</v>
      </c>
      <c r="C172" s="513" t="s">
        <v>658</v>
      </c>
    </row>
    <row r="173" spans="1:3" ht="24">
      <c r="A173" s="518"/>
      <c r="B173" s="529" t="s">
        <v>923</v>
      </c>
      <c r="C173" s="513" t="s">
        <v>659</v>
      </c>
    </row>
    <row r="174" spans="1:3" ht="24">
      <c r="A174" s="518"/>
      <c r="B174" s="529" t="s">
        <v>922</v>
      </c>
      <c r="C174" s="513" t="s">
        <v>660</v>
      </c>
    </row>
    <row r="175" spans="1:3">
      <c r="A175" s="518"/>
      <c r="B175" s="753" t="s">
        <v>661</v>
      </c>
      <c r="C175" s="754"/>
    </row>
    <row r="176" spans="1:3">
      <c r="A176" s="518"/>
      <c r="B176" s="755" t="s">
        <v>921</v>
      </c>
      <c r="C176" s="756"/>
    </row>
    <row r="177" spans="1:3">
      <c r="A177" s="517">
        <v>1</v>
      </c>
      <c r="B177" s="513" t="s">
        <v>563</v>
      </c>
      <c r="C177" s="513" t="s">
        <v>563</v>
      </c>
    </row>
    <row r="178" spans="1:3" ht="24">
      <c r="A178" s="517">
        <v>2</v>
      </c>
      <c r="B178" s="513" t="s">
        <v>662</v>
      </c>
      <c r="C178" s="513" t="s">
        <v>663</v>
      </c>
    </row>
    <row r="179" spans="1:3">
      <c r="A179" s="517">
        <v>3</v>
      </c>
      <c r="B179" s="513" t="s">
        <v>565</v>
      </c>
      <c r="C179" s="513" t="s">
        <v>664</v>
      </c>
    </row>
    <row r="180" spans="1:3" ht="24">
      <c r="A180" s="517">
        <v>4</v>
      </c>
      <c r="B180" s="513" t="s">
        <v>566</v>
      </c>
      <c r="C180" s="513" t="s">
        <v>665</v>
      </c>
    </row>
    <row r="181" spans="1:3" ht="24">
      <c r="A181" s="517">
        <v>5</v>
      </c>
      <c r="B181" s="513" t="s">
        <v>567</v>
      </c>
      <c r="C181" s="513" t="s">
        <v>687</v>
      </c>
    </row>
    <row r="182" spans="1:3" ht="48">
      <c r="A182" s="517">
        <v>6</v>
      </c>
      <c r="B182" s="513" t="s">
        <v>568</v>
      </c>
      <c r="C182" s="513" t="s">
        <v>666</v>
      </c>
    </row>
    <row r="183" spans="1:3">
      <c r="A183" s="518"/>
      <c r="B183" s="753" t="s">
        <v>667</v>
      </c>
      <c r="C183" s="754"/>
    </row>
    <row r="184" spans="1:3">
      <c r="A184" s="518"/>
      <c r="B184" s="757" t="s">
        <v>920</v>
      </c>
      <c r="C184" s="758"/>
    </row>
    <row r="185" spans="1:3" ht="24">
      <c r="A185" s="518">
        <v>1.1000000000000001</v>
      </c>
      <c r="B185" s="528" t="s">
        <v>573</v>
      </c>
      <c r="C185" s="513" t="s">
        <v>668</v>
      </c>
    </row>
    <row r="186" spans="1:3" ht="50.1" customHeight="1">
      <c r="A186" s="518" t="s">
        <v>157</v>
      </c>
      <c r="B186" s="514" t="s">
        <v>574</v>
      </c>
      <c r="C186" s="513" t="s">
        <v>669</v>
      </c>
    </row>
    <row r="187" spans="1:3">
      <c r="A187" s="518" t="s">
        <v>575</v>
      </c>
      <c r="B187" s="527" t="s">
        <v>576</v>
      </c>
      <c r="C187" s="759" t="s">
        <v>919</v>
      </c>
    </row>
    <row r="188" spans="1:3">
      <c r="A188" s="518" t="s">
        <v>577</v>
      </c>
      <c r="B188" s="527" t="s">
        <v>578</v>
      </c>
      <c r="C188" s="759"/>
    </row>
    <row r="189" spans="1:3">
      <c r="A189" s="518" t="s">
        <v>579</v>
      </c>
      <c r="B189" s="527" t="s">
        <v>580</v>
      </c>
      <c r="C189" s="759"/>
    </row>
    <row r="190" spans="1:3">
      <c r="A190" s="518" t="s">
        <v>581</v>
      </c>
      <c r="B190" s="527" t="s">
        <v>582</v>
      </c>
      <c r="C190" s="759"/>
    </row>
    <row r="191" spans="1:3" ht="25.5" customHeight="1">
      <c r="A191" s="518">
        <v>1.2</v>
      </c>
      <c r="B191" s="526" t="s">
        <v>895</v>
      </c>
      <c r="C191" s="512" t="s">
        <v>953</v>
      </c>
    </row>
    <row r="192" spans="1:3" ht="24">
      <c r="A192" s="518" t="s">
        <v>584</v>
      </c>
      <c r="B192" s="521" t="s">
        <v>585</v>
      </c>
      <c r="C192" s="524" t="s">
        <v>670</v>
      </c>
    </row>
    <row r="193" spans="1:4" ht="24">
      <c r="A193" s="518" t="s">
        <v>586</v>
      </c>
      <c r="B193" s="525" t="s">
        <v>587</v>
      </c>
      <c r="C193" s="524" t="s">
        <v>671</v>
      </c>
    </row>
    <row r="194" spans="1:4" ht="26.1" customHeight="1">
      <c r="A194" s="518" t="s">
        <v>588</v>
      </c>
      <c r="B194" s="523" t="s">
        <v>589</v>
      </c>
      <c r="C194" s="512" t="s">
        <v>672</v>
      </c>
    </row>
    <row r="195" spans="1:4" ht="24">
      <c r="A195" s="518" t="s">
        <v>590</v>
      </c>
      <c r="B195" s="522" t="s">
        <v>591</v>
      </c>
      <c r="C195" s="512" t="s">
        <v>673</v>
      </c>
      <c r="D195" s="349"/>
    </row>
    <row r="196" spans="1:4" ht="12.6">
      <c r="A196" s="518">
        <v>1.4</v>
      </c>
      <c r="B196" s="521" t="s">
        <v>680</v>
      </c>
      <c r="C196" s="520" t="s">
        <v>674</v>
      </c>
      <c r="D196" s="350"/>
    </row>
    <row r="197" spans="1:4" ht="12.6">
      <c r="A197" s="518">
        <v>1.5</v>
      </c>
      <c r="B197" s="521" t="s">
        <v>681</v>
      </c>
      <c r="C197" s="520" t="s">
        <v>674</v>
      </c>
      <c r="D197" s="351"/>
    </row>
    <row r="198" spans="1:4" ht="12.6">
      <c r="A198" s="518"/>
      <c r="B198" s="745" t="s">
        <v>675</v>
      </c>
      <c r="C198" s="745"/>
      <c r="D198" s="351"/>
    </row>
    <row r="199" spans="1:4" ht="12.6">
      <c r="A199" s="518"/>
      <c r="B199" s="757" t="s">
        <v>918</v>
      </c>
      <c r="C199" s="757"/>
      <c r="D199" s="351"/>
    </row>
    <row r="200" spans="1:4" ht="12.6">
      <c r="A200" s="517"/>
      <c r="B200" s="512" t="s">
        <v>917</v>
      </c>
      <c r="C200" s="519" t="s">
        <v>950</v>
      </c>
      <c r="D200" s="351"/>
    </row>
    <row r="201" spans="1:4" ht="12.6">
      <c r="A201" s="518"/>
      <c r="B201" s="745" t="s">
        <v>676</v>
      </c>
      <c r="C201" s="745"/>
      <c r="D201" s="352"/>
    </row>
    <row r="202" spans="1:4" ht="12.6">
      <c r="A202" s="517"/>
      <c r="B202" s="757" t="s">
        <v>916</v>
      </c>
      <c r="C202" s="757"/>
      <c r="D202" s="353"/>
    </row>
    <row r="203" spans="1:4" ht="12.6">
      <c r="B203" s="745" t="s">
        <v>714</v>
      </c>
      <c r="C203" s="745"/>
      <c r="D203" s="354"/>
    </row>
    <row r="204" spans="1:4" ht="24">
      <c r="A204" s="514">
        <v>1</v>
      </c>
      <c r="B204" s="512" t="s">
        <v>690</v>
      </c>
      <c r="C204" s="512" t="s">
        <v>702</v>
      </c>
      <c r="D204" s="353"/>
    </row>
    <row r="205" spans="1:4" ht="18" customHeight="1">
      <c r="A205" s="514">
        <v>2</v>
      </c>
      <c r="B205" s="512" t="s">
        <v>691</v>
      </c>
      <c r="C205" s="512" t="s">
        <v>703</v>
      </c>
      <c r="D205" s="354"/>
    </row>
    <row r="206" spans="1:4" ht="24">
      <c r="A206" s="514">
        <v>3</v>
      </c>
      <c r="B206" s="512" t="s">
        <v>692</v>
      </c>
      <c r="C206" s="512" t="s">
        <v>704</v>
      </c>
      <c r="D206" s="355"/>
    </row>
    <row r="207" spans="1:4" ht="12.6">
      <c r="A207" s="514">
        <v>4</v>
      </c>
      <c r="B207" s="512" t="s">
        <v>693</v>
      </c>
      <c r="C207" s="512" t="s">
        <v>705</v>
      </c>
      <c r="D207" s="355"/>
    </row>
    <row r="208" spans="1:4" ht="24">
      <c r="A208" s="514">
        <v>5</v>
      </c>
      <c r="B208" s="512" t="s">
        <v>694</v>
      </c>
      <c r="C208" s="512" t="s">
        <v>706</v>
      </c>
    </row>
    <row r="209" spans="1:3" ht="24.6" customHeight="1">
      <c r="A209" s="514">
        <v>6</v>
      </c>
      <c r="B209" s="512" t="s">
        <v>695</v>
      </c>
      <c r="C209" s="512" t="s">
        <v>707</v>
      </c>
    </row>
    <row r="210" spans="1:3" ht="24">
      <c r="A210" s="514">
        <v>7</v>
      </c>
      <c r="B210" s="512" t="s">
        <v>696</v>
      </c>
      <c r="C210" s="512" t="s">
        <v>708</v>
      </c>
    </row>
    <row r="211" spans="1:3">
      <c r="A211" s="514">
        <v>7.1</v>
      </c>
      <c r="B211" s="516" t="s">
        <v>697</v>
      </c>
      <c r="C211" s="512" t="s">
        <v>709</v>
      </c>
    </row>
    <row r="212" spans="1:3">
      <c r="A212" s="514">
        <v>7.2</v>
      </c>
      <c r="B212" s="516" t="s">
        <v>698</v>
      </c>
      <c r="C212" s="512" t="s">
        <v>710</v>
      </c>
    </row>
    <row r="213" spans="1:3">
      <c r="A213" s="514">
        <v>7.3</v>
      </c>
      <c r="B213" s="515" t="s">
        <v>699</v>
      </c>
      <c r="C213" s="512" t="s">
        <v>711</v>
      </c>
    </row>
    <row r="214" spans="1:3" ht="39.6" customHeight="1">
      <c r="A214" s="514">
        <v>8</v>
      </c>
      <c r="B214" s="512" t="s">
        <v>700</v>
      </c>
      <c r="C214" s="512" t="s">
        <v>712</v>
      </c>
    </row>
    <row r="215" spans="1:3">
      <c r="A215" s="514">
        <v>9</v>
      </c>
      <c r="B215" s="512" t="s">
        <v>701</v>
      </c>
      <c r="C215" s="512" t="s">
        <v>713</v>
      </c>
    </row>
    <row r="216" spans="1:3" ht="24">
      <c r="A216" s="552">
        <v>10.1</v>
      </c>
      <c r="B216" s="553" t="s">
        <v>721</v>
      </c>
      <c r="C216" s="545" t="s">
        <v>722</v>
      </c>
    </row>
    <row r="217" spans="1:3">
      <c r="A217" s="760"/>
      <c r="B217" s="554" t="s">
        <v>908</v>
      </c>
      <c r="C217" s="512" t="s">
        <v>915</v>
      </c>
    </row>
    <row r="218" spans="1:3">
      <c r="A218" s="760"/>
      <c r="B218" s="513" t="s">
        <v>572</v>
      </c>
      <c r="C218" s="512" t="s">
        <v>914</v>
      </c>
    </row>
    <row r="219" spans="1:3">
      <c r="A219" s="760"/>
      <c r="B219" s="513" t="s">
        <v>907</v>
      </c>
      <c r="C219" s="512" t="s">
        <v>954</v>
      </c>
    </row>
    <row r="220" spans="1:3">
      <c r="A220" s="760"/>
      <c r="B220" s="513" t="s">
        <v>715</v>
      </c>
      <c r="C220" s="512" t="s">
        <v>913</v>
      </c>
    </row>
    <row r="221" spans="1:3" ht="24">
      <c r="A221" s="760"/>
      <c r="B221" s="513" t="s">
        <v>719</v>
      </c>
      <c r="C221" s="513" t="s">
        <v>912</v>
      </c>
    </row>
    <row r="222" spans="1:3" ht="36">
      <c r="A222" s="760"/>
      <c r="B222" s="513" t="s">
        <v>718</v>
      </c>
      <c r="C222" s="512" t="s">
        <v>911</v>
      </c>
    </row>
    <row r="223" spans="1:3">
      <c r="A223" s="760"/>
      <c r="B223" s="513" t="s">
        <v>955</v>
      </c>
      <c r="C223" s="512" t="s">
        <v>910</v>
      </c>
    </row>
    <row r="224" spans="1:3" ht="24">
      <c r="A224" s="760"/>
      <c r="B224" s="513" t="s">
        <v>956</v>
      </c>
      <c r="C224" s="512" t="s">
        <v>909</v>
      </c>
    </row>
    <row r="225" spans="1:3" ht="12.6">
      <c r="A225" s="546"/>
      <c r="B225" s="547"/>
      <c r="C225" s="548"/>
    </row>
    <row r="226" spans="1:3" ht="12.6">
      <c r="A226" s="546"/>
      <c r="B226" s="548"/>
      <c r="C226" s="548"/>
    </row>
    <row r="227" spans="1:3" ht="12.6">
      <c r="A227" s="546"/>
      <c r="B227" s="548"/>
      <c r="C227" s="548"/>
    </row>
    <row r="228" spans="1:3" ht="12.6">
      <c r="A228" s="546"/>
      <c r="B228" s="549"/>
      <c r="C228" s="548"/>
    </row>
    <row r="229" spans="1:3">
      <c r="A229" s="752"/>
      <c r="B229" s="550"/>
      <c r="C229" s="548"/>
    </row>
    <row r="230" spans="1:3">
      <c r="A230" s="752"/>
      <c r="B230" s="550"/>
      <c r="C230" s="548"/>
    </row>
    <row r="231" spans="1:3">
      <c r="A231" s="752"/>
      <c r="B231" s="550"/>
      <c r="C231" s="548"/>
    </row>
    <row r="232" spans="1:3">
      <c r="A232" s="752"/>
      <c r="B232" s="550"/>
      <c r="C232" s="551"/>
    </row>
    <row r="233" spans="1:3" ht="40.5" customHeight="1">
      <c r="A233" s="752"/>
      <c r="B233" s="550"/>
      <c r="C233" s="548"/>
    </row>
    <row r="234" spans="1:3" ht="24" customHeight="1">
      <c r="A234" s="752"/>
      <c r="B234" s="550"/>
      <c r="C234" s="548"/>
    </row>
    <row r="235" spans="1:3">
      <c r="A235" s="752"/>
      <c r="B235" s="550"/>
      <c r="C235" s="548"/>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rOVFh4uFISURAJnjiIBS13lrd74cTVsMl+b/uZXCCaM=</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x8Xx2w4c3ODoAQveiX7u5jgc5orn71LxouL/oK0lXqo=</DigestValue>
    </Reference>
  </SignedInfo>
  <SignatureValue>wngp5YT1M6N3kvZwzWoUT7jXptF2X57SPfLuuBIXkfhMyZ86WELS/05+f6P7/3Tn0agXDPbaGMEj
narWgJHgzM1TMrmvk1airCMPzC3L7NuXE8rD3AwvaO6ZsfHBLbcyEz8I2CUEEN8IToiX6pFsTm71
f0YJHGwntTbJN7E5eixXcHOknBPl6tFyqfXbaiYXw09/YpM8G1wNvDPx6XBSsR/KPBvQSglQH1y1
M7F8+FiwyqrbJjht++VZdGQ40zcfOGqPRz0GGoX2x3CmOjkC2qtk3PjPDrcrfFJgF5fszwAADBmw
3C58dMX9dFb7vjtY4RgdjtzhZ7Eyu0um6nQXrg==</SignatureValue>
  <KeyInfo>
    <X509Data>
      <X509Certificate>MIIGOzCCBSOgAwIBAgIKcs1tNQADAAJDHDANBgkqhkiG9w0BAQsFADBKMRIwEAYKCZImiZPyLGQBGRYCZ2UxEzARBgoJkiaJk/IsZAEZFgNuYmcxHzAdBgNVBAMTFk5CRyBDbGFzcyAyIElOVCBTdWIgQ0EwHhcNMjMxMTAxMTIzNjQzWhcNMjUxMDMxMTIzNjQzWjA5MRUwEwYDVQQKEwxKU0MgVEVSQUJBTksxIDAeBgNVBAMTF0JLUyAtIEFuYSBTaGFyYXNoZW5pZHplMIIBIjANBgkqhkiG9w0BAQEFAAOCAQ8AMIIBCgKCAQEA7iUiBLd5AQTKDuw/rMPj1c6RND7TxKTqPwQqsCT+4KWL8UR6Ws7VoYfKSdHP2U1lav8V9vDdoVC6zRJdGhPgTaXKRWtZ7NH8PlsnW0Gj1uMKDsrJpJEur5ZwW64uD0WM2J3kjs4SDwPSSxrdviiZ4C76RQV0xA3b5pRmXKSfKPsAZ2hoLXrL4xWBhiXPMcBOGTW8s0sUrbUjjt7avEQuPARcWrDeRMRcRuQ9LFnMKmFcLyeqc0ysEENjMiZvw3seuvjTHunJ/98o/a9g2tQVWBxql/t1wAww5yU9VFWm6sQ1Js8hWeeEQALaWs7271GEF7IEThiRystTKw1VBjmGxwIDAQABo4IDMjCCAy4wPAYJKwYBBAGCNxUHBC8wLQYlKwYBBAGCNxUI5rJgg431RIaBmQmDuKFKg76EcQSDxJEzhIOIXQIBZAIBIzAdBgNVHSUEFjAUBggrBgEFBQcDAgYIKwYBBQUHAwQwCwYDVR0PBAQDAgeAMCcGCSsGAQQBgjcVCgQaMBgwCgYIKwYBBQUHAwIwCgYIKwYBBQUHAwQwHQYDVR0OBBYEFEOlLpmYjVlndkKTZyT4y1tkdAXK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etVywpVO0KlK5TTzuUGJDiP55NYUJPR6vdu/fe0jCuFSb0N6Z3tUpxV6LFkzxzbmc26Q9zBDbrPq0rbpNOB4jjWU9gpP8tIVkuwGxz9lIrgOxxiVsq4mtqcDk849yqod8bVMEvJtRQCiazUjp51P9oVDYanZ8I5591Sw/+kTH3etlSrhB65kiL0HMzmJuAAUq1CM5+q9BDW66m8dnGeagQoFnS6NKNOZq1IrrUYe0xcrNKcax/Aea3gjIlSwxi4jrKVKE3yY8I00iNAcQR0vB/GzeLPJrzLipB4nRjdZP2kcVhA9NfEwVupnBHKTBkytmMyN+0OoCRSbHSmVbHu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Transform>
          <Transform Algorithm="http://www.w3.org/TR/2001/REC-xml-c14n-20010315"/>
        </Transforms>
        <DigestMethod Algorithm="http://www.w3.org/2001/04/xmlenc#sha256"/>
        <DigestValue>l5wVe38xu9LoX0HVfqdveoC4vmfQ2cByy53IokmC0R4=</DigestValue>
      </Reference>
      <Reference URI="/xl/calcChain.xml?ContentType=application/vnd.openxmlformats-officedocument.spreadsheetml.calcChain+xml">
        <DigestMethod Algorithm="http://www.w3.org/2001/04/xmlenc#sha256"/>
        <DigestValue>+SzAQuYEo/QgWj7SBY3eMuNfsyU1b1yxLEzOjZwqpTk=</DigestValue>
      </Reference>
      <Reference URI="/xl/drawings/drawing1.xml?ContentType=application/vnd.openxmlformats-officedocument.drawing+xml">
        <DigestMethod Algorithm="http://www.w3.org/2001/04/xmlenc#sha256"/>
        <DigestValue>zUMwFaDZsFdlZu2ihqSvTSAfvXIHeFO0bBz+FhEuCGk=</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atch5grUSpRh5Izoe3jniMCotyRj7X6wtFDbY0d2wmM=</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+Vi/2uODa8+6zbdlU4pesEcXKV53p0fSEQ5zADarYKo=</DigestValue>
      </Reference>
      <Reference URI="/xl/styles.xml?ContentType=application/vnd.openxmlformats-officedocument.spreadsheetml.styles+xml">
        <DigestMethod Algorithm="http://www.w3.org/2001/04/xmlenc#sha256"/>
        <DigestValue>b00KVZBR7olrTrQF/K0ACqJuk7Qa2siKnmTsK+dKESs=</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ROYsQG4z/+JqEaPw/MBthXielDLUooqdQjYsDJpAko4=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jP2ZBn7U3xVD9test1l38ySm5x6xvtb1YHv1fxiQ79Y=</DigestValue>
      </Reference>
      <Reference URI="/xl/worksheets/sheet10.xml?ContentType=application/vnd.openxmlformats-officedocument.spreadsheetml.worksheet+xml">
        <DigestMethod Algorithm="http://www.w3.org/2001/04/xmlenc#sha256"/>
        <DigestValue>tOgPRlcA4KDpSltGnChQ2NNrbC4jh/uX7YmUgdLesI4=</DigestValue>
      </Reference>
      <Reference URI="/xl/worksheets/sheet11.xml?ContentType=application/vnd.openxmlformats-officedocument.spreadsheetml.worksheet+xml">
        <DigestMethod Algorithm="http://www.w3.org/2001/04/xmlenc#sha256"/>
        <DigestValue>UBx34xqurajjfOevxatPvMBokfVd1Y/o+QPaWrAoZWo=</DigestValue>
      </Reference>
      <Reference URI="/xl/worksheets/sheet12.xml?ContentType=application/vnd.openxmlformats-officedocument.spreadsheetml.worksheet+xml">
        <DigestMethod Algorithm="http://www.w3.org/2001/04/xmlenc#sha256"/>
        <DigestValue>DR7Gu60Jdquzwno2WukgKXher12VcwJScan0YMJ8GIU=</DigestValue>
      </Reference>
      <Reference URI="/xl/worksheets/sheet13.xml?ContentType=application/vnd.openxmlformats-officedocument.spreadsheetml.worksheet+xml">
        <DigestMethod Algorithm="http://www.w3.org/2001/04/xmlenc#sha256"/>
        <DigestValue>qB2NYq00qSTNYnf+LDp0CfrtsxuPA7As2eTtS6Xq0QI=</DigestValue>
      </Reference>
      <Reference URI="/xl/worksheets/sheet14.xml?ContentType=application/vnd.openxmlformats-officedocument.spreadsheetml.worksheet+xml">
        <DigestMethod Algorithm="http://www.w3.org/2001/04/xmlenc#sha256"/>
        <DigestValue>0orIfX2jBCaT/xnFgIch7GtR/VyfgWeTsW0/bOG2Uco=</DigestValue>
      </Reference>
      <Reference URI="/xl/worksheets/sheet15.xml?ContentType=application/vnd.openxmlformats-officedocument.spreadsheetml.worksheet+xml">
        <DigestMethod Algorithm="http://www.w3.org/2001/04/xmlenc#sha256"/>
        <DigestValue>dm1qX68+8Q1U6tDCmA6u08ic0xOAGxe4j59cwxIXv/g=</DigestValue>
      </Reference>
      <Reference URI="/xl/worksheets/sheet16.xml?ContentType=application/vnd.openxmlformats-officedocument.spreadsheetml.worksheet+xml">
        <DigestMethod Algorithm="http://www.w3.org/2001/04/xmlenc#sha256"/>
        <DigestValue>6h+56yjVFz50bA4OcvajVVxLooXxKOyHRPGNeYqSv3g=</DigestValue>
      </Reference>
      <Reference URI="/xl/worksheets/sheet17.xml?ContentType=application/vnd.openxmlformats-officedocument.spreadsheetml.worksheet+xml">
        <DigestMethod Algorithm="http://www.w3.org/2001/04/xmlenc#sha256"/>
        <DigestValue>4x7aHzuYk5eeViZT5xXnUGOcw3NJx3+ALXSYI54ibiA=</DigestValue>
      </Reference>
      <Reference URI="/xl/worksheets/sheet18.xml?ContentType=application/vnd.openxmlformats-officedocument.spreadsheetml.worksheet+xml">
        <DigestMethod Algorithm="http://www.w3.org/2001/04/xmlenc#sha256"/>
        <DigestValue>HPzWgqRI7/UOIGOGV4Gzzxol0u/yRgnYy4DldHwfIFU=</DigestValue>
      </Reference>
      <Reference URI="/xl/worksheets/sheet19.xml?ContentType=application/vnd.openxmlformats-officedocument.spreadsheetml.worksheet+xml">
        <DigestMethod Algorithm="http://www.w3.org/2001/04/xmlenc#sha256"/>
        <DigestValue>dF7grtb3EJWr8qEtP3XZk7xs21n4MHB6OEOxhB7hPvQ=</DigestValue>
      </Reference>
      <Reference URI="/xl/worksheets/sheet2.xml?ContentType=application/vnd.openxmlformats-officedocument.spreadsheetml.worksheet+xml">
        <DigestMethod Algorithm="http://www.w3.org/2001/04/xmlenc#sha256"/>
        <DigestValue>wnAfRWeVS49xlNld6unJNpKCUVNNgvmLatjFIrnYcEA=</DigestValue>
      </Reference>
      <Reference URI="/xl/worksheets/sheet20.xml?ContentType=application/vnd.openxmlformats-officedocument.spreadsheetml.worksheet+xml">
        <DigestMethod Algorithm="http://www.w3.org/2001/04/xmlenc#sha256"/>
        <DigestValue>XpkXISg0STPWfiCxNSmBisqAlKGLxbiozkw57FX1Np4=</DigestValue>
      </Reference>
      <Reference URI="/xl/worksheets/sheet21.xml?ContentType=application/vnd.openxmlformats-officedocument.spreadsheetml.worksheet+xml">
        <DigestMethod Algorithm="http://www.w3.org/2001/04/xmlenc#sha256"/>
        <DigestValue>DFiQbEYdEKsgdOCPCmiUOuFq59KuDU5kISQSypwkKuE=</DigestValue>
      </Reference>
      <Reference URI="/xl/worksheets/sheet22.xml?ContentType=application/vnd.openxmlformats-officedocument.spreadsheetml.worksheet+xml">
        <DigestMethod Algorithm="http://www.w3.org/2001/04/xmlenc#sha256"/>
        <DigestValue>8UHpkWlh4Ez13uiP7HpWVtDkelQMe1bBJnaHCgZHCgg=</DigestValue>
      </Reference>
      <Reference URI="/xl/worksheets/sheet23.xml?ContentType=application/vnd.openxmlformats-officedocument.spreadsheetml.worksheet+xml">
        <DigestMethod Algorithm="http://www.w3.org/2001/04/xmlenc#sha256"/>
        <DigestValue>rckkFm/C/UUr08GdcqVSud5A3GQ8ZTuYFUIJIsgd5J8=</DigestValue>
      </Reference>
      <Reference URI="/xl/worksheets/sheet24.xml?ContentType=application/vnd.openxmlformats-officedocument.spreadsheetml.worksheet+xml">
        <DigestMethod Algorithm="http://www.w3.org/2001/04/xmlenc#sha256"/>
        <DigestValue>1inyWcAU5QBDK9wWp8EHxcGn9cQm4n+JbtQ3320jzV8=</DigestValue>
      </Reference>
      <Reference URI="/xl/worksheets/sheet25.xml?ContentType=application/vnd.openxmlformats-officedocument.spreadsheetml.worksheet+xml">
        <DigestMethod Algorithm="http://www.w3.org/2001/04/xmlenc#sha256"/>
        <DigestValue>44/ZTEfF2jtObhOrFw5RriK7Y1W6zTa+HY/fZOrU13E=</DigestValue>
      </Reference>
      <Reference URI="/xl/worksheets/sheet26.xml?ContentType=application/vnd.openxmlformats-officedocument.spreadsheetml.worksheet+xml">
        <DigestMethod Algorithm="http://www.w3.org/2001/04/xmlenc#sha256"/>
        <DigestValue>ypDsKSNKZ67Wjf0v17nOM05n0OXzSif2TgJPV4q2s5U=</DigestValue>
      </Reference>
      <Reference URI="/xl/worksheets/sheet27.xml?ContentType=application/vnd.openxmlformats-officedocument.spreadsheetml.worksheet+xml">
        <DigestMethod Algorithm="http://www.w3.org/2001/04/xmlenc#sha256"/>
        <DigestValue>pQrEDkYZKQBPdTF/QCig4pQB1E3j6LfpD3dsUnzESkQ=</DigestValue>
      </Reference>
      <Reference URI="/xl/worksheets/sheet28.xml?ContentType=application/vnd.openxmlformats-officedocument.spreadsheetml.worksheet+xml">
        <DigestMethod Algorithm="http://www.w3.org/2001/04/xmlenc#sha256"/>
        <DigestValue>tTJdkCzr1R9qDKFijWvVO4YFZUJL4b2uZa+x1//QgSw=</DigestValue>
      </Reference>
      <Reference URI="/xl/worksheets/sheet29.xml?ContentType=application/vnd.openxmlformats-officedocument.spreadsheetml.worksheet+xml">
        <DigestMethod Algorithm="http://www.w3.org/2001/04/xmlenc#sha256"/>
        <DigestValue>4rxC6utNLPFgrWrbsiryb3TqI9A4D9r8lIbNCvPQWlI=</DigestValue>
      </Reference>
      <Reference URI="/xl/worksheets/sheet3.xml?ContentType=application/vnd.openxmlformats-officedocument.spreadsheetml.worksheet+xml">
        <DigestMethod Algorithm="http://www.w3.org/2001/04/xmlenc#sha256"/>
        <DigestValue>nDy0+aFbGSzpFXnRNSUZYHNANA7PWltbY1orYKqJSg4=</DigestValue>
      </Reference>
      <Reference URI="/xl/worksheets/sheet30.xml?ContentType=application/vnd.openxmlformats-officedocument.spreadsheetml.worksheet+xml">
        <DigestMethod Algorithm="http://www.w3.org/2001/04/xmlenc#sha256"/>
        <DigestValue>lDU54uYfxxoRTiERVYc9u20o1rgLxQRMhMy12PPu8dA=</DigestValue>
      </Reference>
      <Reference URI="/xl/worksheets/sheet4.xml?ContentType=application/vnd.openxmlformats-officedocument.spreadsheetml.worksheet+xml">
        <DigestMethod Algorithm="http://www.w3.org/2001/04/xmlenc#sha256"/>
        <DigestValue>ln1y6Jf9hLrQxZ3ZOWXA2jNSLTLTzyT8RaG5XbupCkM=</DigestValue>
      </Reference>
      <Reference URI="/xl/worksheets/sheet5.xml?ContentType=application/vnd.openxmlformats-officedocument.spreadsheetml.worksheet+xml">
        <DigestMethod Algorithm="http://www.w3.org/2001/04/xmlenc#sha256"/>
        <DigestValue>DeIdVpb4e9ZR7lcBje0xR/YJyD1zzTL/GRTRi7frhFE=</DigestValue>
      </Reference>
      <Reference URI="/xl/worksheets/sheet6.xml?ContentType=application/vnd.openxmlformats-officedocument.spreadsheetml.worksheet+xml">
        <DigestMethod Algorithm="http://www.w3.org/2001/04/xmlenc#sha256"/>
        <DigestValue>7tiWveqV0Cymr08RU3+0JdrG9uu7SpquSpPMbyafonw=</DigestValue>
      </Reference>
      <Reference URI="/xl/worksheets/sheet7.xml?ContentType=application/vnd.openxmlformats-officedocument.spreadsheetml.worksheet+xml">
        <DigestMethod Algorithm="http://www.w3.org/2001/04/xmlenc#sha256"/>
        <DigestValue>u4i0oFir+unFuigKtDx0scPJ3vzCNdGN2JGF+JzFLnE=</DigestValue>
      </Reference>
      <Reference URI="/xl/worksheets/sheet8.xml?ContentType=application/vnd.openxmlformats-officedocument.spreadsheetml.worksheet+xml">
        <DigestMethod Algorithm="http://www.w3.org/2001/04/xmlenc#sha256"/>
        <DigestValue>nP0R6Ap+CqgJlNHMGmN17opE/j99VHNkz1rXz/jBNBg=</DigestValue>
      </Reference>
      <Reference URI="/xl/worksheets/sheet9.xml?ContentType=application/vnd.openxmlformats-officedocument.spreadsheetml.worksheet+xml">
        <DigestMethod Algorithm="http://www.w3.org/2001/04/xmlenc#sha256"/>
        <DigestValue>zZvXBLvaRwhW8DtLKxp0zdEP0JQggdzxW45ueHDFPQ8=</DigestValue>
      </Reference>
    </Manifest>
    <SignatureProperties>
      <SignatureProperty Id="idSignatureTime" Target="#idPackageSignature">
        <mdssi:SignatureTime xmlns:mdssi="http://schemas.openxmlformats.org/package/2006/digital-signature">
          <mdssi:Format>YYYY-MM-DDThh:mm:ssTZD</mdssi:Format>
          <mdssi:Value>2024-07-30T09:08:14Z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2024-07-30T09:08:14Z</xd:SigningTime>
          <xd:SigningCertificate>
            <xd:Cert>
              <xd:CertDigest>
                <DigestMethod Algorithm="http://www.w3.org/2001/04/xmlenc#sha256"/>
                <DigestValue>8vNnZSEpz1qzed/2UP41dQPjtndOjlqOMaN3jhZLJ1g=</DigestValue>
              </xd:CertDigest>
              <xd:IssuerSerial>
                <X509IssuerName>CN=NBG Class 2 INT Sub CA, DC=nbg, DC=ge</X509IssuerName>
                <X509SerialNumber>542139230778186797302556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MKyg4/cViAS0rH+AFG0CEwz4CPxu44fx/85GDTvd4ck=</DigestValue>
    </Reference>
    <Reference Type="http://www.w3.org/2000/09/xmldsig#Object" URI="#idOfficeObject">
      <DigestMethod Algorithm="http://www.w3.org/2001/04/xmlenc#sha256"/>
      <DigestValue>9fQIts51Y87VEvH7BERJ1u4QwphX7Z5b7i0DBVapJ1k=</DigestValue>
    </Reference>
    <Reference Type="http://uri.etsi.org/01903#SignedProperties" URI="#idSignedProperties">
      <Transforms>
        <Transform Algorithm="http://www.w3.org/TR/2001/REC-xml-c14n-20010315"/>
      </Transforms>
      <DigestMethod Algorithm="http://www.w3.org/2001/04/xmlenc#sha256"/>
      <DigestValue>G3BQOl5HZbbHQuG7+rX/cSlGvmnLC0hMDGY6lv/a00Y=</DigestValue>
    </Reference>
  </SignedInfo>
  <SignatureValue>trXkGC97tQSJgJ32ycgkRSHFv+js/4j+7hZgB4hdmnacSBHF9BAcMWPhKHOS1RWoEynXqzDZiHuq
GnnT0i44ALUf/rntV8iuvTP02G0oYzGGngZB2WJbNKoMYR30wtvbp1Ss1UzOTWZpAaiaEaj1TI5g
9egAkIi35oJjqm9HXq37RZ5cN7XN9v5fq4kCvbg/RbYkMfPT2IBvD8BrHWhUEH7L1MC+T0vOPwhc
mI4YfqyYbNtDAOFDntUgokgd57gkJhc4y8msqeWck00CAGO+Ll7JT/HcDXr+Ip2pRN5he/2RuS+U
s0jx7DXfgJL2z872WVT9NvcsI/j0DRWioFy1YQ==</SignatureValue>
  <KeyInfo>
    <X509Data>
      <X509Certificate>MIIGNzCCBR+gAwIBAgIKcs+IQwADAAJDHTANBgkqhkiG9w0BAQsFADBKMRIwEAYKCZImiZPyLGQBGRYCZ2UxEzARBgoJkiaJk/IsZAEZFgNuYmcxHzAdBgNVBAMTFk5CRyBDbGFzcyAyIElOVCBTdWIgQ0EwHhcNMjMxMTAxMTIzOTAxWhcNMjUxMDMxMTIzOTAxWjA1MRUwEwYDVQQKEwxKU0MgVGVyYWJhbmsxHDAaBgNVBAMTE0JLUyAtIFNvcGhpZSBKdWdlbGkwggEiMA0GCSqGSIb3DQEBAQUAA4IBDwAwggEKAoIBAQDxbRsz2ynsdoXVMCZU4ARg7xoxUAvLwKKnmvchu44rJxkrSGXuZ9whJUI2tevVLbRC61nTfMioi0WHhDsnBxcr4BKx+m194T8p91AZaTN35uOLrLTK1Zh5IF6Oa2Dr9n9eMXsUZKwsDLZpQvrELwr0Ewm83k+eDQurtzuQ8lD03VXtURAGEE75UPbCIZFUmapHa6GY44pRyZA51T8aDlNCVCFHpkFE/YMoRc/+eLZdwMlWKcGVvpXcjSC8KWSHvt22Sm3BCBedCrLuVwEAcfrGbZW6ISn93LVHqet8IkFb65YgOjHmdJ+nmJw3RgfMW76iXvqxfF5wz0brWbh7I91pAgMBAAGjggMyMIIDLjA8BgkrBgEEAYI3FQcELzAtBiUrBgEEAYI3FQjmsmCDjfVEhoGZCYO4oUqDvoRxBIPEkTOEg4hdAgFkAgEjMB0GA1UdJQQWMBQGCCsGAQUFBwMCBggrBgEFBQcDBDALBgNVHQ8EBAMCB4AwJwYJKwYBBAGCNxUKBBowGDAKBggrBgEFBQcDAjAKBggrBgEFBQcDBDAdBgNVHQ4EFgQUbLpZHuiGohEKf/kogeChsj/9U9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G/INm21sgQFbphLve0CNJ172o3/ifGVOHlDL/ryWi3xh24hL5lv5nIAQzhGvlkzmhTz4LUXW/VrdjI6a/zeG3TtdU9j/6iOOC/gQ7D9oFwFmV6MmzaZBsPleiVhdnAhbqmhpwcZ3cxXjkZp0Lbs8xOgmfIpr4oqsNJoWNNNrYvyrFo4YeW+2JYTlrljUMIfy49UO85FsL2L2lgqQX8WgNtJJZx/yJ4VUZUEB3+3O09Lzdh46RTb1Fusprp9568w4jLxHlc48jtp19+NM6eOQxVBpLWzu9rHnjPOBs5f1wR8QnZ7FsMQNWM3FAeHN0ZnoThh5zxU3wPyvY/zEsCuFm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l5wVe38xu9LoX0HVfqdveoC4vmfQ2cByy53IokmC0R4=</DigestValue>
      </Reference>
      <Reference URI="/xl/calcChain.xml?ContentType=application/vnd.openxmlformats-officedocument.spreadsheetml.calcChain+xml">
        <DigestMethod Algorithm="http://www.w3.org/2001/04/xmlenc#sha256"/>
        <DigestValue>+SzAQuYEo/QgWj7SBY3eMuNfsyU1b1yxLEzOjZwqpTk=</DigestValue>
      </Reference>
      <Reference URI="/xl/drawings/drawing1.xml?ContentType=application/vnd.openxmlformats-officedocument.drawing+xml">
        <DigestMethod Algorithm="http://www.w3.org/2001/04/xmlenc#sha256"/>
        <DigestValue>zUMwFaDZsFdlZu2ihqSvTSAfvXIHeFO0bBz+FhEuCGk=</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iE26OokMEnQMYiWgMfFhVXzSbn0Dmk333xx6Y+G1iUw=</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2bvX94YA3UVSaKlpfCjo157kRTaGD9ZFW7t96/Nk1uk=</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iE26OokMEnQMYiWgMfFhVXzSbn0Dmk333xx6Y+G1iUw=</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atch5grUSpRh5Izoe3jniMCotyRj7X6wtFDbY0d2wmM=</DigestValue>
      </Reference>
      <Reference URI="/xl/printerSettings/printerSettings24.bin?ContentType=application/vnd.openxmlformats-officedocument.spreadsheetml.printerSettings">
        <DigestMethod Algorithm="http://www.w3.org/2001/04/xmlenc#sha256"/>
        <DigestValue>T5+dHIUbWsoNr9wjsCsYAM5aCJXYyRG8SwGvZNtpnHc=</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+Vi/2uODa8+6zbdlU4pesEcXKV53p0fSEQ5zADarYKo=</DigestValue>
      </Reference>
      <Reference URI="/xl/styles.xml?ContentType=application/vnd.openxmlformats-officedocument.spreadsheetml.styles+xml">
        <DigestMethod Algorithm="http://www.w3.org/2001/04/xmlenc#sha256"/>
        <DigestValue>b00KVZBR7olrTrQF/K0ACqJuk7Qa2siKnmTsK+dKESs=</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ROYsQG4z/+JqEaPw/MBthXielDLUooqdQjYsDJpAko4=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jP2ZBn7U3xVD9test1l38ySm5x6xvtb1YHv1fxiQ79Y=</DigestValue>
      </Reference>
      <Reference URI="/xl/worksheets/sheet10.xml?ContentType=application/vnd.openxmlformats-officedocument.spreadsheetml.worksheet+xml">
        <DigestMethod Algorithm="http://www.w3.org/2001/04/xmlenc#sha256"/>
        <DigestValue>tOgPRlcA4KDpSltGnChQ2NNrbC4jh/uX7YmUgdLesI4=</DigestValue>
      </Reference>
      <Reference URI="/xl/worksheets/sheet11.xml?ContentType=application/vnd.openxmlformats-officedocument.spreadsheetml.worksheet+xml">
        <DigestMethod Algorithm="http://www.w3.org/2001/04/xmlenc#sha256"/>
        <DigestValue>UBx34xqurajjfOevxatPvMBokfVd1Y/o+QPaWrAoZWo=</DigestValue>
      </Reference>
      <Reference URI="/xl/worksheets/sheet12.xml?ContentType=application/vnd.openxmlformats-officedocument.spreadsheetml.worksheet+xml">
        <DigestMethod Algorithm="http://www.w3.org/2001/04/xmlenc#sha256"/>
        <DigestValue>DR7Gu60Jdquzwno2WukgKXher12VcwJScan0YMJ8GIU=</DigestValue>
      </Reference>
      <Reference URI="/xl/worksheets/sheet13.xml?ContentType=application/vnd.openxmlformats-officedocument.spreadsheetml.worksheet+xml">
        <DigestMethod Algorithm="http://www.w3.org/2001/04/xmlenc#sha256"/>
        <DigestValue>qB2NYq00qSTNYnf+LDp0CfrtsxuPA7As2eTtS6Xq0QI=</DigestValue>
      </Reference>
      <Reference URI="/xl/worksheets/sheet14.xml?ContentType=application/vnd.openxmlformats-officedocument.spreadsheetml.worksheet+xml">
        <DigestMethod Algorithm="http://www.w3.org/2001/04/xmlenc#sha256"/>
        <DigestValue>0orIfX2jBCaT/xnFgIch7GtR/VyfgWeTsW0/bOG2Uco=</DigestValue>
      </Reference>
      <Reference URI="/xl/worksheets/sheet15.xml?ContentType=application/vnd.openxmlformats-officedocument.spreadsheetml.worksheet+xml">
        <DigestMethod Algorithm="http://www.w3.org/2001/04/xmlenc#sha256"/>
        <DigestValue>dm1qX68+8Q1U6tDCmA6u08ic0xOAGxe4j59cwxIXv/g=</DigestValue>
      </Reference>
      <Reference URI="/xl/worksheets/sheet16.xml?ContentType=application/vnd.openxmlformats-officedocument.spreadsheetml.worksheet+xml">
        <DigestMethod Algorithm="http://www.w3.org/2001/04/xmlenc#sha256"/>
        <DigestValue>6h+56yjVFz50bA4OcvajVVxLooXxKOyHRPGNeYqSv3g=</DigestValue>
      </Reference>
      <Reference URI="/xl/worksheets/sheet17.xml?ContentType=application/vnd.openxmlformats-officedocument.spreadsheetml.worksheet+xml">
        <DigestMethod Algorithm="http://www.w3.org/2001/04/xmlenc#sha256"/>
        <DigestValue>4x7aHzuYk5eeViZT5xXnUGOcw3NJx3+ALXSYI54ibiA=</DigestValue>
      </Reference>
      <Reference URI="/xl/worksheets/sheet18.xml?ContentType=application/vnd.openxmlformats-officedocument.spreadsheetml.worksheet+xml">
        <DigestMethod Algorithm="http://www.w3.org/2001/04/xmlenc#sha256"/>
        <DigestValue>HPzWgqRI7/UOIGOGV4Gzzxol0u/yRgnYy4DldHwfIFU=</DigestValue>
      </Reference>
      <Reference URI="/xl/worksheets/sheet19.xml?ContentType=application/vnd.openxmlformats-officedocument.spreadsheetml.worksheet+xml">
        <DigestMethod Algorithm="http://www.w3.org/2001/04/xmlenc#sha256"/>
        <DigestValue>dF7grtb3EJWr8qEtP3XZk7xs21n4MHB6OEOxhB7hPvQ=</DigestValue>
      </Reference>
      <Reference URI="/xl/worksheets/sheet2.xml?ContentType=application/vnd.openxmlformats-officedocument.spreadsheetml.worksheet+xml">
        <DigestMethod Algorithm="http://www.w3.org/2001/04/xmlenc#sha256"/>
        <DigestValue>wnAfRWeVS49xlNld6unJNpKCUVNNgvmLatjFIrnYcEA=</DigestValue>
      </Reference>
      <Reference URI="/xl/worksheets/sheet20.xml?ContentType=application/vnd.openxmlformats-officedocument.spreadsheetml.worksheet+xml">
        <DigestMethod Algorithm="http://www.w3.org/2001/04/xmlenc#sha256"/>
        <DigestValue>XpkXISg0STPWfiCxNSmBisqAlKGLxbiozkw57FX1Np4=</DigestValue>
      </Reference>
      <Reference URI="/xl/worksheets/sheet21.xml?ContentType=application/vnd.openxmlformats-officedocument.spreadsheetml.worksheet+xml">
        <DigestMethod Algorithm="http://www.w3.org/2001/04/xmlenc#sha256"/>
        <DigestValue>DFiQbEYdEKsgdOCPCmiUOuFq59KuDU5kISQSypwkKuE=</DigestValue>
      </Reference>
      <Reference URI="/xl/worksheets/sheet22.xml?ContentType=application/vnd.openxmlformats-officedocument.spreadsheetml.worksheet+xml">
        <DigestMethod Algorithm="http://www.w3.org/2001/04/xmlenc#sha256"/>
        <DigestValue>8UHpkWlh4Ez13uiP7HpWVtDkelQMe1bBJnaHCgZHCgg=</DigestValue>
      </Reference>
      <Reference URI="/xl/worksheets/sheet23.xml?ContentType=application/vnd.openxmlformats-officedocument.spreadsheetml.worksheet+xml">
        <DigestMethod Algorithm="http://www.w3.org/2001/04/xmlenc#sha256"/>
        <DigestValue>rckkFm/C/UUr08GdcqVSud5A3GQ8ZTuYFUIJIsgd5J8=</DigestValue>
      </Reference>
      <Reference URI="/xl/worksheets/sheet24.xml?ContentType=application/vnd.openxmlformats-officedocument.spreadsheetml.worksheet+xml">
        <DigestMethod Algorithm="http://www.w3.org/2001/04/xmlenc#sha256"/>
        <DigestValue>1inyWcAU5QBDK9wWp8EHxcGn9cQm4n+JbtQ3320jzV8=</DigestValue>
      </Reference>
      <Reference URI="/xl/worksheets/sheet25.xml?ContentType=application/vnd.openxmlformats-officedocument.spreadsheetml.worksheet+xml">
        <DigestMethod Algorithm="http://www.w3.org/2001/04/xmlenc#sha256"/>
        <DigestValue>44/ZTEfF2jtObhOrFw5RriK7Y1W6zTa+HY/fZOrU13E=</DigestValue>
      </Reference>
      <Reference URI="/xl/worksheets/sheet26.xml?ContentType=application/vnd.openxmlformats-officedocument.spreadsheetml.worksheet+xml">
        <DigestMethod Algorithm="http://www.w3.org/2001/04/xmlenc#sha256"/>
        <DigestValue>ypDsKSNKZ67Wjf0v17nOM05n0OXzSif2TgJPV4q2s5U=</DigestValue>
      </Reference>
      <Reference URI="/xl/worksheets/sheet27.xml?ContentType=application/vnd.openxmlformats-officedocument.spreadsheetml.worksheet+xml">
        <DigestMethod Algorithm="http://www.w3.org/2001/04/xmlenc#sha256"/>
        <DigestValue>pQrEDkYZKQBPdTF/QCig4pQB1E3j6LfpD3dsUnzESkQ=</DigestValue>
      </Reference>
      <Reference URI="/xl/worksheets/sheet28.xml?ContentType=application/vnd.openxmlformats-officedocument.spreadsheetml.worksheet+xml">
        <DigestMethod Algorithm="http://www.w3.org/2001/04/xmlenc#sha256"/>
        <DigestValue>tTJdkCzr1R9qDKFijWvVO4YFZUJL4b2uZa+x1//QgSw=</DigestValue>
      </Reference>
      <Reference URI="/xl/worksheets/sheet29.xml?ContentType=application/vnd.openxmlformats-officedocument.spreadsheetml.worksheet+xml">
        <DigestMethod Algorithm="http://www.w3.org/2001/04/xmlenc#sha256"/>
        <DigestValue>4rxC6utNLPFgrWrbsiryb3TqI9A4D9r8lIbNCvPQWlI=</DigestValue>
      </Reference>
      <Reference URI="/xl/worksheets/sheet3.xml?ContentType=application/vnd.openxmlformats-officedocument.spreadsheetml.worksheet+xml">
        <DigestMethod Algorithm="http://www.w3.org/2001/04/xmlenc#sha256"/>
        <DigestValue>nDy0+aFbGSzpFXnRNSUZYHNANA7PWltbY1orYKqJSg4=</DigestValue>
      </Reference>
      <Reference URI="/xl/worksheets/sheet30.xml?ContentType=application/vnd.openxmlformats-officedocument.spreadsheetml.worksheet+xml">
        <DigestMethod Algorithm="http://www.w3.org/2001/04/xmlenc#sha256"/>
        <DigestValue>lDU54uYfxxoRTiERVYc9u20o1rgLxQRMhMy12PPu8dA=</DigestValue>
      </Reference>
      <Reference URI="/xl/worksheets/sheet4.xml?ContentType=application/vnd.openxmlformats-officedocument.spreadsheetml.worksheet+xml">
        <DigestMethod Algorithm="http://www.w3.org/2001/04/xmlenc#sha256"/>
        <DigestValue>ln1y6Jf9hLrQxZ3ZOWXA2jNSLTLTzyT8RaG5XbupCkM=</DigestValue>
      </Reference>
      <Reference URI="/xl/worksheets/sheet5.xml?ContentType=application/vnd.openxmlformats-officedocument.spreadsheetml.worksheet+xml">
        <DigestMethod Algorithm="http://www.w3.org/2001/04/xmlenc#sha256"/>
        <DigestValue>DeIdVpb4e9ZR7lcBje0xR/YJyD1zzTL/GRTRi7frhFE=</DigestValue>
      </Reference>
      <Reference URI="/xl/worksheets/sheet6.xml?ContentType=application/vnd.openxmlformats-officedocument.spreadsheetml.worksheet+xml">
        <DigestMethod Algorithm="http://www.w3.org/2001/04/xmlenc#sha256"/>
        <DigestValue>7tiWveqV0Cymr08RU3+0JdrG9uu7SpquSpPMbyafonw=</DigestValue>
      </Reference>
      <Reference URI="/xl/worksheets/sheet7.xml?ContentType=application/vnd.openxmlformats-officedocument.spreadsheetml.worksheet+xml">
        <DigestMethod Algorithm="http://www.w3.org/2001/04/xmlenc#sha256"/>
        <DigestValue>u4i0oFir+unFuigKtDx0scPJ3vzCNdGN2JGF+JzFLnE=</DigestValue>
      </Reference>
      <Reference URI="/xl/worksheets/sheet8.xml?ContentType=application/vnd.openxmlformats-officedocument.spreadsheetml.worksheet+xml">
        <DigestMethod Algorithm="http://www.w3.org/2001/04/xmlenc#sha256"/>
        <DigestValue>nP0R6Ap+CqgJlNHMGmN17opE/j99VHNkz1rXz/jBNBg=</DigestValue>
      </Reference>
      <Reference URI="/xl/worksheets/sheet9.xml?ContentType=application/vnd.openxmlformats-officedocument.spreadsheetml.worksheet+xml">
        <DigestMethod Algorithm="http://www.w3.org/2001/04/xmlenc#sha256"/>
        <DigestValue>zZvXBLvaRwhW8DtLKxp0zdEP0JQggdzxW45ueHDFPQ8=</DigestValue>
      </Reference>
    </Manifest>
    <SignatureProperties>
      <SignatureProperty Id="idSignatureTime" Target="#idPackageSignature">
        <mdssi:SignatureTime xmlns:mdssi="http://schemas.openxmlformats.org/package/2006/digital-signature">
          <mdssi:Format>YYYY-MM-DDThh:mm:ssTZD</mdssi:Format>
          <mdssi:Value>2024-07-30T09:08:28Z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2024-07-30T09:08:28Z</xd:SigningTime>
          <xd:SigningCertificate>
            <xd:Cert>
              <xd:CertDigest>
                <DigestMethod Algorithm="http://www.w3.org/2001/04/xmlenc#sha256"/>
                <DigestValue>qpKkEN+TOcrV+Oka/a3GJ+gnGAfM+vHvRMlmUjNiFfQ=</DigestValue>
              </xd:CertDigest>
              <xd:IssuerSerial>
                <X509IssuerName>CN=NBG Class 2 INT Sub CA, DC=nbg, DC=ge</X509IssuerName>
                <X509SerialNumber>542178073762022914409245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Aleksandre Khakhanashvili</dc:creator>
  <cp:lastModifiedBy>Aleksandre Khakhanashvili</cp:lastModifiedBy>
  <dcterms:created xsi:type="dcterms:W3CDTF">2006-09-16T00:00:00Z</dcterms:created>
  <dcterms:modified xsi:type="dcterms:W3CDTF">2024-07-26T08:48:15Z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