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13_ncr:201_{EA71F0E3-EF77-4461-ACF3-0F67E800E0E4}" xr6:coauthVersionLast="47" xr6:coauthVersionMax="47" xr10:uidLastSave="{00000000-0000-0000-0000-000000000000}"/>
  <bookViews>
    <workbookView xWindow="-120" yWindow="-120" windowWidth="29040" windowHeight="15840" tabRatio="919" activeTab="1"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94" l="1"/>
  <c r="B1" i="93"/>
  <c r="B1" i="92"/>
  <c r="B1" i="104" l="1"/>
  <c r="B1" i="103"/>
  <c r="B1" i="102"/>
  <c r="B1" i="101"/>
  <c r="B1" i="100"/>
  <c r="B1" i="99"/>
  <c r="B1" i="98"/>
  <c r="B1" i="97"/>
  <c r="B1" i="96"/>
  <c r="B1" i="95"/>
  <c r="C18" i="99" l="1"/>
  <c r="C15" i="98"/>
  <c r="H9" i="97"/>
  <c r="H10" i="97"/>
  <c r="H11" i="97"/>
  <c r="H12" i="97"/>
  <c r="H13" i="97"/>
  <c r="H14" i="97"/>
  <c r="H15" i="97"/>
  <c r="H16" i="97"/>
  <c r="H17" i="97"/>
  <c r="H19" i="97"/>
  <c r="H20" i="97"/>
  <c r="H21" i="97"/>
  <c r="H22" i="97"/>
  <c r="H23" i="97"/>
  <c r="H24" i="97"/>
  <c r="H25" i="97"/>
  <c r="H26" i="97"/>
  <c r="H27" i="97"/>
  <c r="H28" i="97"/>
  <c r="H29" i="97"/>
  <c r="H30" i="97"/>
  <c r="H31" i="97"/>
  <c r="H32" i="97"/>
  <c r="F34" i="97"/>
  <c r="G34" i="97"/>
  <c r="H14" i="96"/>
  <c r="H15" i="96"/>
  <c r="H17" i="96"/>
  <c r="H18" i="96"/>
  <c r="H19" i="96"/>
  <c r="F21" i="96"/>
  <c r="G21" i="96"/>
  <c r="B1" i="80" l="1"/>
  <c r="G37" i="80"/>
  <c r="G21" i="80" l="1"/>
  <c r="G39" i="80" s="1"/>
  <c r="B1" i="79" l="1"/>
  <c r="B1" i="37"/>
  <c r="B1" i="36"/>
  <c r="B1" i="74"/>
  <c r="B1" i="64"/>
  <c r="B1" i="35"/>
  <c r="B1" i="69"/>
  <c r="B1" i="77"/>
  <c r="B1" i="28"/>
  <c r="B1" i="73"/>
  <c r="B1" i="72"/>
  <c r="B1" i="52"/>
  <c r="B1" i="71"/>
  <c r="B1" i="6"/>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B2" i="71"/>
  <c r="G5" i="71" s="1"/>
  <c r="E5" i="6"/>
  <c r="D5" i="6"/>
  <c r="G5" i="6"/>
  <c r="C5" i="71" l="1"/>
  <c r="E5" i="71"/>
  <c r="F5" i="71"/>
  <c r="D5" i="71"/>
  <c r="C35" i="79" l="1"/>
  <c r="H8" i="96"/>
  <c r="H10" i="96"/>
  <c r="E21" i="96"/>
  <c r="H13" i="96"/>
  <c r="H11" i="96"/>
  <c r="H12" i="96"/>
  <c r="H9" i="96"/>
  <c r="C30" i="79" l="1"/>
  <c r="C26" i="79"/>
  <c r="H7" i="96"/>
  <c r="H23" i="96"/>
  <c r="C8" i="79"/>
  <c r="C21" i="96"/>
  <c r="H16" i="96"/>
  <c r="D21" i="96"/>
  <c r="H20" i="96" l="1"/>
  <c r="H21" i="96" s="1"/>
  <c r="D15" i="98" l="1"/>
  <c r="C34" i="97" l="1"/>
  <c r="H33" i="97"/>
  <c r="H22" i="96" l="1"/>
  <c r="C12" i="79" l="1"/>
  <c r="C18" i="79" s="1"/>
  <c r="C36" i="79" s="1"/>
  <c r="C38" i="79" s="1"/>
  <c r="H18" i="97" l="1"/>
  <c r="E34" i="97"/>
  <c r="H8" i="97"/>
  <c r="D34" i="97" l="1"/>
  <c r="H34" i="97" s="1"/>
  <c r="H7" i="97"/>
</calcChain>
</file>

<file path=xl/sharedStrings.xml><?xml version="1.0" encoding="utf-8"?>
<sst xmlns="http://schemas.openxmlformats.org/spreadsheetml/2006/main" count="1608" uniqueCount="993">
  <si>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</si>
  <si>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</si>
  <si>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</si>
  <si>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</si>
  <si>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</si>
  <si>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</si>
  <si>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</si>
  <si>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</si>
  <si>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</si>
  <si>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</si>
  <si>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</si>
  <si>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</si>
  <si>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</si>
  <si>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</si>
  <si>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</si>
  <si>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</si>
  <si>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</si>
  <si>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</si>
  <si>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</si>
  <si>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</si>
  <si>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</si>
  <si>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</si>
  <si>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</si>
  <si>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</si>
  <si>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</si>
  <si>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</si>
  <si>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</si>
  <si>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</si>
  <si>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</si>
  <si>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</si>
  <si>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</si>
  <si>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</si>
  <si>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</si>
  <si>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</si>
  <si>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</si>
  <si>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</si>
  <si>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</si>
  <si>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</si>
  <si>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</si>
  <si>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</si>
  <si>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</si>
  <si>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</si>
  <si>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</si>
  <si>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</si>
  <si>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</si>
  <si>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</si>
  <si>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</si>
  <si>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</si>
  <si>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</si>
  <si>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</si>
  <si>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</si>
  <si>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</si>
  <si>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</si>
  <si>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</si>
  <si>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</si>
  <si>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</si>
  <si>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</si>
  <si>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</si>
  <si>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</si>
  <si>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</si>
  <si>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</si>
  <si>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</si>
  <si>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</si>
  <si>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</si>
  <si>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</si>
  <si>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</si>
  <si>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</si>
  <si>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</si>
  <si>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</si>
  <si>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</si>
  <si>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</si>
  <si>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</si>
  <si>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</si>
  <si>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</si>
  <si>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</si>
  <si>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</si>
  <si>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</si>
  <si>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</si>
  <si>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</si>
  <si>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</si>
  <si>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</si>
  <si>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</si>
  <si>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</si>
  <si>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</si>
  <si>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</si>
  <si>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</si>
  <si>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</si>
  <si>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</si>
  <si>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</si>
  <si>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</si>
  <si>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</si>
  <si>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</si>
  <si>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</si>
  <si>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</si>
  <si>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</si>
  <si>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</si>
  <si>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</si>
  <si>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</si>
  <si>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</si>
  <si>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</si>
  <si>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</si>
  <si>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</si>
  <si>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</si>
  <si>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</si>
  <si>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</si>
  <si>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</si>
  <si>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</si>
  <si>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</si>
  <si>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</si>
  <si>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</si>
  <si>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</si>
  <si>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</si>
  <si>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</si>
  <si>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</si>
  <si>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</si>
  <si>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</si>
  <si>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</si>
  <si>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</si>
  <si>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</si>
  <si>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</si>
  <si>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</si>
  <si>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</si>
  <si>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</si>
  <si>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</si>
  <si>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</si>
  <si>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</si>
  <si>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</si>
  <si>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</si>
  <si>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</si>
  <si>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</si>
  <si>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</si>
  <si>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</si>
  <si>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</si>
  <si>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</si>
  <si>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</si>
  <si>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</si>
  <si>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</si>
  <si>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</si>
  <si>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</si>
  <si>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</si>
  <si>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</si>
  <si>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</si>
  <si>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</si>
  <si>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</si>
  <si>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</si>
  <si>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</si>
  <si>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</si>
  <si>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</si>
  <si>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</si>
  <si>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</si>
  <si>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</si>
  <si>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</si>
  <si>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</si>
  <si>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</si>
  <si>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</si>
  <si>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</si>
  <si>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</si>
  <si>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</si>
  <si>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</si>
  <si>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</si>
  <si>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</si>
  <si>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</si>
  <si>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</si>
  <si>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</si>
  <si>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</si>
  <si>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</si>
  <si>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</si>
  <si>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</si>
  <si>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</si>
  <si>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</si>
  <si>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</si>
  <si>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</si>
  <si>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</si>
  <si>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</si>
  <si>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</si>
  <si>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</si>
  <si>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</si>
  <si>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</si>
  <si>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</si>
  <si>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</si>
  <si>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</si>
  <si>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</si>
  <si>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</si>
  <si>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</si>
  <si>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</si>
  <si>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</si>
  <si>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</si>
  <si>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</si>
  <si>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</si>
  <si>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</si>
  <si>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</si>
  <si>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</si>
  <si>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</si>
  <si>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</si>
  <si>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</si>
  <si>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</si>
  <si>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</si>
  <si>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</si>
  <si>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</si>
  <si>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</si>
  <si>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</si>
  <si>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</si>
  <si>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</si>
  <si>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</si>
  <si>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</si>
  <si>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</si>
  <si>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</si>
  <si>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</si>
  <si>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</si>
  <si>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</si>
  <si>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</si>
  <si>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</si>
  <si>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</si>
  <si>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</si>
  <si>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</si>
  <si>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</si>
  <si>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</si>
  <si>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</si>
  <si>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</si>
  <si>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</si>
  <si>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</si>
  <si>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</si>
  <si>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</si>
  <si>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</si>
  <si>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</si>
  <si>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</si>
  <si>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</si>
  <si>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</si>
  <si>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</si>
  <si>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</si>
  <si>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</si>
  <si>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</si>
  <si>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</si>
  <si>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</si>
  <si>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</si>
  <si>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</si>
  <si>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</si>
  <si>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</si>
  <si>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</si>
  <si>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</si>
  <si>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</si>
  <si>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</si>
  <si>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</si>
  <si>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</si>
  <si>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</si>
  <si>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</si>
  <si>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</si>
  <si>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</si>
  <si>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</si>
  <si>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</si>
  <si>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</si>
  <si>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</si>
  <si>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</si>
  <si>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</si>
  <si>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</si>
  <si>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</si>
  <si>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</si>
  <si>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</si>
  <si>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</si>
  <si>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</si>
  <si>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</si>
  <si>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</si>
  <si>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</si>
  <si>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</si>
  <si>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</si>
  <si>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</si>
  <si>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</si>
  <si>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</si>
  <si>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</si>
  <si>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</si>
  <si>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</si>
  <si>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</si>
  <si>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</si>
  <si>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</si>
  <si>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</si>
  <si>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</si>
  <si>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</si>
  <si>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</si>
  <si>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</si>
  <si>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</si>
  <si>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</si>
  <si>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</si>
  <si>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</si>
  <si>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</si>
  <si>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</si>
  <si>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</si>
  <si>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</si>
  <si>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</si>
  <si>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</si>
  <si>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</si>
  <si>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</si>
  <si>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</si>
  <si>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</si>
  <si>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</si>
  <si>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</si>
  <si>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</si>
  <si>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</si>
  <si>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</si>
  <si>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</si>
  <si>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</si>
  <si>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</si>
  <si>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</si>
  <si>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</si>
  <si>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</si>
  <si>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</si>
  <si>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</si>
  <si>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</si>
  <si>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</si>
  <si>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</si>
  <si>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</si>
  <si>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</si>
  <si>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</si>
  <si>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</si>
  <si>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</si>
  <si>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</si>
  <si>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</si>
  <si>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</si>
  <si>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</si>
  <si>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</si>
  <si>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</si>
  <si>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</si>
  <si>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</si>
  <si>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</si>
  <si>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</si>
  <si>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</si>
  <si>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</si>
  <si>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</si>
  <si>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</si>
  <si>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</si>
  <si>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</si>
  <si>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</si>
  <si>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</si>
  <si>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</si>
  <si>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</si>
  <si>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</si>
  <si>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</si>
  <si>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</si>
  <si>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</si>
  <si>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</si>
  <si>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</si>
  <si>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</si>
  <si>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</si>
  <si>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</si>
  <si>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</si>
  <si>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</si>
  <si>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</si>
  <si>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</si>
  <si>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</si>
  <si>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</si>
  <si>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</si>
  <si>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</si>
  <si>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</si>
  <si>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</si>
  <si>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</si>
  <si>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</si>
  <si>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</si>
  <si>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</si>
  <si>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</si>
  <si>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</si>
  <si>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</si>
  <si>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</si>
  <si>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</si>
  <si>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</si>
  <si>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</si>
  <si>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</si>
  <si>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</si>
  <si>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</si>
  <si>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</si>
  <si>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</si>
  <si>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</si>
  <si>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</si>
  <si>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</si>
  <si>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</si>
  <si>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</si>
  <si>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</si>
  <si>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</si>
  <si>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</si>
  <si>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</si>
  <si>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</si>
  <si>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</si>
  <si>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</si>
  <si>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</si>
  <si>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</si>
  <si>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</si>
  <si>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</si>
  <si>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</si>
  <si>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</si>
  <si>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</si>
  <si>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</si>
  <si>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</si>
  <si>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</si>
  <si>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</si>
  <si>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</si>
  <si>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</si>
  <si>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</si>
  <si>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</si>
  <si>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</si>
  <si>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</si>
  <si>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</si>
  <si>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</si>
  <si>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</si>
  <si>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</si>
  <si>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</si>
  <si>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</si>
  <si>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</si>
  <si>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</si>
  <si>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</si>
  <si>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</si>
  <si>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</si>
  <si>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</si>
  <si>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</si>
  <si>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</si>
  <si>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</si>
  <si>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</si>
  <si>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</si>
  <si>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</si>
  <si>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</si>
  <si>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</si>
  <si>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</si>
  <si>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</si>
  <si>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</si>
  <si>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</si>
  <si>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</si>
  <si>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</si>
  <si>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</si>
  <si>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</si>
  <si>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</si>
  <si>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</si>
  <si>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</si>
  <si>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</si>
  <si>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</si>
  <si>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</si>
  <si>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</si>
  <si>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</si>
  <si>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</si>
  <si>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</si>
  <si>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</si>
  <si>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</si>
  <si>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</si>
  <si>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</si>
  <si>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</si>
  <si>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</si>
  <si>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</si>
  <si>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</si>
  <si>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</si>
  <si>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</si>
  <si>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</si>
  <si>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</si>
  <si>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</si>
  <si>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</si>
  <si>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</si>
  <si>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</si>
  <si>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</si>
  <si>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</si>
  <si>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</si>
  <si>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</si>
  <si>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</si>
  <si>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</si>
  <si>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</si>
  <si>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</si>
  <si>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</si>
  <si>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</si>
  <si>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</si>
  <si>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</si>
  <si>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</si>
  <si>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</si>
  <si>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</si>
  <si>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</si>
  <si>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</si>
  <si>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</si>
  <si>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</si>
  <si>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</si>
  <si>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</si>
  <si>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</si>
  <si>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</si>
  <si>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</si>
  <si>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</si>
  <si>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</si>
  <si>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</si>
  <si>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</si>
  <si>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</si>
  <si>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</si>
  <si>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</si>
  <si>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</si>
  <si>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</si>
  <si>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</si>
  <si>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</si>
  <si>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</si>
  <si>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</si>
  <si>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</si>
  <si>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</si>
  <si>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</si>
  <si>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</si>
  <si>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</si>
  <si>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</si>
  <si>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</si>
  <si>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</si>
  <si>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</si>
  <si>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</si>
  <si>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</si>
  <si>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</si>
  <si>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</si>
  <si>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</si>
  <si>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</si>
  <si>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</si>
  <si>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</si>
  <si>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</si>
  <si>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</si>
  <si>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</si>
  <si>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</si>
  <si>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</si>
  <si>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</si>
  <si>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</si>
  <si>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</si>
  <si>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</si>
  <si>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</si>
  <si>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</si>
  <si>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</si>
  <si>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</si>
  <si>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</si>
  <si>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</si>
  <si>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</si>
  <si>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</si>
  <si>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</si>
  <si>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</si>
  <si>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</si>
  <si>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</si>
  <si>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</si>
  <si>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</si>
  <si>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</si>
  <si>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</si>
  <si>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</si>
  <si>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</si>
  <si>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</si>
  <si>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</si>
  <si>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</si>
  <si>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</si>
  <si>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</si>
  <si>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</si>
  <si>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</si>
  <si>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</si>
  <si>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</si>
  <si>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</si>
  <si>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</si>
  <si>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</si>
  <si>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</si>
  <si>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</si>
  <si>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</si>
  <si>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</si>
  <si>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</si>
  <si>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</si>
  <si>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</si>
  <si>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</si>
  <si>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</si>
  <si>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</si>
  <si>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</si>
  <si>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</si>
  <si>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</si>
  <si>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</si>
  <si>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</si>
  <si>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</si>
  <si>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</si>
  <si>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</si>
  <si>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</si>
  <si>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</si>
  <si>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</si>
  <si>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</si>
  <si>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</si>
  <si>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</si>
  <si>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</si>
  <si>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</si>
  <si>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</si>
  <si>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</si>
  <si>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</si>
  <si>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</si>
  <si>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</si>
  <si>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</si>
  <si>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</si>
  <si>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</si>
  <si>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</si>
  <si>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</si>
  <si>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</si>
  <si>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</si>
  <si>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</si>
  <si>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</si>
  <si>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</si>
  <si>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</si>
  <si>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</si>
  <si>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</si>
  <si>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</si>
  <si>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</si>
  <si>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</si>
  <si>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</si>
  <si>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</si>
  <si>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</si>
  <si>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</si>
  <si>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</si>
  <si>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</si>
  <si>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</si>
  <si>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</si>
  <si>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</si>
  <si>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</si>
  <si>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</si>
  <si>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</si>
  <si>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</si>
  <si>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</si>
  <si>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</si>
  <si>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</si>
  <si>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</si>
  <si>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</si>
  <si>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</si>
  <si>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</si>
  <si>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</si>
  <si>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</si>
  <si>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</si>
  <si>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</si>
  <si>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</si>
  <si>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</si>
  <si>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</si>
  <si>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</si>
  <si>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</si>
  <si>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</si>
  <si>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</si>
  <si>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</si>
  <si>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</si>
  <si>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</si>
  <si>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</si>
  <si>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</si>
  <si>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</si>
  <si>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</si>
  <si>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</si>
  <si>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</si>
  <si>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</si>
  <si>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</si>
  <si>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</si>
  <si>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</si>
  <si>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</si>
  <si>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</si>
  <si>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</si>
  <si>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</si>
  <si>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</si>
  <si>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</si>
  <si>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</si>
  <si>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</si>
  <si>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</si>
  <si>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</si>
  <si>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</si>
  <si>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</si>
  <si>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</si>
  <si>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</si>
  <si>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</si>
  <si>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</si>
  <si>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</si>
  <si>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</si>
  <si>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</si>
  <si>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</si>
  <si>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</si>
  <si>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</si>
  <si>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</si>
  <si>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</si>
  <si>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</si>
  <si>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</si>
  <si>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</si>
  <si>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</si>
  <si>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</si>
  <si>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</si>
  <si>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</si>
  <si>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</si>
  <si>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</si>
  <si>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</si>
  <si>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</si>
  <si>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</si>
  <si>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</si>
  <si>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</si>
  <si>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</si>
  <si>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</si>
  <si>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</si>
  <si>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</si>
  <si>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</si>
  <si>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</si>
  <si>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</si>
  <si>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</si>
  <si>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</si>
  <si>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</si>
  <si>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</si>
  <si>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</si>
  <si>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</si>
  <si>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</si>
  <si>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</si>
  <si>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</si>
  <si>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</si>
  <si>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</si>
  <si>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</si>
  <si>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</si>
  <si>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</si>
  <si>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</si>
  <si>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</si>
  <si>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</si>
  <si>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</si>
  <si>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</si>
  <si>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</si>
  <si>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</si>
  <si>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</si>
  <si>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</si>
  <si>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</si>
  <si>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</si>
  <si>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</si>
  <si>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</si>
  <si>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</si>
  <si>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</si>
  <si>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</si>
  <si>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</si>
  <si>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</si>
  <si>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</si>
  <si>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</si>
  <si>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</si>
  <si>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</si>
  <si>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</si>
  <si>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</si>
  <si>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</si>
  <si>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</si>
  <si>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</si>
  <si>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</si>
  <si>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</si>
  <si>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</si>
  <si>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</si>
  <si>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</si>
  <si>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</si>
  <si>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</si>
  <si>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</si>
  <si>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</si>
  <si>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</si>
  <si>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</si>
  <si>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</si>
  <si>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</si>
  <si>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</si>
  <si>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</si>
  <si>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</si>
  <si>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</si>
  <si>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</si>
  <si>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</si>
  <si>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</si>
  <si>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</si>
  <si>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</si>
  <si>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</si>
  <si>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</si>
  <si>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</si>
  <si>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</si>
  <si>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</si>
  <si>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</si>
  <si>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</si>
  <si>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</si>
  <si>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</si>
  <si>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</si>
  <si>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</si>
  <si>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</si>
  <si>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</si>
  <si>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</si>
  <si>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</si>
  <si>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</si>
  <si>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</si>
  <si>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</si>
  <si>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</si>
  <si>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</si>
  <si>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</si>
  <si>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</si>
  <si>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</si>
  <si>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</si>
  <si>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</si>
  <si>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</si>
  <si>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</si>
  <si>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</si>
  <si>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</si>
  <si>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</si>
  <si>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</si>
  <si>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</si>
  <si>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</si>
  <si>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</si>
  <si>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</si>
  <si>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</si>
  <si>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</si>
  <si>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</si>
  <si>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</si>
  <si>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</si>
  <si>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</si>
  <si>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</si>
  <si>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</si>
  <si>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</si>
  <si>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</si>
  <si>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</si>
  <si>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</si>
  <si>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</si>
  <si>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</si>
  <si>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</si>
  <si>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</si>
  <si>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</si>
  <si>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</si>
  <si>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</si>
  <si>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</si>
  <si>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</si>
  <si>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</si>
  <si>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</si>
  <si>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</si>
  <si>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</si>
  <si>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</si>
  <si>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</si>
  <si>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</si>
  <si>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</si>
  <si>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</si>
  <si>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</si>
  <si>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</si>
  <si>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</si>
  <si>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</si>
  <si>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</si>
  <si>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</si>
  <si>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</si>
  <si>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</si>
  <si>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</si>
  <si>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</si>
  <si>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</si>
  <si>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</si>
  <si>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</si>
  <si>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</si>
  <si>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</si>
  <si>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</si>
  <si>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</si>
  <si>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</si>
  <si>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</si>
  <si>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</si>
  <si>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</si>
  <si>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</si>
  <si>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</si>
  <si>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</si>
  <si>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</si>
  <si>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</si>
  <si>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</si>
  <si>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</si>
  <si>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</si>
  <si>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</si>
  <si>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</si>
  <si>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</si>
  <si>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</si>
  <si>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</si>
  <si>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</si>
  <si>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</si>
  <si>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</si>
  <si>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</si>
  <si>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</si>
  <si>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</si>
  <si>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</si>
  <si>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</si>
  <si>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</si>
  <si>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</si>
  <si>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</si>
  <si>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</si>
  <si>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</si>
  <si>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</si>
  <si>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</si>
  <si>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</si>
  <si>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</si>
  <si>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</si>
  <si>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</si>
  <si>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</si>
  <si>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</si>
  <si>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</si>
  <si>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</si>
  <si>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</si>
  <si>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</si>
  <si>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</si>
  <si>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</si>
  <si>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</si>
  <si>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</si>
  <si>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</si>
  <si>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</si>
  <si>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</si>
  <si>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</si>
  <si>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</si>
  <si>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</si>
  <si>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</si>
  <si>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</si>
  <si>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</si>
  <si>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</si>
  <si>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</si>
  <si>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</si>
  <si>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</si>
  <si>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</si>
  <si>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</si>
  <si>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</si>
  <si>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</si>
  <si>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</si>
  <si>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</si>
  <si>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</si>
  <si>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</si>
  <si>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</si>
  <si>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</si>
  <si>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</si>
  <si>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</si>
  <si>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</si>
  <si>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</si>
  <si>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</si>
  <si>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</si>
  <si>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</si>
  <si>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</si>
  <si>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</si>
  <si>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</si>
  <si>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</si>
  <si>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</si>
  <si>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</si>
  <si>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</si>
  <si>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</si>
  <si>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</si>
  <si>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</si>
  <si>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</si>
  <si>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</si>
  <si>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</si>
  <si>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</si>
  <si>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</si>
  <si>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</si>
  <si>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</si>
  <si>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</si>
  <si>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</si>
  <si>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</si>
  <si>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</si>
  <si>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</si>
  <si>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</si>
  <si>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</si>
  <si>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</si>
  <si>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</si>
  <si>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</si>
  <si>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</si>
  <si>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</si>
  <si>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</si>
  <si>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</si>
  <si>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</si>
  <si>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</si>
  <si>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</si>
  <si>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</si>
  <si>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</si>
  <si>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</si>
  <si>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</si>
  <si>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</si>
  <si>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</si>
  <si>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</si>
  <si>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</si>
  <si>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</si>
  <si>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</si>
  <si>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</si>
  <si>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</si>
  <si>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</si>
  <si>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</si>
  <si>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</si>
  <si>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</si>
  <si>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</si>
  <si>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</si>
  <si>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</si>
  <si>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</si>
  <si>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</si>
  <si>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</si>
  <si>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</si>
  <si>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ცხრილი 9 (Capital), N38</t>
  </si>
  <si>
    <t>ცხრილი 9 (Capital), N2</t>
  </si>
  <si>
    <t>ცხრილი 9 (Capital), N6</t>
  </si>
  <si>
    <t>სს ტერაბანკი</t>
  </si>
  <si>
    <t>შეიხი ნაჰაიან მაბარაკ ალ ნაჰაიანი</t>
  </si>
  <si>
    <t>თეა  ლორთქიფანიძე</t>
  </si>
  <si>
    <t>https://terabank.ge</t>
  </si>
  <si>
    <t>შეიხი ნაჰაიან მაბარაკ ალ ნაჰაიანი (თავმჯდომარე)</t>
  </si>
  <si>
    <t>არადამოუკიდებელი თავმჯდომარე</t>
  </si>
  <si>
    <t>აბჰიჯით ჩოუდური</t>
  </si>
  <si>
    <t>არადამოუკიდებელ წევრი</t>
  </si>
  <si>
    <t>შეიხი საიფ მოჰამედ ბინ ბუტი ალ ჰამედ (მოადგილე)</t>
  </si>
  <si>
    <t>სეითი დევდარიანი</t>
  </si>
  <si>
    <t>დამოუკიდებელი წევრი</t>
  </si>
  <si>
    <t>ხირთ რულოფ დე კორტე</t>
  </si>
  <si>
    <t>ნანა მიქაშავიძე</t>
  </si>
  <si>
    <t>თეონა მიქაძე</t>
  </si>
  <si>
    <t>თეა ლორთქიფანიძე</t>
  </si>
  <si>
    <t>გენერალური დირექტორი</t>
  </si>
  <si>
    <t>სოფიო ჯუღელი</t>
  </si>
  <si>
    <t>ფინანსური დირექტორი</t>
  </si>
  <si>
    <t>თეიმურაზ აბულაძე</t>
  </si>
  <si>
    <t>რისკების დირექტორი</t>
  </si>
  <si>
    <t>ვახტანგ ხუციშვილი</t>
  </si>
  <si>
    <t>ოპერაციული დირექტორი</t>
  </si>
  <si>
    <t>დავით ვერულაშვილი</t>
  </si>
  <si>
    <t>კომერციული დირექტორი</t>
  </si>
  <si>
    <t>H.H. Sheikh Nahayan Mabarak Al Nahayan</t>
  </si>
  <si>
    <t>H.H. Sheikh Mansoor Binzayed Binsultan Al-Nahyan</t>
  </si>
  <si>
    <t>H.E. Sheikh Mohamed Butti Alhamed</t>
  </si>
  <si>
    <t>LTD "INVESTMENT TRADING GROUP"</t>
  </si>
  <si>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</sst>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sz val="9"/>
      <name val="Calibri"/>
      <family val="2"/>
      <scheme val="minor"/>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5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9"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40" fillId="65" borderId="34" applyNumberFormat="0" applyAlignment="0" applyProtection="0"/>
    <xf numFmtId="0" fontId="41" fillId="10" borderId="30"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0" fontId="40"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0" fontId="41" fillId="10" borderId="30"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0" fontId="40" fillId="65" borderId="3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5" applyNumberFormat="0" applyAlignment="0" applyProtection="0">
      <alignment horizontal="left" vertical="center"/>
    </xf>
    <xf numFmtId="0" fontId="53" fillId="0" borderId="25" applyNumberFormat="0" applyAlignment="0" applyProtection="0">
      <alignment horizontal="left" vertical="center"/>
    </xf>
    <xf numFmtId="168" fontId="53" fillId="0" borderId="25"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36" applyNumberFormat="0" applyFill="0" applyAlignment="0" applyProtection="0"/>
    <xf numFmtId="169" fontId="54" fillId="0" borderId="36" applyNumberFormat="0" applyFill="0" applyAlignment="0" applyProtection="0"/>
    <xf numFmtId="0"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0" fontId="54" fillId="0" borderId="36" applyNumberFormat="0" applyFill="0" applyAlignment="0" applyProtection="0"/>
    <xf numFmtId="0" fontId="55" fillId="0" borderId="37" applyNumberFormat="0" applyFill="0" applyAlignment="0" applyProtection="0"/>
    <xf numFmtId="169" fontId="55" fillId="0" borderId="37" applyNumberFormat="0" applyFill="0" applyAlignment="0" applyProtection="0"/>
    <xf numFmtId="0"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0" fontId="55" fillId="0" borderId="37" applyNumberFormat="0" applyFill="0" applyAlignment="0" applyProtection="0"/>
    <xf numFmtId="0" fontId="56" fillId="0" borderId="38" applyNumberFormat="0" applyFill="0" applyAlignment="0" applyProtection="0"/>
    <xf numFmtId="169"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9"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0" fontId="65" fillId="43" borderId="33"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39" applyNumberFormat="0" applyFill="0" applyAlignment="0" applyProtection="0"/>
    <xf numFmtId="0" fontId="69" fillId="0" borderId="2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0" fontId="68" fillId="0" borderId="3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0" fontId="68" fillId="0" borderId="3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0"/>
    <xf numFmtId="169" fontId="25" fillId="0" borderId="40"/>
    <xf numFmtId="168" fontId="25" fillId="0" borderId="4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168"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168" fontId="2" fillId="0" borderId="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169"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168" fontId="2" fillId="0" borderId="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9"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9"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24" fillId="0" borderId="44"/>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9"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88" fontId="2" fillId="70" borderId="92" applyFont="0">
      <alignment horizontal="right" vertical="center"/>
    </xf>
    <xf numFmtId="3" fontId="2" fillId="70" borderId="92" applyFont="0">
      <alignment horizontal="right" vertical="center"/>
    </xf>
    <xf numFmtId="0" fontId="82"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9"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3" fontId="2" fillId="75" borderId="92" applyFont="0">
      <alignment horizontal="right" vertical="center"/>
      <protection locked="0"/>
    </xf>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3" fontId="2" fillId="72" borderId="92" applyFont="0">
      <alignment horizontal="right" vertical="center"/>
      <protection locked="0"/>
    </xf>
    <xf numFmtId="0" fontId="65"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9"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2" fillId="71" borderId="93" applyNumberFormat="0" applyFont="0" applyBorder="0" applyProtection="0">
      <alignment horizontal="left" vertical="center"/>
    </xf>
    <xf numFmtId="9" fontId="2" fillId="71" borderId="92" applyFont="0" applyProtection="0">
      <alignment horizontal="right" vertical="center"/>
    </xf>
    <xf numFmtId="3" fontId="2" fillId="71" borderId="92" applyFont="0" applyProtection="0">
      <alignment horizontal="right" vertical="center"/>
    </xf>
    <xf numFmtId="0" fontId="61" fillId="70" borderId="93" applyFont="0" applyBorder="0">
      <alignment horizontal="center" wrapText="1"/>
    </xf>
    <xf numFmtId="168" fontId="53" fillId="0" borderId="90">
      <alignment horizontal="left" vertical="center"/>
    </xf>
    <xf numFmtId="0" fontId="53" fillId="0" borderId="90">
      <alignment horizontal="left" vertical="center"/>
    </xf>
    <xf numFmtId="0" fontId="53" fillId="0" borderId="90">
      <alignment horizontal="left" vertical="center"/>
    </xf>
    <xf numFmtId="0" fontId="2" fillId="69" borderId="92" applyNumberFormat="0" applyFont="0" applyBorder="0" applyProtection="0">
      <alignment horizontal="center" vertical="center"/>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7"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9"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763">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2" xfId="0" applyFont="1" applyBorder="1"/>
    <xf numFmtId="0" fontId="12" fillId="0" borderId="0" xfId="0" applyFont="1"/>
    <xf numFmtId="0" fontId="9" fillId="0" borderId="0" xfId="0" applyFont="1" applyAlignment="1">
      <alignment horizontal="right" wrapText="1"/>
    </xf>
    <xf numFmtId="0" fontId="9" fillId="0" borderId="15" xfId="0" applyFont="1" applyBorder="1" applyAlignment="1">
      <alignment vertical="center"/>
    </xf>
    <xf numFmtId="0" fontId="9" fillId="0" borderId="18"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17"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17" xfId="0" applyFont="1" applyBorder="1"/>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5"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5" xfId="1" applyNumberFormat="1" applyFont="1" applyFill="1" applyBorder="1" applyAlignment="1" applyProtection="1">
      <alignment horizontal="center" vertical="center" wrapText="1"/>
      <protection locked="0"/>
    </xf>
    <xf numFmtId="164" fontId="7" fillId="3" borderId="16" xfId="1" applyNumberFormat="1" applyFont="1" applyFill="1" applyBorder="1" applyAlignment="1" applyProtection="1">
      <alignment horizontal="center" vertical="center" wrapText="1"/>
      <protection locked="0"/>
    </xf>
    <xf numFmtId="0" fontId="4" fillId="0" borderId="12" xfId="0" applyFont="1" applyBorder="1"/>
    <xf numFmtId="0" fontId="4" fillId="0" borderId="14" xfId="0" applyFont="1" applyBorder="1"/>
    <xf numFmtId="0" fontId="7" fillId="3" borderId="18" xfId="9" applyFont="1" applyFill="1" applyBorder="1" applyAlignment="1" applyProtection="1">
      <alignment horizontal="left" vertical="center"/>
      <protection locked="0"/>
    </xf>
    <xf numFmtId="0" fontId="15" fillId="3" borderId="20"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0" xfId="11" applyFont="1" applyAlignment="1">
      <alignment vertical="center"/>
    </xf>
    <xf numFmtId="0" fontId="4" fillId="0" borderId="15" xfId="0" applyFont="1" applyBorder="1" applyAlignment="1">
      <alignment vertical="center"/>
    </xf>
    <xf numFmtId="0" fontId="9" fillId="2" borderId="18" xfId="0" applyFont="1" applyFill="1" applyBorder="1" applyAlignment="1">
      <alignment horizontal="right" vertical="center"/>
    </xf>
    <xf numFmtId="0" fontId="4" fillId="0" borderId="48" xfId="0" applyFont="1" applyBorder="1"/>
    <xf numFmtId="0" fontId="19" fillId="0" borderId="18" xfId="0" applyFont="1" applyBorder="1" applyAlignment="1">
      <alignment horizontal="center" vertical="center" wrapText="1"/>
    </xf>
    <xf numFmtId="0" fontId="4" fillId="0" borderId="49" xfId="0" applyFont="1" applyBorder="1"/>
    <xf numFmtId="0" fontId="7" fillId="0" borderId="12"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4" xfId="2" applyNumberFormat="1" applyFont="1" applyFill="1" applyBorder="1" applyAlignment="1" applyProtection="1">
      <alignment horizontal="center" vertical="center"/>
      <protection locked="0"/>
    </xf>
    <xf numFmtId="0" fontId="7" fillId="0" borderId="15"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5" xfId="9" applyFont="1" applyBorder="1" applyAlignment="1" applyProtection="1">
      <alignment horizontal="center" vertical="center" wrapText="1"/>
      <protection locked="0"/>
    </xf>
    <xf numFmtId="0" fontId="15" fillId="36" borderId="19" xfId="13" applyFont="1" applyFill="1" applyBorder="1" applyAlignment="1" applyProtection="1">
      <alignment vertical="center" wrapText="1"/>
      <protection locked="0"/>
    </xf>
    <xf numFmtId="167" fontId="22" fillId="0" borderId="54" xfId="0" applyNumberFormat="1" applyFont="1" applyBorder="1" applyAlignment="1">
      <alignment horizontal="center"/>
    </xf>
    <xf numFmtId="167" fontId="22" fillId="0" borderId="52" xfId="0" applyNumberFormat="1" applyFont="1" applyBorder="1" applyAlignment="1">
      <alignment horizontal="center"/>
    </xf>
    <xf numFmtId="167" fontId="18" fillId="0" borderId="52" xfId="0" applyNumberFormat="1" applyFont="1" applyBorder="1" applyAlignment="1">
      <alignment horizontal="center"/>
    </xf>
    <xf numFmtId="167" fontId="22" fillId="0" borderId="55" xfId="0" applyNumberFormat="1" applyFont="1" applyBorder="1" applyAlignment="1">
      <alignment horizontal="center"/>
    </xf>
    <xf numFmtId="167" fontId="22" fillId="0" borderId="56"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7" xfId="0" applyFont="1" applyBorder="1"/>
    <xf numFmtId="0" fontId="4" fillId="0" borderId="13" xfId="0" applyFont="1" applyBorder="1"/>
    <xf numFmtId="0" fontId="4" fillId="0" borderId="18" xfId="0" applyFont="1" applyBorder="1"/>
    <xf numFmtId="0" fontId="7" fillId="3" borderId="15" xfId="5" applyFont="1" applyFill="1" applyBorder="1" applyAlignment="1" applyProtection="1">
      <alignment horizontal="right" vertical="center"/>
      <protection locked="0"/>
    </xf>
    <xf numFmtId="0" fontId="15" fillId="3" borderId="19" xfId="16" applyFont="1" applyFill="1" applyBorder="1" applyProtection="1">
      <protection locked="0"/>
    </xf>
    <xf numFmtId="0" fontId="4" fillId="0" borderId="13" xfId="0" applyFont="1" applyBorder="1" applyAlignment="1">
      <alignment wrapText="1"/>
    </xf>
    <xf numFmtId="0" fontId="4" fillId="0" borderId="14" xfId="0" applyFont="1" applyBorder="1" applyAlignment="1">
      <alignment wrapText="1"/>
    </xf>
    <xf numFmtId="0" fontId="6" fillId="0" borderId="19" xfId="0" applyFont="1" applyBorder="1"/>
    <xf numFmtId="0" fontId="9" fillId="3" borderId="15" xfId="5" applyFont="1" applyFill="1" applyBorder="1" applyAlignment="1" applyProtection="1">
      <alignment horizontal="left" vertical="center"/>
      <protection locked="0"/>
    </xf>
    <xf numFmtId="0" fontId="9" fillId="3" borderId="16" xfId="13" applyFont="1" applyFill="1" applyBorder="1" applyAlignment="1" applyProtection="1">
      <alignment horizontal="center" vertical="center" wrapText="1"/>
      <protection locked="0"/>
    </xf>
    <xf numFmtId="0" fontId="9" fillId="3" borderId="15" xfId="5" applyFont="1" applyFill="1" applyBorder="1" applyAlignment="1" applyProtection="1">
      <alignment horizontal="right" vertical="center"/>
      <protection locked="0"/>
    </xf>
    <xf numFmtId="0" fontId="9" fillId="3" borderId="18" xfId="9" applyFont="1" applyFill="1" applyBorder="1" applyAlignment="1" applyProtection="1">
      <alignment horizontal="right" vertical="center"/>
      <protection locked="0"/>
    </xf>
    <xf numFmtId="0" fontId="10" fillId="3" borderId="19" xfId="16" applyFont="1" applyFill="1" applyBorder="1" applyProtection="1">
      <protection locked="0"/>
    </xf>
    <xf numFmtId="3" fontId="10" fillId="36" borderId="19" xfId="16" applyNumberFormat="1" applyFont="1" applyFill="1" applyBorder="1" applyProtection="1">
      <protection locked="0"/>
    </xf>
    <xf numFmtId="0" fontId="4" fillId="0" borderId="48" xfId="0" applyFont="1" applyBorder="1" applyAlignment="1">
      <alignment horizontal="center"/>
    </xf>
    <xf numFmtId="0" fontId="4" fillId="0" borderId="49"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16" xfId="0" applyFont="1" applyBorder="1" applyAlignment="1">
      <alignment horizontal="center" vertical="center"/>
    </xf>
    <xf numFmtId="0" fontId="101"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2" fillId="0" borderId="3" xfId="20960" applyFont="1" applyBorder="1" applyAlignment="1">
      <alignment horizontal="center" vertical="center"/>
    </xf>
    <xf numFmtId="0" fontId="103" fillId="0" borderId="0" xfId="0" applyFont="1" applyAlignment="1">
      <alignment wrapText="1"/>
    </xf>
    <xf numFmtId="0" fontId="9" fillId="0" borderId="2" xfId="20960" applyFont="1" applyBorder="1" applyAlignment="1">
      <alignment horizontal="left" wrapText="1" indent="1"/>
    </xf>
    <xf numFmtId="0" fontId="15" fillId="0" borderId="13" xfId="11" applyFont="1" applyBorder="1" applyAlignment="1">
      <alignment horizontal="center" vertical="center"/>
    </xf>
    <xf numFmtId="0" fontId="9" fillId="0" borderId="0" xfId="11" applyFont="1" applyAlignment="1">
      <alignment horizontal="left"/>
    </xf>
    <xf numFmtId="0" fontId="17" fillId="0" borderId="0" xfId="11" applyFont="1" applyAlignment="1">
      <alignment horizontal="right"/>
    </xf>
    <xf numFmtId="0" fontId="0" fillId="0" borderId="12" xfId="0" applyBorder="1" applyAlignment="1">
      <alignment horizontal="center" vertical="center"/>
    </xf>
    <xf numFmtId="0" fontId="6" fillId="36" borderId="23"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2" xfId="0" applyFont="1" applyFill="1" applyBorder="1" applyAlignment="1">
      <alignment wrapText="1"/>
    </xf>
    <xf numFmtId="0" fontId="15" fillId="0" borderId="0" xfId="11"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18"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7"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Border="1" applyAlignment="1">
      <alignment horizontal="center"/>
    </xf>
    <xf numFmtId="0" fontId="4" fillId="0" borderId="18" xfId="0" applyFont="1" applyBorder="1" applyAlignment="1">
      <alignment horizontal="center" vertical="center"/>
    </xf>
    <xf numFmtId="0" fontId="105" fillId="0" borderId="0" xfId="0" applyFont="1"/>
    <xf numFmtId="49" fontId="105" fillId="0" borderId="7" xfId="0" applyNumberFormat="1" applyFont="1" applyBorder="1" applyAlignment="1">
      <alignment horizontal="right" vertical="center"/>
    </xf>
    <xf numFmtId="49" fontId="105" fillId="0" borderId="70" xfId="0" applyNumberFormat="1" applyFont="1" applyBorder="1" applyAlignment="1">
      <alignment horizontal="right" vertical="center"/>
    </xf>
    <xf numFmtId="49" fontId="105" fillId="0" borderId="73" xfId="0" applyNumberFormat="1" applyFont="1" applyBorder="1" applyAlignment="1">
      <alignment horizontal="right" vertical="center"/>
    </xf>
    <xf numFmtId="49" fontId="105" fillId="0" borderId="78" xfId="0" applyNumberFormat="1" applyFont="1" applyBorder="1" applyAlignment="1">
      <alignment horizontal="right" vertical="center"/>
    </xf>
    <xf numFmtId="0" fontId="105" fillId="0" borderId="0" xfId="0" applyFont="1" applyAlignment="1">
      <alignment horizontal="left"/>
    </xf>
    <xf numFmtId="0" fontId="105" fillId="0" borderId="78" xfId="0" applyFont="1" applyBorder="1" applyAlignment="1">
      <alignment horizontal="right" vertical="center"/>
    </xf>
    <xf numFmtId="49" fontId="105" fillId="0" borderId="0" xfId="0" applyNumberFormat="1" applyFont="1" applyAlignment="1">
      <alignment horizontal="right" vertical="center"/>
    </xf>
    <xf numFmtId="0" fontId="105" fillId="0" borderId="0" xfId="0" applyFont="1" applyAlignment="1">
      <alignment vertical="center" wrapText="1"/>
    </xf>
    <xf numFmtId="0" fontId="105"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19" xfId="0" applyNumberFormat="1" applyFont="1" applyFill="1" applyBorder="1" applyAlignment="1" applyProtection="1">
      <alignment vertical="center"/>
      <protection locked="0"/>
    </xf>
    <xf numFmtId="3" fontId="20" fillId="36" borderId="19" xfId="0" applyNumberFormat="1" applyFont="1" applyFill="1" applyBorder="1" applyAlignment="1">
      <alignment vertical="center" wrapText="1"/>
    </xf>
    <xf numFmtId="193" fontId="7" fillId="36" borderId="16" xfId="2" applyNumberFormat="1" applyFont="1" applyFill="1" applyBorder="1" applyAlignment="1" applyProtection="1">
      <alignment vertical="top"/>
    </xf>
    <xf numFmtId="193" fontId="4" fillId="0" borderId="3" xfId="0" applyNumberFormat="1" applyFont="1" applyBorder="1"/>
    <xf numFmtId="193" fontId="4" fillId="0" borderId="15" xfId="0" applyNumberFormat="1" applyFont="1" applyBorder="1"/>
    <xf numFmtId="193" fontId="9" fillId="36" borderId="3" xfId="5"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22" fillId="0" borderId="0" xfId="0" applyNumberFormat="1" applyFont="1"/>
    <xf numFmtId="0" fontId="4" fillId="0" borderId="22" xfId="0" applyFont="1" applyBorder="1" applyAlignment="1">
      <alignment horizontal="center" vertical="center"/>
    </xf>
    <xf numFmtId="0" fontId="4" fillId="0" borderId="22" xfId="0" applyFont="1" applyBorder="1" applyAlignment="1">
      <alignment wrapText="1"/>
    </xf>
    <xf numFmtId="0" fontId="4" fillId="0" borderId="3" xfId="0" applyFont="1" applyBorder="1" applyAlignment="1">
      <alignment horizontal="center" vertical="center" wrapText="1"/>
    </xf>
    <xf numFmtId="9" fontId="106" fillId="0" borderId="3" xfId="0" applyNumberFormat="1" applyFont="1" applyBorder="1" applyAlignment="1">
      <alignment horizontal="center" vertical="center"/>
    </xf>
    <xf numFmtId="0" fontId="6" fillId="0" borderId="0" xfId="0" applyFont="1" applyAlignment="1">
      <alignment horizontal="center" wrapText="1"/>
    </xf>
    <xf numFmtId="0" fontId="9" fillId="0" borderId="12" xfId="0" applyFont="1" applyBorder="1" applyAlignment="1">
      <alignment horizontal="right" vertical="center" wrapText="1"/>
    </xf>
    <xf numFmtId="0" fontId="7" fillId="0" borderId="13" xfId="0" applyFont="1" applyBorder="1" applyAlignment="1">
      <alignment vertical="center" wrapText="1"/>
    </xf>
    <xf numFmtId="169" fontId="25" fillId="37" borderId="0" xfId="20"/>
    <xf numFmtId="169" fontId="25" fillId="37" borderId="86" xfId="20" applyBorder="1"/>
    <xf numFmtId="0" fontId="4" fillId="0" borderId="7" xfId="0" applyFont="1" applyBorder="1" applyAlignment="1">
      <alignment vertical="center"/>
    </xf>
    <xf numFmtId="0" fontId="4" fillId="0" borderId="47" xfId="0" applyFont="1" applyBorder="1" applyAlignment="1">
      <alignment vertical="center"/>
    </xf>
    <xf numFmtId="0" fontId="4" fillId="0" borderId="92" xfId="0" applyFont="1" applyBorder="1" applyAlignment="1">
      <alignment vertical="center"/>
    </xf>
    <xf numFmtId="0" fontId="6" fillId="0" borderId="92"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4" fillId="0" borderId="12"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69" fontId="25" fillId="37" borderId="25" xfId="20" applyBorder="1"/>
    <xf numFmtId="169" fontId="25" fillId="37" borderId="102" xfId="20" applyBorder="1"/>
    <xf numFmtId="169" fontId="25" fillId="37" borderId="94" xfId="20" applyBorder="1"/>
    <xf numFmtId="169" fontId="25" fillId="37" borderId="49" xfId="20" applyBorder="1"/>
    <xf numFmtId="0" fontId="4" fillId="3" borderId="57" xfId="0" applyFont="1" applyFill="1" applyBorder="1" applyAlignment="1">
      <alignment horizontal="center" vertical="center"/>
    </xf>
    <xf numFmtId="0" fontId="4" fillId="3" borderId="0" xfId="0" applyFont="1" applyFill="1" applyAlignment="1">
      <alignment vertical="center"/>
    </xf>
    <xf numFmtId="0" fontId="4" fillId="0" borderId="63" xfId="0" applyFont="1" applyBorder="1" applyAlignment="1">
      <alignment horizontal="center" vertical="center"/>
    </xf>
    <xf numFmtId="0" fontId="4" fillId="3" borderId="90" xfId="0" applyFont="1" applyFill="1" applyBorder="1" applyAlignment="1">
      <alignment vertical="center"/>
    </xf>
    <xf numFmtId="0" fontId="14" fillId="3" borderId="103" xfId="0" applyFont="1" applyFill="1" applyBorder="1" applyAlignment="1">
      <alignment horizontal="left"/>
    </xf>
    <xf numFmtId="0" fontId="14" fillId="3" borderId="104" xfId="0" applyFont="1" applyFill="1" applyBorder="1" applyAlignment="1">
      <alignment horizontal="left"/>
    </xf>
    <xf numFmtId="0" fontId="4" fillId="0" borderId="92" xfId="0" applyFont="1" applyBorder="1" applyAlignment="1">
      <alignment horizontal="center" vertical="center" wrapText="1"/>
    </xf>
    <xf numFmtId="0" fontId="105" fillId="0" borderId="80" xfId="0" applyFont="1" applyBorder="1" applyAlignment="1">
      <alignment horizontal="right" vertical="center"/>
    </xf>
    <xf numFmtId="0" fontId="4" fillId="0" borderId="105" xfId="0" applyFont="1" applyBorder="1" applyAlignment="1">
      <alignment horizontal="center" vertical="center" wrapText="1"/>
    </xf>
    <xf numFmtId="0" fontId="6" fillId="3" borderId="106" xfId="0" applyFont="1" applyFill="1" applyBorder="1" applyAlignment="1">
      <alignment vertical="center"/>
    </xf>
    <xf numFmtId="0" fontId="4" fillId="3" borderId="17" xfId="0" applyFont="1" applyFill="1" applyBorder="1" applyAlignment="1">
      <alignment vertical="center"/>
    </xf>
    <xf numFmtId="0" fontId="4" fillId="0" borderId="107" xfId="0" applyFont="1" applyBorder="1" applyAlignment="1">
      <alignment horizontal="center" vertical="center"/>
    </xf>
    <xf numFmtId="0" fontId="6" fillId="0" borderId="19" xfId="0" applyFont="1" applyBorder="1" applyAlignment="1">
      <alignment vertical="center"/>
    </xf>
    <xf numFmtId="169" fontId="25" fillId="37" borderId="21" xfId="20" applyBorder="1"/>
    <xf numFmtId="0" fontId="4" fillId="0" borderId="7" xfId="0" applyFont="1" applyBorder="1" applyAlignment="1">
      <alignment horizontal="center" vertical="center" wrapText="1"/>
    </xf>
    <xf numFmtId="0" fontId="4" fillId="0" borderId="58" xfId="0" applyFont="1" applyBorder="1" applyAlignment="1">
      <alignment horizontal="center" vertical="center" wrapText="1"/>
    </xf>
    <xf numFmtId="0" fontId="7" fillId="0" borderId="12" xfId="11" applyFont="1" applyBorder="1" applyAlignment="1">
      <alignment vertical="center"/>
    </xf>
    <xf numFmtId="0" fontId="7" fillId="0" borderId="13" xfId="11" applyFont="1" applyBorder="1" applyAlignment="1">
      <alignment vertical="center"/>
    </xf>
    <xf numFmtId="0" fontId="15" fillId="0" borderId="14" xfId="11" applyFont="1" applyBorder="1" applyAlignment="1">
      <alignment horizontal="center" vertical="center"/>
    </xf>
    <xf numFmtId="0" fontId="0" fillId="0" borderId="107" xfId="0" applyBorder="1"/>
    <xf numFmtId="0" fontId="0" fillId="0" borderId="18" xfId="0" applyBorder="1"/>
    <xf numFmtId="0" fontId="6" fillId="36" borderId="108" xfId="0" applyFont="1" applyFill="1" applyBorder="1" applyAlignment="1">
      <alignment vertical="center" wrapText="1"/>
    </xf>
    <xf numFmtId="0" fontId="7" fillId="0" borderId="0" xfId="0" applyFont="1" applyAlignment="1">
      <alignment wrapText="1"/>
    </xf>
    <xf numFmtId="0" fontId="6" fillId="36" borderId="13"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07" xfId="0" applyFont="1" applyFill="1" applyBorder="1" applyAlignment="1">
      <alignment horizontal="left" vertical="center" wrapText="1"/>
    </xf>
    <xf numFmtId="0" fontId="6" fillId="36" borderId="92"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4" fillId="0" borderId="107" xfId="0" applyFont="1" applyBorder="1" applyAlignment="1">
      <alignment horizontal="right" vertical="center" wrapText="1"/>
    </xf>
    <xf numFmtId="0" fontId="4" fillId="0" borderId="92" xfId="0" applyFont="1" applyBorder="1" applyAlignment="1">
      <alignment horizontal="left" vertical="center" wrapText="1"/>
    </xf>
    <xf numFmtId="0" fontId="108" fillId="0" borderId="107" xfId="0" applyFont="1" applyBorder="1" applyAlignment="1">
      <alignment horizontal="right" vertical="center" wrapText="1"/>
    </xf>
    <xf numFmtId="0" fontId="108" fillId="0" borderId="92" xfId="0" applyFont="1" applyBorder="1" applyAlignment="1">
      <alignment horizontal="left" vertical="center" wrapText="1"/>
    </xf>
    <xf numFmtId="0" fontId="6" fillId="0" borderId="107"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18" xfId="5" applyNumberFormat="1" applyFont="1" applyBorder="1" applyAlignment="1" applyProtection="1">
      <alignment horizontal="left" vertical="center"/>
      <protection locked="0"/>
    </xf>
    <xf numFmtId="0" fontId="110" fillId="0" borderId="19" xfId="9" applyFont="1" applyBorder="1" applyAlignment="1" applyProtection="1">
      <alignment horizontal="left" vertical="center" wrapText="1"/>
      <protection locked="0"/>
    </xf>
    <xf numFmtId="0" fontId="19" fillId="0" borderId="107" xfId="0" applyFont="1" applyBorder="1" applyAlignment="1">
      <alignment horizontal="center" vertical="center" wrapText="1"/>
    </xf>
    <xf numFmtId="3" fontId="20" fillId="36" borderId="92" xfId="0" applyNumberFormat="1" applyFont="1" applyFill="1" applyBorder="1" applyAlignment="1">
      <alignment vertical="center" wrapText="1"/>
    </xf>
    <xf numFmtId="14" fontId="7" fillId="3" borderId="92" xfId="8" quotePrefix="1" applyNumberFormat="1" applyFont="1" applyFill="1" applyBorder="1" applyAlignment="1" applyProtection="1">
      <alignment horizontal="left" vertical="center" wrapText="1" indent="2"/>
      <protection locked="0"/>
    </xf>
    <xf numFmtId="3" fontId="20" fillId="0" borderId="92" xfId="0" applyNumberFormat="1" applyFont="1" applyBorder="1" applyAlignment="1">
      <alignment vertical="center" wrapText="1"/>
    </xf>
    <xf numFmtId="14" fontId="7" fillId="3" borderId="92" xfId="8" quotePrefix="1" applyNumberFormat="1" applyFont="1" applyFill="1" applyBorder="1" applyAlignment="1" applyProtection="1">
      <alignment horizontal="left" vertical="center" wrapText="1" indent="3"/>
      <protection locked="0"/>
    </xf>
    <xf numFmtId="0" fontId="11" fillId="0" borderId="92" xfId="17" applyFill="1" applyBorder="1" applyAlignment="1" applyProtection="1"/>
    <xf numFmtId="49" fontId="108" fillId="0" borderId="107" xfId="0" applyNumberFormat="1" applyFont="1" applyBorder="1" applyAlignment="1">
      <alignment horizontal="right" vertical="center" wrapText="1"/>
    </xf>
    <xf numFmtId="0" fontId="7" fillId="3" borderId="92" xfId="20960" applyFont="1" applyFill="1" applyBorder="1"/>
    <xf numFmtId="0" fontId="102" fillId="0" borderId="92" xfId="20960" applyFont="1" applyBorder="1" applyAlignment="1">
      <alignment horizontal="center" vertical="center"/>
    </xf>
    <xf numFmtId="0" fontId="4" fillId="0" borderId="92" xfId="0" applyFont="1" applyBorder="1"/>
    <xf numFmtId="0" fontId="11" fillId="0" borderId="92" xfId="17" applyFill="1" applyBorder="1" applyAlignment="1" applyProtection="1">
      <alignment horizontal="left" vertical="center" wrapText="1"/>
    </xf>
    <xf numFmtId="49" fontId="108" fillId="0" borderId="92" xfId="0" applyNumberFormat="1" applyFont="1" applyBorder="1" applyAlignment="1">
      <alignment horizontal="right" vertical="center" wrapText="1"/>
    </xf>
    <xf numFmtId="0" fontId="11" fillId="0" borderId="92" xfId="17" applyFill="1" applyBorder="1" applyAlignment="1" applyProtection="1">
      <alignment horizontal="left" vertical="center"/>
    </xf>
    <xf numFmtId="0" fontId="111" fillId="78" borderId="93" xfId="21412" applyFont="1" applyFill="1" applyBorder="1" applyAlignment="1" applyProtection="1">
      <alignment vertical="center" wrapText="1"/>
      <protection locked="0"/>
    </xf>
    <xf numFmtId="0" fontId="112" fillId="70" borderId="88" xfId="21412" applyFont="1" applyFill="1" applyBorder="1" applyAlignment="1" applyProtection="1">
      <alignment horizontal="center" vertical="center"/>
      <protection locked="0"/>
    </xf>
    <xf numFmtId="0" fontId="111" fillId="79" borderId="92" xfId="21412" applyFont="1" applyFill="1" applyBorder="1" applyAlignment="1" applyProtection="1">
      <alignment horizontal="center" vertical="center"/>
      <protection locked="0"/>
    </xf>
    <xf numFmtId="0" fontId="111" fillId="78" borderId="93" xfId="21412" applyFont="1" applyFill="1" applyBorder="1" applyProtection="1">
      <alignment vertical="center"/>
      <protection locked="0"/>
    </xf>
    <xf numFmtId="0" fontId="113" fillId="70" borderId="88" xfId="21412" applyFont="1" applyFill="1" applyBorder="1" applyAlignment="1" applyProtection="1">
      <alignment horizontal="center" vertical="center"/>
      <protection locked="0"/>
    </xf>
    <xf numFmtId="0" fontId="113" fillId="3" borderId="88" xfId="21412" applyFont="1" applyFill="1" applyBorder="1" applyAlignment="1" applyProtection="1">
      <alignment horizontal="center" vertical="center"/>
      <protection locked="0"/>
    </xf>
    <xf numFmtId="0" fontId="113" fillId="0" borderId="88" xfId="21412" applyFont="1" applyBorder="1" applyAlignment="1" applyProtection="1">
      <alignment horizontal="center" vertical="center"/>
      <protection locked="0"/>
    </xf>
    <xf numFmtId="0" fontId="114" fillId="79" borderId="92" xfId="21412" applyFont="1" applyFill="1" applyBorder="1" applyAlignment="1" applyProtection="1">
      <alignment horizontal="center" vertical="center"/>
      <protection locked="0"/>
    </xf>
    <xf numFmtId="0" fontId="111" fillId="78" borderId="93" xfId="21412" applyFont="1" applyFill="1" applyBorder="1" applyAlignment="1" applyProtection="1">
      <alignment horizontal="center" vertical="center"/>
      <protection locked="0"/>
    </xf>
    <xf numFmtId="0" fontId="61" fillId="78" borderId="93" xfId="21412" applyFont="1" applyFill="1" applyBorder="1" applyProtection="1">
      <alignment vertical="center"/>
      <protection locked="0"/>
    </xf>
    <xf numFmtId="0" fontId="113" fillId="70" borderId="92" xfId="21412" applyFont="1" applyFill="1" applyBorder="1" applyAlignment="1" applyProtection="1">
      <alignment horizontal="center" vertical="center"/>
      <protection locked="0"/>
    </xf>
    <xf numFmtId="0" fontId="35" fillId="70" borderId="92" xfId="21412" applyFont="1" applyFill="1" applyBorder="1" applyAlignment="1" applyProtection="1">
      <alignment horizontal="center" vertical="center"/>
      <protection locked="0"/>
    </xf>
    <xf numFmtId="0" fontId="61" fillId="78" borderId="91" xfId="21412" applyFont="1" applyFill="1" applyBorder="1" applyProtection="1">
      <alignment vertical="center"/>
      <protection locked="0"/>
    </xf>
    <xf numFmtId="0" fontId="112" fillId="0" borderId="91" xfId="21412" applyFont="1" applyBorder="1" applyAlignment="1" applyProtection="1">
      <alignment horizontal="left" vertical="center" wrapText="1"/>
      <protection locked="0"/>
    </xf>
    <xf numFmtId="164" fontId="112" fillId="0" borderId="92" xfId="948" applyNumberFormat="1" applyFont="1" applyFill="1" applyBorder="1" applyAlignment="1" applyProtection="1">
      <alignment horizontal="right" vertical="center"/>
      <protection locked="0"/>
    </xf>
    <xf numFmtId="0" fontId="111" fillId="79" borderId="91" xfId="21412" applyFont="1" applyFill="1" applyBorder="1" applyAlignment="1" applyProtection="1">
      <alignment vertical="top" wrapText="1"/>
      <protection locked="0"/>
    </xf>
    <xf numFmtId="164" fontId="112" fillId="79" borderId="92" xfId="948" applyNumberFormat="1" applyFont="1" applyFill="1" applyBorder="1" applyAlignment="1" applyProtection="1">
      <alignment horizontal="right" vertical="center"/>
    </xf>
    <xf numFmtId="164" fontId="61" fillId="78" borderId="91" xfId="948" applyNumberFormat="1" applyFont="1" applyFill="1" applyBorder="1" applyAlignment="1" applyProtection="1">
      <alignment horizontal="right" vertical="center"/>
      <protection locked="0"/>
    </xf>
    <xf numFmtId="0" fontId="112" fillId="70" borderId="91" xfId="21412" applyFont="1" applyFill="1" applyBorder="1" applyAlignment="1" applyProtection="1">
      <alignment vertical="center" wrapText="1"/>
      <protection locked="0"/>
    </xf>
    <xf numFmtId="0" fontId="112" fillId="70" borderId="91" xfId="21412" applyFont="1" applyFill="1" applyBorder="1" applyAlignment="1" applyProtection="1">
      <alignment horizontal="left" vertical="center" wrapText="1"/>
      <protection locked="0"/>
    </xf>
    <xf numFmtId="0" fontId="112" fillId="0" borderId="91" xfId="21412" applyFont="1" applyBorder="1" applyAlignment="1" applyProtection="1">
      <alignment vertical="center" wrapText="1"/>
      <protection locked="0"/>
    </xf>
    <xf numFmtId="0" fontId="112" fillId="3" borderId="91" xfId="21412" applyFont="1" applyFill="1" applyBorder="1" applyAlignment="1" applyProtection="1">
      <alignment horizontal="left" vertical="center" wrapText="1"/>
      <protection locked="0"/>
    </xf>
    <xf numFmtId="0" fontId="111" fillId="79" borderId="91" xfId="21412" applyFont="1" applyFill="1" applyBorder="1" applyAlignment="1" applyProtection="1">
      <alignment vertical="center" wrapText="1"/>
      <protection locked="0"/>
    </xf>
    <xf numFmtId="164" fontId="111" fillId="78" borderId="91" xfId="948" applyNumberFormat="1" applyFont="1" applyFill="1" applyBorder="1" applyAlignment="1" applyProtection="1">
      <alignment horizontal="right" vertical="center"/>
      <protection locked="0"/>
    </xf>
    <xf numFmtId="164" fontId="112" fillId="3" borderId="92" xfId="948" applyNumberFormat="1" applyFont="1" applyFill="1" applyBorder="1" applyAlignment="1" applyProtection="1">
      <alignment horizontal="right" vertical="center"/>
      <protection locked="0"/>
    </xf>
    <xf numFmtId="1" fontId="4" fillId="0" borderId="105" xfId="0" applyNumberFormat="1" applyFont="1" applyBorder="1" applyAlignment="1">
      <alignment horizontal="right" vertical="center" wrapText="1"/>
    </xf>
    <xf numFmtId="1" fontId="6" fillId="36" borderId="105" xfId="0" applyNumberFormat="1" applyFont="1" applyFill="1" applyBorder="1" applyAlignment="1">
      <alignment horizontal="center" vertical="center" wrapText="1"/>
    </xf>
    <xf numFmtId="10" fontId="7" fillId="0" borderId="92" xfId="20961" applyNumberFormat="1" applyFont="1" applyFill="1" applyBorder="1" applyAlignment="1">
      <alignment horizontal="left" vertical="center" wrapText="1"/>
    </xf>
    <xf numFmtId="10" fontId="108" fillId="0" borderId="92" xfId="20961" applyNumberFormat="1" applyFont="1" applyFill="1" applyBorder="1" applyAlignment="1">
      <alignment horizontal="left" vertical="center" wrapText="1"/>
    </xf>
    <xf numFmtId="10" fontId="6" fillId="36" borderId="92" xfId="0" applyNumberFormat="1" applyFont="1" applyFill="1" applyBorder="1" applyAlignment="1">
      <alignment horizontal="center" vertical="center" wrapText="1"/>
    </xf>
    <xf numFmtId="43" fontId="7" fillId="0" borderId="0" xfId="7" applyFont="1"/>
    <xf numFmtId="0" fontId="106" fillId="0" borderId="0" xfId="0" applyFont="1" applyAlignment="1">
      <alignment wrapText="1"/>
    </xf>
    <xf numFmtId="0" fontId="10" fillId="0" borderId="22" xfId="0" applyFont="1" applyBorder="1" applyAlignment="1">
      <alignment horizontal="center" wrapText="1"/>
    </xf>
    <xf numFmtId="0" fontId="10" fillId="0" borderId="8" xfId="0" applyFont="1" applyBorder="1" applyAlignment="1">
      <alignment horizontal="center" vertical="center" wrapText="1"/>
    </xf>
    <xf numFmtId="0" fontId="9" fillId="0" borderId="107" xfId="0" applyFont="1" applyBorder="1" applyAlignment="1">
      <alignment horizontal="right" vertical="center" wrapText="1"/>
    </xf>
    <xf numFmtId="0" fontId="7" fillId="0" borderId="92" xfId="0" applyFont="1" applyBorder="1" applyAlignment="1">
      <alignment vertical="center" wrapText="1"/>
    </xf>
    <xf numFmtId="0" fontId="4" fillId="0" borderId="92" xfId="0" applyFont="1" applyBorder="1" applyAlignment="1">
      <alignment vertical="center" wrapText="1"/>
    </xf>
    <xf numFmtId="0" fontId="4" fillId="0" borderId="92" xfId="0" applyFont="1" applyBorder="1" applyAlignment="1">
      <alignment horizontal="left" vertical="center" wrapText="1" indent="2"/>
    </xf>
    <xf numFmtId="0" fontId="6" fillId="0" borderId="19" xfId="0" applyFont="1" applyBorder="1" applyAlignment="1">
      <alignment vertical="center" wrapText="1"/>
    </xf>
    <xf numFmtId="0" fontId="4" fillId="0" borderId="105" xfId="0" applyFont="1" applyBorder="1"/>
    <xf numFmtId="0" fontId="9" fillId="0" borderId="105" xfId="0" applyFont="1" applyBorder="1"/>
    <xf numFmtId="0" fontId="10" fillId="0" borderId="14" xfId="0" applyFont="1" applyBorder="1" applyAlignment="1">
      <alignment horizontal="center"/>
    </xf>
    <xf numFmtId="0" fontId="10" fillId="0" borderId="105" xfId="0" applyFont="1" applyBorder="1" applyAlignment="1">
      <alignment horizontal="center"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9" fillId="0" borderId="107" xfId="0" applyFont="1" applyBorder="1" applyAlignment="1">
      <alignment horizontal="center" vertical="center" wrapText="1"/>
    </xf>
    <xf numFmtId="0" fontId="15" fillId="0" borderId="92" xfId="0" applyFont="1" applyBorder="1" applyAlignment="1">
      <alignment horizontal="center" vertical="center" wrapText="1"/>
    </xf>
    <xf numFmtId="0" fontId="16" fillId="0" borderId="92" xfId="0" applyFont="1" applyBorder="1" applyAlignment="1">
      <alignment horizontal="left" vertical="center" wrapText="1"/>
    </xf>
    <xf numFmtId="193" fontId="7" fillId="0" borderId="92" xfId="0" applyNumberFormat="1" applyFont="1" applyBorder="1" applyAlignment="1" applyProtection="1">
      <alignment vertical="center" wrapText="1"/>
      <protection locked="0"/>
    </xf>
    <xf numFmtId="193" fontId="7" fillId="0" borderId="92" xfId="0" applyNumberFormat="1" applyFont="1" applyBorder="1" applyAlignment="1" applyProtection="1">
      <alignment horizontal="right" vertical="center" wrapText="1"/>
      <protection locked="0"/>
    </xf>
    <xf numFmtId="0" fontId="9" fillId="2" borderId="107" xfId="0" applyFont="1" applyFill="1" applyBorder="1" applyAlignment="1">
      <alignment horizontal="right" vertical="center"/>
    </xf>
    <xf numFmtId="0" fontId="9" fillId="2" borderId="92" xfId="0" applyFont="1" applyFill="1" applyBorder="1" applyAlignment="1">
      <alignment vertical="center"/>
    </xf>
    <xf numFmtId="193" fontId="9" fillId="2" borderId="92" xfId="0" applyNumberFormat="1" applyFont="1" applyFill="1" applyBorder="1" applyAlignment="1" applyProtection="1">
      <alignment vertical="center"/>
      <protection locked="0"/>
    </xf>
    <xf numFmtId="0" fontId="15" fillId="0" borderId="107" xfId="0" applyFont="1" applyBorder="1" applyAlignment="1">
      <alignment horizontal="center" vertical="center" wrapText="1"/>
    </xf>
    <xf numFmtId="14" fontId="4" fillId="0" borderId="0" xfId="0" applyNumberFormat="1" applyFont="1"/>
    <xf numFmtId="10" fontId="4" fillId="0" borderId="92" xfId="20961" applyNumberFormat="1" applyFont="1" applyFill="1" applyBorder="1" applyAlignment="1" applyProtection="1">
      <alignment horizontal="right" vertical="center" wrapText="1"/>
      <protection locked="0"/>
    </xf>
    <xf numFmtId="0" fontId="4" fillId="3" borderId="48" xfId="0" applyFont="1" applyFill="1" applyBorder="1"/>
    <xf numFmtId="0" fontId="4" fillId="3" borderId="110" xfId="0" applyFont="1" applyFill="1" applyBorder="1" applyAlignment="1">
      <alignment wrapText="1"/>
    </xf>
    <xf numFmtId="0" fontId="4" fillId="3" borderId="111" xfId="0" applyFont="1" applyFill="1" applyBorder="1"/>
    <xf numFmtId="0" fontId="6" fillId="3" borderId="11" xfId="0" applyFont="1" applyFill="1" applyBorder="1" applyAlignment="1">
      <alignment horizontal="center" wrapText="1"/>
    </xf>
    <xf numFmtId="0" fontId="4" fillId="0" borderId="92" xfId="0" applyFont="1" applyBorder="1" applyAlignment="1">
      <alignment horizontal="center"/>
    </xf>
    <xf numFmtId="0" fontId="4" fillId="3" borderId="57"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6" xfId="0" applyFont="1" applyFill="1" applyBorder="1" applyAlignment="1">
      <alignment horizontal="center" vertical="center" wrapText="1"/>
    </xf>
    <xf numFmtId="0" fontId="4" fillId="0" borderId="107" xfId="0" applyFont="1" applyBorder="1"/>
    <xf numFmtId="0" fontId="4" fillId="0" borderId="92" xfId="0" applyFont="1" applyBorder="1" applyAlignment="1">
      <alignment wrapText="1"/>
    </xf>
    <xf numFmtId="164" fontId="4" fillId="0" borderId="92" xfId="7" applyNumberFormat="1" applyFont="1" applyBorder="1"/>
    <xf numFmtId="0" fontId="14" fillId="0" borderId="92" xfId="0" applyFont="1" applyBorder="1" applyAlignment="1">
      <alignment horizontal="left" wrapText="1" indent="2"/>
    </xf>
    <xf numFmtId="169" fontId="25" fillId="37" borderId="92" xfId="20" applyBorder="1"/>
    <xf numFmtId="0" fontId="6" fillId="0" borderId="107" xfId="0" applyFont="1" applyBorder="1"/>
    <xf numFmtId="0" fontId="6" fillId="0" borderId="92" xfId="0" applyFont="1" applyBorder="1" applyAlignment="1">
      <alignment wrapText="1"/>
    </xf>
    <xf numFmtId="164" fontId="6" fillId="0" borderId="105" xfId="7" applyNumberFormat="1" applyFont="1" applyBorder="1"/>
    <xf numFmtId="0" fontId="3" fillId="3" borderId="57"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6" xfId="7" applyNumberFormat="1" applyFont="1" applyFill="1" applyBorder="1"/>
    <xf numFmtId="164" fontId="4" fillId="0" borderId="92" xfId="7" applyNumberFormat="1" applyFont="1" applyFill="1" applyBorder="1"/>
    <xf numFmtId="0" fontId="14" fillId="0" borderId="92"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6" xfId="0" applyFont="1" applyFill="1" applyBorder="1"/>
    <xf numFmtId="0" fontId="6" fillId="0" borderId="18" xfId="0" applyFont="1" applyBorder="1"/>
    <xf numFmtId="0" fontId="6" fillId="0" borderId="19" xfId="0" applyFont="1" applyBorder="1" applyAlignment="1">
      <alignment wrapText="1"/>
    </xf>
    <xf numFmtId="169" fontId="25" fillId="37" borderId="108" xfId="20" applyBorder="1"/>
    <xf numFmtId="10" fontId="6" fillId="0" borderId="20" xfId="20961" applyNumberFormat="1" applyFont="1" applyBorder="1"/>
    <xf numFmtId="0" fontId="9" fillId="2" borderId="100" xfId="0" applyFont="1" applyFill="1" applyBorder="1" applyAlignment="1">
      <alignment horizontal="right" vertical="center"/>
    </xf>
    <xf numFmtId="0" fontId="9" fillId="2" borderId="88" xfId="0" applyFont="1" applyFill="1" applyBorder="1" applyAlignment="1">
      <alignment vertical="center"/>
    </xf>
    <xf numFmtId="193" fontId="9" fillId="2" borderId="88" xfId="0" applyNumberFormat="1" applyFont="1" applyFill="1" applyBorder="1" applyAlignment="1" applyProtection="1">
      <alignment vertical="center"/>
      <protection locked="0"/>
    </xf>
    <xf numFmtId="0" fontId="9" fillId="0" borderId="92" xfId="0" applyFont="1" applyBorder="1" applyAlignment="1">
      <alignment horizontal="left" vertical="center" wrapText="1"/>
    </xf>
    <xf numFmtId="0" fontId="6" fillId="3" borderId="0" xfId="0" applyFont="1" applyFill="1" applyAlignment="1">
      <alignment horizontal="center"/>
    </xf>
    <xf numFmtId="0" fontId="105" fillId="0" borderId="80" xfId="0" applyFont="1" applyBorder="1" applyAlignment="1">
      <alignment horizontal="left" vertical="center"/>
    </xf>
    <xf numFmtId="0" fontId="105" fillId="0" borderId="78" xfId="0" applyFont="1" applyBorder="1" applyAlignment="1">
      <alignment vertical="center" wrapText="1"/>
    </xf>
    <xf numFmtId="0" fontId="105" fillId="0" borderId="78" xfId="0" applyFont="1" applyBorder="1" applyAlignment="1">
      <alignment horizontal="left" vertical="center" wrapText="1"/>
    </xf>
    <xf numFmtId="0" fontId="115" fillId="0" borderId="0" xfId="11" applyFont="1"/>
    <xf numFmtId="0" fontId="116" fillId="0" borderId="0" xfId="0" applyFont="1"/>
    <xf numFmtId="0" fontId="117" fillId="0" borderId="0" xfId="11" applyFont="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Alignment="1">
      <alignment horizontal="left"/>
    </xf>
    <xf numFmtId="0" fontId="118" fillId="0" borderId="121" xfId="0" applyFont="1" applyBorder="1" applyAlignment="1">
      <alignment horizontal="left" vertical="center" wrapText="1"/>
    </xf>
    <xf numFmtId="0" fontId="124" fillId="0" borderId="0" xfId="0" applyFont="1"/>
    <xf numFmtId="49" fontId="105" fillId="0" borderId="92" xfId="0" applyNumberFormat="1" applyFont="1" applyBorder="1" applyAlignment="1">
      <alignment horizontal="right" vertical="center"/>
    </xf>
    <xf numFmtId="0" fontId="125" fillId="0" borderId="0" xfId="0" applyFont="1"/>
    <xf numFmtId="0" fontId="116" fillId="0" borderId="0" xfId="0" applyFont="1" applyAlignment="1">
      <alignment horizontal="left" indent="1"/>
    </xf>
    <xf numFmtId="0" fontId="116" fillId="0" borderId="0" xfId="0" applyFont="1" applyAlignment="1">
      <alignment horizontal="left" indent="2"/>
    </xf>
    <xf numFmtId="49" fontId="116" fillId="0" borderId="0" xfId="0" applyNumberFormat="1" applyFont="1" applyAlignment="1">
      <alignment horizontal="left" indent="3"/>
    </xf>
    <xf numFmtId="49" fontId="116" fillId="0" borderId="0" xfId="0" applyNumberFormat="1" applyFont="1" applyAlignment="1">
      <alignment horizontal="left" indent="1"/>
    </xf>
    <xf numFmtId="49" fontId="116" fillId="0" borderId="0" xfId="0" applyNumberFormat="1" applyFont="1" applyAlignment="1">
      <alignment horizontal="left" wrapText="1" indent="2"/>
    </xf>
    <xf numFmtId="49" fontId="116" fillId="0" borderId="0" xfId="0" applyNumberFormat="1" applyFont="1" applyAlignment="1">
      <alignment horizontal="left" wrapText="1" indent="3"/>
    </xf>
    <xf numFmtId="0" fontId="116" fillId="0" borderId="0" xfId="0" applyFont="1" applyAlignment="1">
      <alignment horizontal="left" wrapText="1" indent="1"/>
    </xf>
    <xf numFmtId="0" fontId="116" fillId="0" borderId="0" xfId="0" applyFont="1" applyAlignment="1">
      <alignment horizontal="left" vertical="top" wrapText="1"/>
    </xf>
    <xf numFmtId="0" fontId="9" fillId="0" borderId="92" xfId="0" applyFont="1" applyBorder="1" applyAlignment="1">
      <alignment horizontal="center" vertical="center" wrapText="1"/>
    </xf>
    <xf numFmtId="0" fontId="3" fillId="0" borderId="92" xfId="0" applyFont="1" applyBorder="1" applyAlignment="1">
      <alignment horizontal="center" vertical="center"/>
    </xf>
    <xf numFmtId="0" fontId="129" fillId="3" borderId="92" xfId="21414" applyFont="1" applyFill="1" applyBorder="1" applyAlignment="1">
      <alignment horizontal="left" vertical="center" wrapText="1"/>
    </xf>
    <xf numFmtId="0" fontId="130" fillId="0" borderId="92" xfId="21414" applyFont="1" applyBorder="1" applyAlignment="1">
      <alignment horizontal="left" vertical="center" wrapText="1" indent="1"/>
    </xf>
    <xf numFmtId="0" fontId="131" fillId="3" borderId="92" xfId="21414" applyFont="1" applyFill="1" applyBorder="1" applyAlignment="1">
      <alignment horizontal="left" vertical="center" wrapText="1"/>
    </xf>
    <xf numFmtId="0" fontId="130" fillId="3" borderId="92" xfId="21414" applyFont="1" applyFill="1" applyBorder="1" applyAlignment="1">
      <alignment horizontal="left" vertical="center" wrapText="1" indent="1"/>
    </xf>
    <xf numFmtId="0" fontId="129" fillId="0" borderId="128" xfId="0" applyFont="1" applyBorder="1" applyAlignment="1">
      <alignment horizontal="left" vertical="center" wrapText="1"/>
    </xf>
    <xf numFmtId="0" fontId="131" fillId="0" borderId="128" xfId="0" applyFont="1" applyBorder="1" applyAlignment="1">
      <alignment horizontal="left" vertical="center" wrapText="1"/>
    </xf>
    <xf numFmtId="0" fontId="132" fillId="3" borderId="128" xfId="0" applyFont="1" applyFill="1" applyBorder="1" applyAlignment="1">
      <alignment horizontal="left" vertical="center" wrapText="1" indent="1"/>
    </xf>
    <xf numFmtId="0" fontId="131" fillId="3" borderId="128" xfId="0" applyFont="1" applyFill="1" applyBorder="1" applyAlignment="1">
      <alignment horizontal="left" vertical="center" wrapText="1"/>
    </xf>
    <xf numFmtId="0" fontId="131" fillId="3" borderId="129" xfId="0" applyFont="1" applyFill="1" applyBorder="1" applyAlignment="1">
      <alignment horizontal="left" vertical="center" wrapText="1"/>
    </xf>
    <xf numFmtId="0" fontId="132" fillId="0" borderId="128" xfId="0" applyFont="1" applyBorder="1" applyAlignment="1">
      <alignment horizontal="left" vertical="center" wrapText="1" indent="1"/>
    </xf>
    <xf numFmtId="0" fontId="132" fillId="0" borderId="92" xfId="21414" applyFont="1" applyBorder="1" applyAlignment="1">
      <alignment horizontal="left" vertical="center" wrapText="1" indent="1"/>
    </xf>
    <xf numFmtId="0" fontId="131" fillId="0" borderId="92" xfId="21414" applyFont="1" applyBorder="1" applyAlignment="1">
      <alignment horizontal="left" vertical="center" wrapText="1"/>
    </xf>
    <xf numFmtId="0" fontId="133" fillId="0" borderId="92" xfId="21414" applyFont="1" applyBorder="1" applyAlignment="1">
      <alignment horizontal="center" vertical="center" wrapText="1"/>
    </xf>
    <xf numFmtId="0" fontId="131" fillId="3" borderId="130" xfId="0" applyFont="1" applyFill="1" applyBorder="1" applyAlignment="1">
      <alignment horizontal="left" vertical="center" wrapText="1"/>
    </xf>
    <xf numFmtId="0" fontId="0" fillId="0" borderId="131" xfId="0" applyBorder="1"/>
    <xf numFmtId="0" fontId="130" fillId="3" borderId="131" xfId="21414" applyFont="1" applyFill="1" applyBorder="1" applyAlignment="1">
      <alignment horizontal="left" vertical="center" wrapText="1" indent="1"/>
    </xf>
    <xf numFmtId="0" fontId="130" fillId="3" borderId="128" xfId="0" applyFont="1" applyFill="1" applyBorder="1" applyAlignment="1">
      <alignment horizontal="left" vertical="center" wrapText="1" indent="1"/>
    </xf>
    <xf numFmtId="0" fontId="130" fillId="0" borderId="131" xfId="21414" applyFont="1" applyBorder="1" applyAlignment="1">
      <alignment horizontal="left" vertical="center" wrapText="1" indent="1"/>
    </xf>
    <xf numFmtId="0" fontId="130" fillId="0" borderId="128" xfId="0" applyFont="1" applyBorder="1" applyAlignment="1">
      <alignment horizontal="left" vertical="center" wrapText="1" indent="1"/>
    </xf>
    <xf numFmtId="0" fontId="130" fillId="0" borderId="129" xfId="0" applyFont="1" applyBorder="1" applyAlignment="1">
      <alignment horizontal="left" vertical="center" wrapText="1" indent="1"/>
    </xf>
    <xf numFmtId="0" fontId="131" fillId="0" borderId="131" xfId="21414" applyFont="1" applyBorder="1" applyAlignment="1">
      <alignment horizontal="left" vertical="center" wrapText="1"/>
    </xf>
    <xf numFmtId="0" fontId="131" fillId="3" borderId="131" xfId="21414" applyFont="1" applyFill="1" applyBorder="1" applyAlignment="1">
      <alignment horizontal="left" vertical="center" wrapText="1"/>
    </xf>
    <xf numFmtId="0" fontId="133" fillId="0" borderId="131" xfId="21414" applyFont="1" applyBorder="1" applyAlignment="1">
      <alignment horizontal="center" vertical="center" wrapText="1"/>
    </xf>
    <xf numFmtId="0" fontId="134" fillId="0" borderId="131" xfId="0" applyFont="1" applyBorder="1" applyAlignment="1">
      <alignment horizontal="left"/>
    </xf>
    <xf numFmtId="0" fontId="131" fillId="0" borderId="131" xfId="0" applyFont="1" applyBorder="1" applyAlignment="1">
      <alignment horizontal="left" vertical="center" wrapText="1"/>
    </xf>
    <xf numFmtId="0" fontId="0" fillId="0" borderId="0" xfId="0" applyAlignment="1">
      <alignment horizontal="left" vertical="center"/>
    </xf>
    <xf numFmtId="0" fontId="9" fillId="0" borderId="131" xfId="0" applyFont="1" applyBorder="1" applyAlignment="1">
      <alignment horizontal="center" vertical="center" wrapText="1"/>
    </xf>
    <xf numFmtId="0" fontId="131" fillId="0" borderId="136" xfId="0" applyFont="1" applyBorder="1" applyAlignment="1">
      <alignment horizontal="justify" vertical="center" wrapText="1"/>
    </xf>
    <xf numFmtId="0" fontId="130" fillId="0" borderId="130" xfId="0" applyFont="1" applyBorder="1" applyAlignment="1">
      <alignment horizontal="left" vertical="center" wrapText="1" indent="1"/>
    </xf>
    <xf numFmtId="0" fontId="131" fillId="0" borderId="128" xfId="0" applyFont="1" applyBorder="1" applyAlignment="1">
      <alignment horizontal="justify" vertical="center" wrapText="1"/>
    </xf>
    <xf numFmtId="0" fontId="129" fillId="0" borderId="128" xfId="0" applyFont="1" applyBorder="1" applyAlignment="1">
      <alignment horizontal="justify" vertical="center" wrapText="1"/>
    </xf>
    <xf numFmtId="0" fontId="131" fillId="3" borderId="128" xfId="0" applyFont="1" applyFill="1" applyBorder="1" applyAlignment="1">
      <alignment horizontal="justify" vertical="center" wrapText="1"/>
    </xf>
    <xf numFmtId="0" fontId="131" fillId="0" borderId="129" xfId="0" applyFont="1" applyBorder="1" applyAlignment="1">
      <alignment horizontal="justify" vertical="center" wrapText="1"/>
    </xf>
    <xf numFmtId="0" fontId="131" fillId="0" borderId="130" xfId="0" applyFont="1" applyBorder="1" applyAlignment="1">
      <alignment horizontal="justify" vertical="center" wrapText="1"/>
    </xf>
    <xf numFmtId="0" fontId="131" fillId="0" borderId="131" xfId="21414" applyFont="1" applyBorder="1" applyAlignment="1">
      <alignment horizontal="justify" vertical="center" wrapText="1"/>
    </xf>
    <xf numFmtId="0" fontId="132" fillId="0" borderId="122" xfId="0" applyFont="1" applyBorder="1" applyAlignment="1">
      <alignment horizontal="left" vertical="center" wrapText="1" indent="1"/>
    </xf>
    <xf numFmtId="0" fontId="129" fillId="0" borderId="128" xfId="0" applyFont="1" applyBorder="1" applyAlignment="1">
      <alignment vertical="center" wrapText="1"/>
    </xf>
    <xf numFmtId="0" fontId="131" fillId="0" borderId="128" xfId="0" applyFont="1" applyBorder="1" applyAlignment="1">
      <alignment vertical="center" wrapText="1"/>
    </xf>
    <xf numFmtId="0" fontId="131" fillId="0" borderId="131" xfId="21414" applyFont="1" applyBorder="1" applyAlignment="1">
      <alignment vertical="center" wrapText="1"/>
    </xf>
    <xf numFmtId="0" fontId="9" fillId="0" borderId="105" xfId="0" applyFont="1" applyBorder="1" applyAlignment="1">
      <alignment horizontal="center" vertical="center" wrapText="1"/>
    </xf>
    <xf numFmtId="0" fontId="0" fillId="0" borderId="131" xfId="0" applyBorder="1" applyAlignment="1">
      <alignment horizontal="center"/>
    </xf>
    <xf numFmtId="193" fontId="9" fillId="0" borderId="131" xfId="0" applyNumberFormat="1" applyFont="1" applyBorder="1" applyAlignment="1">
      <alignment horizontal="right"/>
    </xf>
    <xf numFmtId="0" fontId="15" fillId="0" borderId="131" xfId="0" applyFont="1" applyBorder="1" applyAlignment="1">
      <alignment vertical="center" wrapText="1"/>
    </xf>
    <xf numFmtId="0" fontId="7" fillId="0" borderId="131" xfId="0" applyFont="1" applyBorder="1" applyAlignment="1">
      <alignment horizontal="left" vertical="center" wrapText="1" indent="1"/>
    </xf>
    <xf numFmtId="0" fontId="3" fillId="0" borderId="131" xfId="0" applyFont="1" applyBorder="1" applyAlignment="1">
      <alignment vertical="center"/>
    </xf>
    <xf numFmtId="0" fontId="135" fillId="0" borderId="131" xfId="0" applyFont="1" applyBorder="1" applyAlignment="1" applyProtection="1">
      <alignment horizontal="left" vertical="center" indent="1"/>
      <protection locked="0"/>
    </xf>
    <xf numFmtId="0" fontId="136" fillId="0" borderId="131" xfId="0" applyFont="1" applyBorder="1" applyAlignment="1" applyProtection="1">
      <alignment horizontal="left" vertical="center" indent="3"/>
      <protection locked="0"/>
    </xf>
    <xf numFmtId="0" fontId="137" fillId="0" borderId="131" xfId="0" applyFont="1" applyBorder="1" applyAlignment="1" applyProtection="1">
      <alignment horizontal="left" vertical="center" indent="3"/>
      <protection locked="0"/>
    </xf>
    <xf numFmtId="0" fontId="3" fillId="0" borderId="131" xfId="0" applyFont="1" applyBorder="1"/>
    <xf numFmtId="0" fontId="0" fillId="0" borderId="0" xfId="0" applyAlignment="1">
      <alignment horizontal="center"/>
    </xf>
    <xf numFmtId="193" fontId="9" fillId="0" borderId="0" xfId="0" applyNumberFormat="1" applyFont="1" applyAlignment="1">
      <alignment horizontal="right"/>
    </xf>
    <xf numFmtId="49" fontId="105" fillId="0" borderId="131" xfId="0" applyNumberFormat="1" applyFont="1" applyBorder="1" applyAlignment="1">
      <alignment horizontal="right" vertical="center"/>
    </xf>
    <xf numFmtId="0" fontId="0" fillId="0" borderId="131" xfId="0" applyBorder="1" applyAlignment="1">
      <alignment horizontal="center" vertical="center"/>
    </xf>
    <xf numFmtId="43" fontId="4" fillId="0" borderId="131" xfId="7" applyFont="1" applyFill="1" applyBorder="1" applyAlignment="1">
      <alignment vertical="center" wrapText="1"/>
    </xf>
    <xf numFmtId="0" fontId="0" fillId="0" borderId="135" xfId="0" applyBorder="1" applyAlignment="1">
      <alignment horizontal="center"/>
    </xf>
    <xf numFmtId="0" fontId="130" fillId="0" borderId="135" xfId="21414" applyFont="1" applyBorder="1" applyAlignment="1">
      <alignment horizontal="left" vertical="center" wrapText="1" indent="1"/>
    </xf>
    <xf numFmtId="0" fontId="130" fillId="3" borderId="131" xfId="0" applyFont="1" applyFill="1" applyBorder="1" applyAlignment="1">
      <alignment horizontal="left" vertical="center" wrapText="1" indent="1"/>
    </xf>
    <xf numFmtId="167" fontId="22" fillId="0" borderId="131" xfId="0" applyNumberFormat="1" applyFont="1" applyBorder="1" applyAlignment="1">
      <alignment horizontal="center"/>
    </xf>
    <xf numFmtId="0" fontId="22" fillId="0" borderId="131" xfId="0" applyFont="1" applyBorder="1"/>
    <xf numFmtId="0" fontId="130" fillId="0" borderId="131" xfId="0" applyFont="1" applyBorder="1" applyAlignment="1">
      <alignment horizontal="left" vertical="center" wrapText="1" indent="1"/>
    </xf>
    <xf numFmtId="0" fontId="132" fillId="3" borderId="131" xfId="0" applyFont="1" applyFill="1" applyBorder="1" applyAlignment="1">
      <alignment horizontal="left" vertical="center" wrapText="1" indent="1"/>
    </xf>
    <xf numFmtId="0" fontId="132" fillId="0" borderId="131" xfId="0" applyFont="1" applyBorder="1" applyAlignment="1">
      <alignment horizontal="left" vertical="center" wrapText="1" indent="1"/>
    </xf>
    <xf numFmtId="167" fontId="21" fillId="0" borderId="50" xfId="0" applyNumberFormat="1" applyFont="1" applyBorder="1" applyAlignment="1">
      <alignment horizontal="center"/>
    </xf>
    <xf numFmtId="167" fontId="17" fillId="0" borderId="52" xfId="0" applyNumberFormat="1" applyFont="1" applyBorder="1" applyAlignment="1">
      <alignment horizontal="center"/>
    </xf>
    <xf numFmtId="193" fontId="21" fillId="0" borderId="26" xfId="0" applyNumberFormat="1" applyFont="1" applyBorder="1" applyAlignment="1">
      <alignment horizontal="center" vertical="center"/>
    </xf>
    <xf numFmtId="0" fontId="119" fillId="0" borderId="131" xfId="0" applyFont="1" applyBorder="1"/>
    <xf numFmtId="49" fontId="121" fillId="0" borderId="131" xfId="5" applyNumberFormat="1" applyFont="1" applyBorder="1" applyAlignment="1" applyProtection="1">
      <alignment horizontal="right" vertical="center"/>
      <protection locked="0"/>
    </xf>
    <xf numFmtId="0" fontId="120" fillId="3" borderId="131" xfId="13" applyFont="1" applyFill="1" applyBorder="1" applyAlignment="1" applyProtection="1">
      <alignment horizontal="left" vertical="center" wrapText="1"/>
      <protection locked="0"/>
    </xf>
    <xf numFmtId="49" fontId="120" fillId="3" borderId="131" xfId="5" applyNumberFormat="1" applyFont="1" applyFill="1" applyBorder="1" applyAlignment="1" applyProtection="1">
      <alignment horizontal="right" vertical="center"/>
      <protection locked="0"/>
    </xf>
    <xf numFmtId="0" fontId="120" fillId="0" borderId="131" xfId="13" applyFont="1" applyBorder="1" applyAlignment="1" applyProtection="1">
      <alignment horizontal="left" vertical="center" wrapText="1"/>
      <protection locked="0"/>
    </xf>
    <xf numFmtId="49" fontId="120" fillId="0" borderId="131" xfId="5" applyNumberFormat="1" applyFont="1" applyBorder="1" applyAlignment="1" applyProtection="1">
      <alignment horizontal="right" vertical="center"/>
      <protection locked="0"/>
    </xf>
    <xf numFmtId="0" fontId="122" fillId="0" borderId="131" xfId="13" applyFont="1" applyBorder="1" applyAlignment="1" applyProtection="1">
      <alignment horizontal="left" vertical="center" wrapText="1"/>
      <protection locked="0"/>
    </xf>
    <xf numFmtId="0" fontId="119" fillId="0" borderId="131" xfId="0" applyFont="1" applyBorder="1" applyAlignment="1">
      <alignment horizontal="center" vertical="center" wrapText="1"/>
    </xf>
    <xf numFmtId="166" fontId="115" fillId="36" borderId="139" xfId="21413" applyFont="1" applyFill="1" applyBorder="1"/>
    <xf numFmtId="0" fontId="115" fillId="0" borderId="139" xfId="0" applyFont="1" applyBorder="1"/>
    <xf numFmtId="0" fontId="115" fillId="0" borderId="139" xfId="0" applyFont="1" applyBorder="1" applyAlignment="1">
      <alignment horizontal="left" indent="8"/>
    </xf>
    <xf numFmtId="0" fontId="115" fillId="0" borderId="139" xfId="0" applyFont="1" applyBorder="1" applyAlignment="1">
      <alignment wrapText="1"/>
    </xf>
    <xf numFmtId="0" fontId="118" fillId="0" borderId="139" xfId="0" applyFont="1" applyBorder="1"/>
    <xf numFmtId="49" fontId="121" fillId="0" borderId="139" xfId="5" applyNumberFormat="1" applyFont="1" applyBorder="1" applyAlignment="1" applyProtection="1">
      <alignment horizontal="right" vertical="center" wrapText="1"/>
      <protection locked="0"/>
    </xf>
    <xf numFmtId="49" fontId="120" fillId="3" borderId="139" xfId="5" applyNumberFormat="1" applyFont="1" applyFill="1" applyBorder="1" applyAlignment="1" applyProtection="1">
      <alignment horizontal="right" vertical="center" wrapText="1"/>
      <protection locked="0"/>
    </xf>
    <xf numFmtId="49" fontId="120" fillId="0" borderId="139" xfId="5" applyNumberFormat="1" applyFont="1" applyBorder="1" applyAlignment="1" applyProtection="1">
      <alignment horizontal="right" vertical="center" wrapText="1"/>
      <protection locked="0"/>
    </xf>
    <xf numFmtId="0" fontId="115" fillId="0" borderId="139" xfId="0" applyFont="1" applyBorder="1" applyAlignment="1">
      <alignment horizontal="center" vertical="center" wrapText="1"/>
    </xf>
    <xf numFmtId="0" fontId="115" fillId="0" borderId="140" xfId="0" applyFont="1" applyBorder="1" applyAlignment="1">
      <alignment horizontal="center" vertical="center" wrapText="1"/>
    </xf>
    <xf numFmtId="0" fontId="115" fillId="0" borderId="139"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5" fillId="0" borderId="139" xfId="0" applyFont="1" applyBorder="1" applyAlignment="1">
      <alignment horizontal="left" vertical="center" wrapText="1"/>
    </xf>
    <xf numFmtId="0" fontId="119" fillId="0" borderId="139" xfId="0" applyFont="1" applyBorder="1"/>
    <xf numFmtId="0" fontId="118" fillId="0" borderId="139" xfId="0" applyFont="1" applyBorder="1" applyAlignment="1">
      <alignment horizontal="left" wrapText="1" indent="1"/>
    </xf>
    <xf numFmtId="0" fontId="118" fillId="0" borderId="139" xfId="0" applyFont="1" applyBorder="1" applyAlignment="1">
      <alignment horizontal="left" vertical="center" indent="1"/>
    </xf>
    <xf numFmtId="0" fontId="116" fillId="0" borderId="139" xfId="0" applyFont="1" applyBorder="1"/>
    <xf numFmtId="0" fontId="115" fillId="0" borderId="139" xfId="0" applyFont="1" applyBorder="1" applyAlignment="1">
      <alignment horizontal="left" wrapText="1" indent="1"/>
    </xf>
    <xf numFmtId="0" fontId="115" fillId="0" borderId="139" xfId="0" applyFont="1" applyBorder="1" applyAlignment="1">
      <alignment horizontal="left" indent="1"/>
    </xf>
    <xf numFmtId="0" fontId="115" fillId="0" borderId="139" xfId="0" applyFont="1" applyBorder="1" applyAlignment="1">
      <alignment horizontal="left" wrapText="1" indent="4"/>
    </xf>
    <xf numFmtId="0" fontId="115" fillId="0" borderId="139" xfId="0" applyFont="1" applyBorder="1" applyAlignment="1">
      <alignment horizontal="left" indent="3"/>
    </xf>
    <xf numFmtId="0" fontId="118" fillId="0" borderId="139" xfId="0" applyFont="1" applyBorder="1" applyAlignment="1">
      <alignment horizontal="left" indent="1"/>
    </xf>
    <xf numFmtId="0" fontId="119" fillId="0" borderId="139" xfId="0" applyFont="1" applyBorder="1" applyAlignment="1">
      <alignment horizontal="center" vertical="center" wrapText="1"/>
    </xf>
    <xf numFmtId="0" fontId="115" fillId="80" borderId="139" xfId="0" applyFont="1" applyFill="1" applyBorder="1"/>
    <xf numFmtId="0" fontId="118" fillId="0" borderId="7" xfId="0" applyFont="1" applyBorder="1"/>
    <xf numFmtId="0" fontId="115" fillId="0" borderId="139" xfId="0" applyFont="1" applyBorder="1" applyAlignment="1">
      <alignment horizontal="left" wrapText="1" indent="2"/>
    </xf>
    <xf numFmtId="0" fontId="115" fillId="0" borderId="139" xfId="0" applyFont="1" applyBorder="1" applyAlignment="1">
      <alignment horizontal="left" wrapText="1"/>
    </xf>
    <xf numFmtId="0" fontId="118" fillId="83" borderId="139" xfId="0" applyFont="1" applyFill="1" applyBorder="1"/>
    <xf numFmtId="0" fontId="115" fillId="0" borderId="139" xfId="0" applyFont="1" applyBorder="1" applyAlignment="1">
      <alignment horizontal="center"/>
    </xf>
    <xf numFmtId="0" fontId="115" fillId="0" borderId="0" xfId="0" applyFont="1" applyAlignment="1">
      <alignment horizontal="center" vertical="center"/>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47" xfId="0" applyFont="1" applyBorder="1" applyAlignment="1">
      <alignment wrapText="1"/>
    </xf>
    <xf numFmtId="0" fontId="115" fillId="0" borderId="7" xfId="0" applyFont="1" applyBorder="1" applyAlignment="1">
      <alignment wrapText="1"/>
    </xf>
    <xf numFmtId="0" fontId="115" fillId="0" borderId="0" xfId="0" applyFont="1" applyAlignment="1">
      <alignment horizontal="center" vertical="center" wrapText="1"/>
    </xf>
    <xf numFmtId="0" fontId="115" fillId="0" borderId="138" xfId="0" applyFont="1" applyBorder="1" applyAlignment="1">
      <alignment horizontal="center" vertical="center" wrapText="1"/>
    </xf>
    <xf numFmtId="0" fontId="115" fillId="0" borderId="141" xfId="0" applyFont="1" applyBorder="1" applyAlignment="1">
      <alignment horizontal="center" vertical="center" wrapText="1"/>
    </xf>
    <xf numFmtId="0" fontId="115" fillId="0" borderId="137" xfId="0" applyFont="1" applyBorder="1" applyAlignment="1">
      <alignment horizontal="center" vertical="center" wrapText="1"/>
    </xf>
    <xf numFmtId="49" fontId="115" fillId="0" borderId="145" xfId="0" applyNumberFormat="1" applyFont="1" applyBorder="1" applyAlignment="1">
      <alignment horizontal="left" wrapText="1" indent="1"/>
    </xf>
    <xf numFmtId="0" fontId="115" fillId="0" borderId="146" xfId="0" applyFont="1" applyBorder="1" applyAlignment="1">
      <alignment horizontal="left" wrapText="1" indent="1"/>
    </xf>
    <xf numFmtId="49" fontId="115" fillId="0" borderId="147" xfId="0" applyNumberFormat="1" applyFont="1" applyBorder="1" applyAlignment="1">
      <alignment horizontal="left" wrapText="1" indent="1"/>
    </xf>
    <xf numFmtId="0" fontId="115" fillId="0" borderId="148" xfId="0" applyFont="1" applyBorder="1" applyAlignment="1">
      <alignment horizontal="left" wrapText="1" indent="1"/>
    </xf>
    <xf numFmtId="49" fontId="115" fillId="0" borderId="148" xfId="0" applyNumberFormat="1" applyFont="1" applyBorder="1" applyAlignment="1">
      <alignment horizontal="left" wrapText="1" indent="3"/>
    </xf>
    <xf numFmtId="49" fontId="115" fillId="0" borderId="147" xfId="0" applyNumberFormat="1" applyFont="1" applyBorder="1" applyAlignment="1">
      <alignment horizontal="left" wrapText="1" indent="3"/>
    </xf>
    <xf numFmtId="49" fontId="115" fillId="0" borderId="148" xfId="0" applyNumberFormat="1" applyFont="1" applyBorder="1" applyAlignment="1">
      <alignment horizontal="left" wrapText="1" indent="2"/>
    </xf>
    <xf numFmtId="49" fontId="115" fillId="0" borderId="147" xfId="0" applyNumberFormat="1" applyFont="1" applyBorder="1" applyAlignment="1">
      <alignment horizontal="left" wrapText="1" indent="2"/>
    </xf>
    <xf numFmtId="49" fontId="115" fillId="0" borderId="147" xfId="0" applyNumberFormat="1" applyFont="1" applyBorder="1" applyAlignment="1">
      <alignment horizontal="left" vertical="top" wrapText="1" indent="2"/>
    </xf>
    <xf numFmtId="0" fontId="115" fillId="81" borderId="147" xfId="0" applyFont="1" applyFill="1" applyBorder="1"/>
    <xf numFmtId="0" fontId="115" fillId="81" borderId="139" xfId="0" applyFont="1" applyFill="1" applyBorder="1"/>
    <xf numFmtId="0" fontId="115" fillId="81" borderId="148" xfId="0" applyFont="1" applyFill="1" applyBorder="1"/>
    <xf numFmtId="49" fontId="115" fillId="0" borderId="147" xfId="0" applyNumberFormat="1" applyFont="1" applyBorder="1" applyAlignment="1">
      <alignment horizontal="left" indent="1"/>
    </xf>
    <xf numFmtId="0" fontId="115" fillId="0" borderId="148" xfId="0" applyFont="1" applyBorder="1" applyAlignment="1">
      <alignment horizontal="left" indent="1"/>
    </xf>
    <xf numFmtId="49" fontId="115" fillId="0" borderId="148" xfId="0" applyNumberFormat="1" applyFont="1" applyBorder="1" applyAlignment="1">
      <alignment horizontal="left" indent="1"/>
    </xf>
    <xf numFmtId="49" fontId="115" fillId="0" borderId="148" xfId="0" applyNumberFormat="1" applyFont="1" applyBorder="1" applyAlignment="1">
      <alignment horizontal="left" indent="3"/>
    </xf>
    <xf numFmtId="49" fontId="115" fillId="0" borderId="147" xfId="0" applyNumberFormat="1" applyFont="1" applyBorder="1" applyAlignment="1">
      <alignment horizontal="left" indent="3"/>
    </xf>
    <xf numFmtId="0" fontId="115" fillId="0" borderId="148" xfId="0" applyFont="1" applyBorder="1" applyAlignment="1">
      <alignment horizontal="left" indent="2"/>
    </xf>
    <xf numFmtId="0" fontId="115" fillId="0" borderId="147" xfId="0" applyFont="1" applyBorder="1" applyAlignment="1">
      <alignment horizontal="left" indent="2"/>
    </xf>
    <xf numFmtId="0" fontId="115" fillId="0" borderId="147" xfId="0" applyFont="1" applyBorder="1" applyAlignment="1">
      <alignment horizontal="left" indent="1"/>
    </xf>
    <xf numFmtId="0" fontId="118" fillId="0" borderId="63" xfId="0" applyFont="1" applyBorder="1"/>
    <xf numFmtId="0" fontId="118" fillId="0" borderId="58" xfId="0" applyFont="1" applyBorder="1"/>
    <xf numFmtId="0" fontId="115" fillId="0" borderId="63" xfId="0" applyFont="1" applyBorder="1"/>
    <xf numFmtId="0" fontId="115" fillId="0" borderId="0" xfId="0" applyFont="1" applyAlignment="1">
      <alignment horizontal="left"/>
    </xf>
    <xf numFmtId="0" fontId="118" fillId="0" borderId="139" xfId="0" applyFont="1" applyBorder="1" applyAlignment="1">
      <alignment horizontal="left" vertical="center" wrapText="1"/>
    </xf>
    <xf numFmtId="0" fontId="9" fillId="0" borderId="0" xfId="0" applyFont="1" applyAlignment="1">
      <alignment wrapText="1"/>
    </xf>
    <xf numFmtId="0" fontId="120" fillId="0" borderId="139" xfId="0" applyFont="1" applyBorder="1"/>
    <xf numFmtId="0" fontId="118" fillId="0" borderId="139"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26" xfId="0" applyFont="1" applyBorder="1" applyAlignment="1">
      <alignment horizontal="left" vertical="center" wrapText="1" indent="1" readingOrder="1"/>
    </xf>
    <xf numFmtId="0" fontId="120" fillId="0" borderId="139" xfId="0" applyFont="1" applyBorder="1" applyAlignment="1">
      <alignment horizontal="left" indent="3"/>
    </xf>
    <xf numFmtId="0" fontId="118" fillId="0" borderId="139" xfId="0" applyFont="1" applyBorder="1" applyAlignment="1">
      <alignment vertical="center" wrapText="1" readingOrder="1"/>
    </xf>
    <xf numFmtId="0" fontId="120" fillId="0" borderId="139" xfId="0" applyFont="1" applyBorder="1" applyAlignment="1">
      <alignment horizontal="left" indent="2"/>
    </xf>
    <xf numFmtId="0" fontId="115" fillId="0" borderId="127" xfId="0" applyFont="1" applyBorder="1" applyAlignment="1">
      <alignment vertical="center" wrapText="1" readingOrder="1"/>
    </xf>
    <xf numFmtId="0" fontId="120" fillId="0" borderId="140" xfId="0" applyFont="1" applyBorder="1" applyAlignment="1">
      <alignment horizontal="left" indent="2"/>
    </xf>
    <xf numFmtId="0" fontId="115" fillId="0" borderId="126" xfId="0" applyFont="1" applyBorder="1" applyAlignment="1">
      <alignment vertical="center" wrapText="1" readingOrder="1"/>
    </xf>
    <xf numFmtId="0" fontId="115" fillId="0" borderId="125" xfId="0" applyFont="1" applyBorder="1" applyAlignment="1">
      <alignment vertical="center" wrapText="1" readingOrder="1"/>
    </xf>
    <xf numFmtId="0" fontId="138" fillId="0" borderId="7" xfId="0" applyFont="1" applyBorder="1"/>
    <xf numFmtId="0" fontId="105" fillId="0" borderId="139" xfId="0" applyFont="1" applyBorder="1" applyAlignment="1">
      <alignment vertical="center" wrapText="1"/>
    </xf>
    <xf numFmtId="0" fontId="105" fillId="0" borderId="139" xfId="0" applyFont="1" applyBorder="1" applyAlignment="1">
      <alignment horizontal="left" vertical="center" wrapText="1"/>
    </xf>
    <xf numFmtId="0" fontId="105" fillId="0" borderId="139" xfId="0" applyFont="1" applyBorder="1" applyAlignment="1">
      <alignment horizontal="left" indent="2"/>
    </xf>
    <xf numFmtId="0" fontId="105" fillId="0" borderId="139" xfId="0" applyFont="1" applyBorder="1" applyAlignment="1">
      <alignment horizontal="left" vertical="center" indent="1"/>
    </xf>
    <xf numFmtId="0" fontId="105" fillId="0" borderId="139" xfId="0" applyFont="1" applyBorder="1" applyAlignment="1">
      <alignment horizontal="left" vertical="center" wrapText="1" indent="1"/>
    </xf>
    <xf numFmtId="0" fontId="105" fillId="0" borderId="139" xfId="0" applyFont="1" applyBorder="1" applyAlignment="1">
      <alignment horizontal="right" vertical="center"/>
    </xf>
    <xf numFmtId="49" fontId="105" fillId="0" borderId="139" xfId="0" applyNumberFormat="1" applyFont="1" applyBorder="1" applyAlignment="1">
      <alignment horizontal="right" vertical="center"/>
    </xf>
    <xf numFmtId="0" fontId="105" fillId="0" borderId="140" xfId="0" applyFont="1" applyBorder="1" applyAlignment="1">
      <alignment horizontal="left" vertical="top" wrapText="1"/>
    </xf>
    <xf numFmtId="49" fontId="105" fillId="0" borderId="139" xfId="0" applyNumberFormat="1" applyFont="1" applyBorder="1" applyAlignment="1">
      <alignment vertical="top" wrapText="1"/>
    </xf>
    <xf numFmtId="49" fontId="105" fillId="0" borderId="139" xfId="0" applyNumberFormat="1" applyFont="1" applyBorder="1" applyAlignment="1">
      <alignment horizontal="left" vertical="top" wrapText="1" indent="2"/>
    </xf>
    <xf numFmtId="49" fontId="105" fillId="0" borderId="139" xfId="0" applyNumberFormat="1" applyFont="1" applyBorder="1" applyAlignment="1">
      <alignment horizontal="left" vertical="center" wrapText="1" indent="3"/>
    </xf>
    <xf numFmtId="49" fontId="105" fillId="0" borderId="139" xfId="0" applyNumberFormat="1" applyFont="1" applyBorder="1" applyAlignment="1">
      <alignment horizontal="left" wrapText="1" indent="2"/>
    </xf>
    <xf numFmtId="49" fontId="105" fillId="0" borderId="139" xfId="0" applyNumberFormat="1" applyFont="1" applyBorder="1" applyAlignment="1">
      <alignment horizontal="left" vertical="top" wrapText="1"/>
    </xf>
    <xf numFmtId="49" fontId="105" fillId="0" borderId="139" xfId="0" applyNumberFormat="1" applyFont="1" applyBorder="1" applyAlignment="1">
      <alignment horizontal="left" wrapText="1" indent="3"/>
    </xf>
    <xf numFmtId="49" fontId="105" fillId="0" borderId="139" xfId="0" applyNumberFormat="1" applyFont="1" applyBorder="1" applyAlignment="1">
      <alignment vertical="center"/>
    </xf>
    <xf numFmtId="49" fontId="105" fillId="0" borderId="139" xfId="0" applyNumberFormat="1" applyFont="1" applyBorder="1" applyAlignment="1">
      <alignment horizontal="left" indent="3"/>
    </xf>
    <xf numFmtId="0" fontId="105" fillId="0" borderId="139" xfId="0" applyFont="1" applyBorder="1" applyAlignment="1">
      <alignment horizontal="left" indent="1"/>
    </xf>
    <xf numFmtId="0" fontId="105" fillId="0" borderId="139" xfId="0" applyFont="1" applyBorder="1" applyAlignment="1">
      <alignment horizontal="left" wrapText="1" indent="2"/>
    </xf>
    <xf numFmtId="0" fontId="105" fillId="0" borderId="139" xfId="0" applyFont="1" applyBorder="1" applyAlignment="1">
      <alignment horizontal="left" vertical="top" wrapText="1"/>
    </xf>
    <xf numFmtId="0" fontId="104" fillId="0" borderId="7" xfId="0" applyFont="1" applyBorder="1" applyAlignment="1">
      <alignment wrapText="1"/>
    </xf>
    <xf numFmtId="0" fontId="105" fillId="0" borderId="139" xfId="0" applyFont="1" applyBorder="1" applyAlignment="1">
      <alignment horizontal="left" vertical="top" wrapText="1" indent="2"/>
    </xf>
    <xf numFmtId="0" fontId="105" fillId="0" borderId="139" xfId="0" applyFont="1" applyBorder="1" applyAlignment="1">
      <alignment horizontal="left" wrapText="1"/>
    </xf>
    <xf numFmtId="0" fontId="105" fillId="0" borderId="139" xfId="12672" applyFont="1" applyBorder="1" applyAlignment="1">
      <alignment horizontal="left" vertical="center" wrapText="1" indent="2"/>
    </xf>
    <xf numFmtId="0" fontId="105" fillId="0" borderId="139" xfId="0" applyFont="1" applyBorder="1" applyAlignment="1">
      <alignment wrapText="1"/>
    </xf>
    <xf numFmtId="0" fontId="105" fillId="0" borderId="139" xfId="0" applyFont="1" applyBorder="1"/>
    <xf numFmtId="0" fontId="105" fillId="0" borderId="139" xfId="12672" applyFont="1" applyBorder="1" applyAlignment="1">
      <alignment horizontal="left" vertical="center" wrapText="1"/>
    </xf>
    <xf numFmtId="0" fontId="104" fillId="0" borderId="139" xfId="0" applyFont="1" applyBorder="1" applyAlignment="1">
      <alignment wrapText="1"/>
    </xf>
    <xf numFmtId="0" fontId="105" fillId="0" borderId="141" xfId="0" applyFont="1" applyBorder="1" applyAlignment="1">
      <alignment horizontal="left" vertical="center" wrapText="1"/>
    </xf>
    <xf numFmtId="0" fontId="105" fillId="3" borderId="139" xfId="5" applyFont="1" applyFill="1" applyBorder="1" applyAlignment="1" applyProtection="1">
      <alignment horizontal="right" vertical="center"/>
      <protection locked="0"/>
    </xf>
    <xf numFmtId="2" fontId="105" fillId="3" borderId="139" xfId="5" applyNumberFormat="1" applyFont="1" applyFill="1" applyBorder="1" applyAlignment="1" applyProtection="1">
      <alignment horizontal="right" vertical="center"/>
      <protection locked="0"/>
    </xf>
    <xf numFmtId="0" fontId="105" fillId="0" borderId="139" xfId="0" applyFont="1" applyBorder="1" applyAlignment="1">
      <alignment vertical="center"/>
    </xf>
    <xf numFmtId="0" fontId="105" fillId="0" borderId="141" xfId="13" applyFont="1" applyBorder="1" applyAlignment="1" applyProtection="1">
      <alignment horizontal="left" vertical="top" wrapText="1"/>
      <protection locked="0"/>
    </xf>
    <xf numFmtId="0" fontId="105" fillId="0" borderId="142" xfId="13" applyFont="1" applyBorder="1" applyAlignment="1" applyProtection="1">
      <alignment horizontal="left" vertical="top" wrapText="1"/>
      <protection locked="0"/>
    </xf>
    <xf numFmtId="0" fontId="105" fillId="0" borderId="140" xfId="0" applyFont="1" applyBorder="1" applyAlignment="1">
      <alignment vertical="center" wrapText="1"/>
    </xf>
    <xf numFmtId="0" fontId="124" fillId="0" borderId="0" xfId="0" applyFont="1" applyAlignment="1">
      <alignment horizontal="left" indent="2"/>
    </xf>
    <xf numFmtId="0" fontId="115" fillId="0" borderId="0" xfId="0" applyFont="1" applyAlignment="1">
      <alignment horizontal="left" vertical="center" indent="1"/>
    </xf>
    <xf numFmtId="0" fontId="115" fillId="0" borderId="0" xfId="0" applyFont="1" applyAlignment="1">
      <alignment vertical="center" wrapText="1"/>
    </xf>
    <xf numFmtId="0" fontId="126" fillId="0" borderId="0" xfId="0" applyFont="1" applyAlignment="1">
      <alignment horizontal="left" vertical="center" wrapText="1" readingOrder="1"/>
    </xf>
    <xf numFmtId="0" fontId="124" fillId="0" borderId="0" xfId="0" applyFont="1" applyAlignment="1">
      <alignment horizontal="left" vertical="center" wrapText="1"/>
    </xf>
    <xf numFmtId="0" fontId="115" fillId="0" borderId="0" xfId="0" applyFont="1" applyAlignment="1">
      <alignment horizontal="left" vertical="center" wrapText="1"/>
    </xf>
    <xf numFmtId="0" fontId="105" fillId="0" borderId="140" xfId="0" applyFont="1" applyBorder="1" applyAlignment="1">
      <alignment horizontal="left" indent="2"/>
    </xf>
    <xf numFmtId="0" fontId="105" fillId="0" borderId="127" xfId="0" applyFont="1" applyBorder="1" applyAlignment="1">
      <alignment horizontal="left" vertical="center" wrapText="1" readingOrder="1"/>
    </xf>
    <xf numFmtId="0" fontId="105" fillId="0" borderId="139" xfId="0" applyFont="1" applyBorder="1" applyAlignment="1">
      <alignment horizontal="left" vertical="center" wrapText="1" readingOrder="1"/>
    </xf>
    <xf numFmtId="167" fontId="18" fillId="84" borderId="51" xfId="0" applyNumberFormat="1" applyFont="1" applyFill="1" applyBorder="1" applyAlignment="1">
      <alignment horizontal="center"/>
    </xf>
    <xf numFmtId="0" fontId="11" fillId="0" borderId="92" xfId="17" applyFill="1" applyBorder="1" applyAlignment="1" applyProtection="1">
      <alignment horizontal="left" vertical="top" wrapText="1"/>
    </xf>
    <xf numFmtId="0" fontId="105" fillId="0" borderId="0" xfId="0" applyFont="1" applyAlignment="1">
      <alignment wrapText="1"/>
    </xf>
    <xf numFmtId="164" fontId="0" fillId="0" borderId="92" xfId="7" applyNumberFormat="1" applyFont="1" applyBorder="1"/>
    <xf numFmtId="164" fontId="0" fillId="0" borderId="131" xfId="7" applyNumberFormat="1" applyFont="1" applyBorder="1"/>
    <xf numFmtId="0" fontId="9" fillId="0" borderId="148" xfId="0" applyFont="1" applyBorder="1" applyAlignment="1">
      <alignment vertical="center"/>
    </xf>
    <xf numFmtId="9" fontId="4" fillId="0" borderId="17" xfId="0" applyNumberFormat="1" applyFont="1" applyBorder="1"/>
    <xf numFmtId="0" fontId="9" fillId="0" borderId="100" xfId="0" applyFont="1" applyBorder="1" applyAlignment="1">
      <alignment vertical="center"/>
    </xf>
    <xf numFmtId="9" fontId="4" fillId="0" borderId="105" xfId="0" applyNumberFormat="1" applyFont="1" applyBorder="1"/>
    <xf numFmtId="164" fontId="0" fillId="36" borderId="14" xfId="7" applyNumberFormat="1" applyFont="1" applyFill="1" applyBorder="1" applyAlignment="1">
      <alignment horizontal="center" vertical="center"/>
    </xf>
    <xf numFmtId="164" fontId="0" fillId="0" borderId="14" xfId="7" applyNumberFormat="1" applyFont="1" applyFill="1" applyBorder="1" applyAlignment="1">
      <alignment horizontal="center" vertical="center"/>
    </xf>
    <xf numFmtId="193" fontId="7" fillId="0" borderId="16" xfId="2" applyNumberFormat="1" applyFont="1" applyFill="1" applyBorder="1" applyAlignment="1" applyProtection="1">
      <alignment vertical="top"/>
    </xf>
    <xf numFmtId="9" fontId="4" fillId="0" borderId="147" xfId="20961" applyFont="1" applyBorder="1"/>
    <xf numFmtId="165" fontId="4" fillId="0" borderId="87" xfId="20961" applyNumberFormat="1" applyFont="1" applyBorder="1" applyAlignment="1">
      <alignment vertical="center"/>
    </xf>
    <xf numFmtId="194" fontId="112" fillId="79" borderId="92" xfId="948" applyNumberFormat="1" applyFont="1" applyFill="1" applyBorder="1" applyAlignment="1" applyProtection="1">
      <alignment horizontal="right" vertical="center"/>
    </xf>
    <xf numFmtId="3" fontId="119" fillId="0" borderId="131" xfId="0" applyNumberFormat="1" applyFont="1" applyBorder="1"/>
    <xf numFmtId="164" fontId="118" fillId="0" borderId="139" xfId="7" applyNumberFormat="1" applyFont="1" applyBorder="1"/>
    <xf numFmtId="0" fontId="141" fillId="0" borderId="139" xfId="0" applyFont="1" applyBorder="1"/>
    <xf numFmtId="43" fontId="118" fillId="0" borderId="63" xfId="0" applyNumberFormat="1" applyFont="1" applyBorder="1"/>
    <xf numFmtId="43" fontId="115" fillId="0" borderId="139" xfId="0" applyNumberFormat="1" applyFont="1" applyBorder="1"/>
    <xf numFmtId="10" fontId="120" fillId="0" borderId="139" xfId="0" applyNumberFormat="1" applyFont="1" applyBorder="1"/>
    <xf numFmtId="10" fontId="141" fillId="0" borderId="139" xfId="0" applyNumberFormat="1" applyFont="1" applyBorder="1"/>
    <xf numFmtId="3" fontId="0" fillId="0" borderId="131" xfId="0" applyNumberFormat="1" applyBorder="1"/>
    <xf numFmtId="43" fontId="4" fillId="0" borderId="92" xfId="0" applyNumberFormat="1" applyFont="1" applyBorder="1" applyAlignment="1">
      <alignment vertical="center"/>
    </xf>
    <xf numFmtId="0" fontId="7" fillId="0" borderId="139" xfId="13" applyFont="1" applyBorder="1" applyAlignment="1" applyProtection="1">
      <alignment wrapText="1"/>
      <protection locked="0"/>
    </xf>
    <xf numFmtId="0" fontId="7" fillId="0" borderId="3" xfId="13" applyFont="1" applyBorder="1" applyAlignment="1" applyProtection="1">
      <alignment vertical="center" wrapText="1"/>
      <protection locked="0"/>
    </xf>
    <xf numFmtId="4" fontId="115" fillId="0" borderId="139" xfId="0" applyNumberFormat="1" applyFont="1" applyBorder="1"/>
    <xf numFmtId="43" fontId="120" fillId="0" borderId="139" xfId="0" applyNumberFormat="1" applyFont="1" applyBorder="1"/>
    <xf numFmtId="43" fontId="141" fillId="0" borderId="139" xfId="0" applyNumberFormat="1" applyFont="1" applyBorder="1"/>
    <xf numFmtId="0" fontId="103" fillId="0" borderId="60" xfId="0" applyFont="1" applyBorder="1" applyAlignment="1">
      <alignment horizontal="left" vertical="center" wrapText="1"/>
    </xf>
    <xf numFmtId="0" fontId="103" fillId="0" borderId="59" xfId="0" applyFont="1" applyBorder="1" applyAlignment="1">
      <alignment horizontal="left" vertical="center" wrapText="1"/>
    </xf>
    <xf numFmtId="0" fontId="140" fillId="0" borderId="151" xfId="0" applyFont="1" applyBorder="1" applyAlignment="1">
      <alignment horizontal="center" vertical="center"/>
    </xf>
    <xf numFmtId="0" fontId="140" fillId="0" borderId="25" xfId="0" applyFont="1" applyBorder="1" applyAlignment="1">
      <alignment horizontal="center" vertical="center"/>
    </xf>
    <xf numFmtId="0" fontId="140" fillId="0" borderId="152" xfId="0" applyFont="1" applyBorder="1" applyAlignment="1">
      <alignment horizontal="center" vertical="center"/>
    </xf>
    <xf numFmtId="164" fontId="0" fillId="0" borderId="93" xfId="7" applyNumberFormat="1" applyFont="1" applyBorder="1" applyAlignment="1">
      <alignment horizontal="center"/>
    </xf>
    <xf numFmtId="164" fontId="0" fillId="0" borderId="90" xfId="7" applyNumberFormat="1" applyFont="1" applyBorder="1" applyAlignment="1">
      <alignment horizontal="center"/>
    </xf>
    <xf numFmtId="164" fontId="0" fillId="0" borderId="91" xfId="7" applyNumberFormat="1" applyFont="1" applyBorder="1" applyAlignment="1">
      <alignment horizontal="center"/>
    </xf>
    <xf numFmtId="164" fontId="0" fillId="0" borderId="132" xfId="7" applyNumberFormat="1" applyFont="1" applyBorder="1" applyAlignment="1">
      <alignment horizontal="center"/>
    </xf>
    <xf numFmtId="164" fontId="0" fillId="0" borderId="133" xfId="7" applyNumberFormat="1" applyFont="1" applyBorder="1" applyAlignment="1">
      <alignment horizontal="center"/>
    </xf>
    <xf numFmtId="164" fontId="0" fillId="0" borderId="134" xfId="7" applyNumberFormat="1" applyFont="1" applyBorder="1" applyAlignment="1">
      <alignment horizontal="center"/>
    </xf>
    <xf numFmtId="0" fontId="0" fillId="0" borderId="131" xfId="0" applyBorder="1" applyAlignment="1">
      <alignment horizontal="center" vertical="center"/>
    </xf>
    <xf numFmtId="0" fontId="127" fillId="0" borderId="88" xfId="0" applyFont="1" applyBorder="1" applyAlignment="1">
      <alignment horizontal="center" vertical="center"/>
    </xf>
    <xf numFmtId="0" fontId="127"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93"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127" fillId="0" borderId="135"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121" xfId="0" applyBorder="1" applyAlignment="1">
      <alignment horizontal="center" vertical="center"/>
    </xf>
    <xf numFmtId="0" fontId="0" fillId="0" borderId="11" xfId="0" applyBorder="1" applyAlignment="1">
      <alignment horizontal="center" vertical="center"/>
    </xf>
    <xf numFmtId="0" fontId="0" fillId="0" borderId="131" xfId="0" applyBorder="1" applyAlignment="1">
      <alignment horizontal="center" vertical="center" wrapText="1"/>
    </xf>
    <xf numFmtId="0" fontId="10" fillId="0" borderId="13" xfId="0" applyFont="1" applyBorder="1" applyAlignment="1">
      <alignment horizontal="center"/>
    </xf>
    <xf numFmtId="0" fontId="10" fillId="0" borderId="14" xfId="0" applyFont="1" applyBorder="1" applyAlignment="1">
      <alignment horizontal="center"/>
    </xf>
    <xf numFmtId="0" fontId="10" fillId="0" borderId="8"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xf>
    <xf numFmtId="0" fontId="4" fillId="0" borderId="17" xfId="0" applyFont="1" applyBorder="1" applyAlignment="1">
      <alignment horizontal="center"/>
    </xf>
    <xf numFmtId="0" fontId="6" fillId="36" borderId="109"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6" fillId="36" borderId="91" xfId="0" applyFont="1" applyFill="1" applyBorder="1" applyAlignment="1">
      <alignment horizontal="center" vertical="center" wrapText="1"/>
    </xf>
    <xf numFmtId="0" fontId="100" fillId="3" borderId="61" xfId="13" applyFont="1" applyFill="1" applyBorder="1" applyAlignment="1" applyProtection="1">
      <alignment horizontal="center" vertical="center" wrapText="1"/>
      <protection locked="0"/>
    </xf>
    <xf numFmtId="0" fontId="100" fillId="3" borderId="5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2" xfId="1" applyNumberFormat="1" applyFont="1" applyFill="1" applyBorder="1" applyAlignment="1" applyProtection="1">
      <alignment horizontal="center"/>
      <protection locked="0"/>
    </xf>
    <xf numFmtId="164" fontId="15" fillId="3" borderId="13" xfId="1" applyNumberFormat="1" applyFont="1" applyFill="1" applyBorder="1" applyAlignment="1" applyProtection="1">
      <alignment horizontal="center"/>
      <protection locked="0"/>
    </xf>
    <xf numFmtId="164" fontId="15" fillId="3" borderId="14" xfId="1" applyNumberFormat="1" applyFont="1" applyFill="1" applyBorder="1" applyAlignment="1" applyProtection="1">
      <alignment horizontal="center"/>
      <protection locked="0"/>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164" fontId="15" fillId="0" borderId="84" xfId="1" applyNumberFormat="1" applyFont="1" applyFill="1" applyBorder="1" applyAlignment="1" applyProtection="1">
      <alignment horizontal="center" vertical="center" wrapText="1"/>
      <protection locked="0"/>
    </xf>
    <xf numFmtId="164" fontId="15" fillId="0" borderId="85" xfId="1" applyNumberFormat="1" applyFont="1" applyFill="1" applyBorder="1" applyAlignment="1" applyProtection="1">
      <alignment horizontal="center" vertical="center" wrapText="1"/>
      <protection locked="0"/>
    </xf>
    <xf numFmtId="0" fontId="4" fillId="0" borderId="6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9" xfId="0" applyFont="1" applyBorder="1" applyAlignment="1">
      <alignment horizontal="center" vertical="center" wrapText="1"/>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4" fillId="0" borderId="13" xfId="0" applyFont="1" applyBorder="1" applyAlignment="1">
      <alignment horizontal="center"/>
    </xf>
    <xf numFmtId="0" fontId="4" fillId="0" borderId="14" xfId="0" applyFont="1" applyBorder="1" applyAlignment="1">
      <alignment horizontal="center" vertical="center" wrapText="1"/>
    </xf>
    <xf numFmtId="0" fontId="4" fillId="0" borderId="105" xfId="0" applyFont="1" applyBorder="1" applyAlignment="1">
      <alignment horizontal="center" vertical="center" wrapText="1"/>
    </xf>
    <xf numFmtId="0" fontId="118" fillId="0" borderId="112"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5" xfId="0" applyFont="1" applyBorder="1" applyAlignment="1">
      <alignment horizontal="left" vertical="center" wrapText="1"/>
    </xf>
    <xf numFmtId="0" fontId="118" fillId="0" borderId="116" xfId="0" applyFont="1" applyBorder="1" applyAlignment="1">
      <alignment horizontal="left" vertical="center" wrapText="1"/>
    </xf>
    <xf numFmtId="0" fontId="118" fillId="0" borderId="118" xfId="0" applyFont="1" applyBorder="1" applyAlignment="1">
      <alignment horizontal="left" vertical="center" wrapText="1"/>
    </xf>
    <xf numFmtId="0" fontId="118" fillId="0" borderId="119" xfId="0" applyFont="1" applyBorder="1" applyAlignment="1">
      <alignment horizontal="left" vertical="center" wrapText="1"/>
    </xf>
    <xf numFmtId="0" fontId="119" fillId="0" borderId="138" xfId="0" applyFont="1" applyBorder="1" applyAlignment="1">
      <alignment horizontal="center" vertical="center" wrapText="1"/>
    </xf>
    <xf numFmtId="0" fontId="119" fillId="0" borderId="137" xfId="0" applyFont="1" applyBorder="1" applyAlignment="1">
      <alignment horizontal="center" vertical="center" wrapText="1"/>
    </xf>
    <xf numFmtId="0" fontId="119" fillId="0" borderId="114" xfId="0" applyFont="1" applyBorder="1" applyAlignment="1">
      <alignment horizontal="center" vertical="center" wrapText="1"/>
    </xf>
    <xf numFmtId="0" fontId="119" fillId="0" borderId="47" xfId="0" applyFont="1" applyBorder="1" applyAlignment="1">
      <alignment horizontal="center" vertical="center" wrapText="1"/>
    </xf>
    <xf numFmtId="0" fontId="119" fillId="0" borderId="117" xfId="0" applyFont="1" applyBorder="1" applyAlignment="1">
      <alignment horizontal="center" vertical="center" wrapText="1"/>
    </xf>
    <xf numFmtId="0" fontId="119" fillId="0" borderId="11" xfId="0" applyFont="1" applyBorder="1" applyAlignment="1">
      <alignment horizontal="center" vertical="center" wrapText="1"/>
    </xf>
    <xf numFmtId="0" fontId="115" fillId="0" borderId="140"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39" xfId="0" applyFont="1" applyBorder="1" applyAlignment="1">
      <alignment horizontal="center" vertical="center" wrapText="1"/>
    </xf>
    <xf numFmtId="0" fontId="115" fillId="0" borderId="142" xfId="0" applyFont="1" applyBorder="1" applyAlignment="1">
      <alignment horizontal="center" vertical="center" wrapText="1"/>
    </xf>
    <xf numFmtId="0" fontId="115" fillId="0" borderId="141" xfId="0" applyFont="1" applyBorder="1" applyAlignment="1">
      <alignment horizontal="center" vertical="center" wrapText="1"/>
    </xf>
    <xf numFmtId="0" fontId="123" fillId="0" borderId="139" xfId="0" applyFont="1" applyBorder="1" applyAlignment="1">
      <alignment horizontal="center" vertical="center"/>
    </xf>
    <xf numFmtId="0" fontId="117" fillId="0" borderId="138" xfId="0" applyFont="1" applyBorder="1" applyAlignment="1">
      <alignment horizontal="center" vertical="center"/>
    </xf>
    <xf numFmtId="0" fontId="117" fillId="0" borderId="143" xfId="0" applyFont="1" applyBorder="1" applyAlignment="1">
      <alignment horizontal="center" vertical="center"/>
    </xf>
    <xf numFmtId="0" fontId="117" fillId="0" borderId="47" xfId="0" applyFont="1" applyBorder="1" applyAlignment="1">
      <alignment horizontal="center" vertical="center"/>
    </xf>
    <xf numFmtId="0" fontId="117" fillId="0" borderId="11" xfId="0" applyFont="1" applyBorder="1" applyAlignment="1">
      <alignment horizontal="center" vertical="center"/>
    </xf>
    <xf numFmtId="0" fontId="118" fillId="0" borderId="139" xfId="0" applyFont="1" applyBorder="1" applyAlignment="1">
      <alignment horizontal="center" vertical="center" wrapText="1"/>
    </xf>
    <xf numFmtId="0" fontId="118" fillId="0" borderId="138" xfId="0" applyFont="1" applyBorder="1" applyAlignment="1">
      <alignment horizontal="center" vertical="center" wrapText="1"/>
    </xf>
    <xf numFmtId="0" fontId="118" fillId="0" borderId="143" xfId="0" applyFont="1" applyBorder="1" applyAlignment="1">
      <alignment horizontal="center" vertical="center" wrapText="1"/>
    </xf>
    <xf numFmtId="0" fontId="118" fillId="0" borderId="120" xfId="0" applyFont="1" applyBorder="1" applyAlignment="1">
      <alignment horizontal="center" vertical="center" wrapText="1"/>
    </xf>
    <xf numFmtId="0" fontId="118" fillId="0" borderId="121" xfId="0" applyFont="1" applyBorder="1" applyAlignment="1">
      <alignment horizontal="center" vertical="center" wrapText="1"/>
    </xf>
    <xf numFmtId="0" fontId="118" fillId="0" borderId="47" xfId="0" applyFont="1" applyBorder="1" applyAlignment="1">
      <alignment horizontal="center" vertical="center" wrapText="1"/>
    </xf>
    <xf numFmtId="0" fontId="118" fillId="0" borderId="11" xfId="0" applyFont="1" applyBorder="1" applyAlignment="1">
      <alignment horizontal="center" vertical="center" wrapText="1"/>
    </xf>
    <xf numFmtId="0" fontId="115" fillId="0" borderId="144" xfId="0" applyFont="1" applyBorder="1" applyAlignment="1">
      <alignment horizontal="center" vertical="center" wrapText="1"/>
    </xf>
    <xf numFmtId="0" fontId="118" fillId="0" borderId="122" xfId="0" applyFont="1" applyBorder="1" applyAlignment="1">
      <alignment horizontal="center" vertical="center" wrapText="1"/>
    </xf>
    <xf numFmtId="0" fontId="118" fillId="0" borderId="7" xfId="0" applyFont="1" applyBorder="1" applyAlignment="1">
      <alignment horizontal="center" vertical="center" wrapText="1"/>
    </xf>
    <xf numFmtId="0" fontId="115" fillId="0" borderId="122" xfId="0" applyFont="1" applyBorder="1" applyAlignment="1">
      <alignment horizontal="center" vertical="center" wrapText="1"/>
    </xf>
    <xf numFmtId="0" fontId="115" fillId="0" borderId="138" xfId="0" applyFont="1" applyBorder="1" applyAlignment="1">
      <alignment horizontal="center" vertical="center" wrapText="1"/>
    </xf>
    <xf numFmtId="0" fontId="115" fillId="0" borderId="137" xfId="0" applyFont="1" applyBorder="1" applyAlignment="1">
      <alignment horizontal="center" vertical="center" wrapText="1"/>
    </xf>
    <xf numFmtId="0" fontId="115" fillId="0" borderId="143"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48" xfId="0" applyFont="1" applyBorder="1" applyAlignment="1">
      <alignment horizontal="center" vertical="center" wrapText="1"/>
    </xf>
    <xf numFmtId="0" fontId="115" fillId="0" borderId="49" xfId="0" applyFont="1" applyBorder="1" applyAlignment="1">
      <alignment horizontal="center" vertical="center" wrapText="1"/>
    </xf>
    <xf numFmtId="0" fontId="115" fillId="0" borderId="99" xfId="0" applyFont="1" applyBorder="1" applyAlignment="1">
      <alignment horizontal="center" vertical="center" wrapText="1"/>
    </xf>
    <xf numFmtId="0" fontId="118" fillId="0" borderId="48" xfId="0" applyFont="1" applyBorder="1" applyAlignment="1">
      <alignment horizontal="left" vertical="top" wrapText="1"/>
    </xf>
    <xf numFmtId="0" fontId="118" fillId="0" borderId="99" xfId="0" applyFont="1" applyBorder="1" applyAlignment="1">
      <alignment horizontal="left" vertical="top" wrapText="1"/>
    </xf>
    <xf numFmtId="0" fontId="118" fillId="0" borderId="57" xfId="0" applyFont="1" applyBorder="1" applyAlignment="1">
      <alignment horizontal="left" vertical="top" wrapText="1"/>
    </xf>
    <xf numFmtId="0" fontId="118" fillId="0" borderId="86" xfId="0" applyFont="1" applyBorder="1" applyAlignment="1">
      <alignment horizontal="left" vertical="top" wrapText="1"/>
    </xf>
    <xf numFmtId="0" fontId="118" fillId="0" borderId="111" xfId="0" applyFont="1" applyBorder="1" applyAlignment="1">
      <alignment horizontal="left" vertical="top" wrapText="1"/>
    </xf>
    <xf numFmtId="0" fontId="118" fillId="0" borderId="149" xfId="0" applyFont="1" applyBorder="1" applyAlignment="1">
      <alignment horizontal="left" vertical="top" wrapText="1"/>
    </xf>
    <xf numFmtId="0" fontId="118" fillId="0" borderId="150" xfId="0" applyFont="1" applyBorder="1" applyAlignment="1">
      <alignment horizontal="center" vertical="center" wrapText="1"/>
    </xf>
    <xf numFmtId="0" fontId="118" fillId="0" borderId="63" xfId="0" applyFont="1" applyBorder="1" applyAlignment="1">
      <alignment horizontal="center" vertical="center" wrapText="1"/>
    </xf>
    <xf numFmtId="0" fontId="115" fillId="0" borderId="138" xfId="0" applyFont="1" applyBorder="1" applyAlignment="1">
      <alignment horizontal="center" vertical="top" wrapText="1"/>
    </xf>
    <xf numFmtId="0" fontId="115" fillId="0" borderId="137" xfId="0" applyFont="1" applyBorder="1" applyAlignment="1">
      <alignment horizontal="center" vertical="top" wrapText="1"/>
    </xf>
    <xf numFmtId="0" fontId="115" fillId="0" borderId="144" xfId="0" applyFont="1" applyBorder="1" applyAlignment="1">
      <alignment horizontal="center" vertical="top" wrapText="1"/>
    </xf>
    <xf numFmtId="0" fontId="115" fillId="0" borderId="141" xfId="0" applyFont="1" applyBorder="1" applyAlignment="1">
      <alignment horizontal="center" vertical="top" wrapText="1"/>
    </xf>
    <xf numFmtId="0" fontId="104" fillId="0" borderId="123" xfId="0" applyFont="1" applyBorder="1" applyAlignment="1">
      <alignment horizontal="left" vertical="top" wrapText="1"/>
    </xf>
    <xf numFmtId="0" fontId="104" fillId="0" borderId="124" xfId="0" applyFont="1" applyBorder="1" applyAlignment="1">
      <alignment horizontal="left" vertical="top" wrapText="1"/>
    </xf>
    <xf numFmtId="0" fontId="121" fillId="0" borderId="139" xfId="0" applyFont="1" applyBorder="1" applyAlignment="1">
      <alignment horizontal="center" vertical="center"/>
    </xf>
    <xf numFmtId="0" fontId="120" fillId="0" borderId="139" xfId="0" applyFont="1" applyBorder="1" applyAlignment="1">
      <alignment horizontal="center" vertical="center" wrapText="1"/>
    </xf>
    <xf numFmtId="0" fontId="120" fillId="0" borderId="140" xfId="0" applyFont="1" applyBorder="1" applyAlignment="1">
      <alignment horizontal="center" vertical="center" wrapText="1"/>
    </xf>
    <xf numFmtId="0" fontId="104" fillId="76" borderId="142" xfId="0" applyFont="1" applyFill="1" applyBorder="1" applyAlignment="1">
      <alignment horizontal="center" vertical="center" wrapText="1"/>
    </xf>
    <xf numFmtId="0" fontId="104" fillId="76" borderId="141" xfId="0" applyFont="1" applyFill="1" applyBorder="1" applyAlignment="1">
      <alignment horizontal="center" vertical="center" wrapText="1"/>
    </xf>
    <xf numFmtId="0" fontId="105" fillId="0" borderId="142" xfId="0" applyFont="1" applyBorder="1" applyAlignment="1">
      <alignment horizontal="left" vertical="center" wrapText="1"/>
    </xf>
    <xf numFmtId="0" fontId="105" fillId="0" borderId="141" xfId="0" applyFont="1" applyBorder="1" applyAlignment="1">
      <alignment horizontal="left" vertical="center" wrapText="1"/>
    </xf>
    <xf numFmtId="0" fontId="105" fillId="0" borderId="142" xfId="13" applyFont="1" applyBorder="1" applyAlignment="1" applyProtection="1">
      <alignment horizontal="left" vertical="top" wrapText="1"/>
      <protection locked="0"/>
    </xf>
    <xf numFmtId="0" fontId="105" fillId="0" borderId="141" xfId="13" applyFont="1" applyBorder="1" applyAlignment="1" applyProtection="1">
      <alignment horizontal="left" vertical="top" wrapText="1"/>
      <protection locked="0"/>
    </xf>
    <xf numFmtId="0" fontId="105" fillId="0" borderId="142" xfId="0" applyFont="1" applyBorder="1" applyAlignment="1">
      <alignment horizontal="left" vertical="top" wrapText="1"/>
    </xf>
    <xf numFmtId="0" fontId="105" fillId="0" borderId="141" xfId="0" applyFont="1" applyBorder="1" applyAlignment="1">
      <alignment horizontal="left" vertical="top" wrapText="1"/>
    </xf>
    <xf numFmtId="49" fontId="105" fillId="0" borderId="0" xfId="0" applyNumberFormat="1" applyFont="1" applyAlignment="1">
      <alignment horizontal="center" vertical="center"/>
    </xf>
    <xf numFmtId="0" fontId="105" fillId="0" borderId="139" xfId="0" applyFont="1" applyBorder="1" applyAlignment="1">
      <alignment horizontal="left" vertical="top" wrapText="1"/>
    </xf>
    <xf numFmtId="0" fontId="105" fillId="0" borderId="139" xfId="0" applyFont="1" applyBorder="1" applyAlignment="1">
      <alignment horizontal="left" vertical="center" wrapText="1"/>
    </xf>
    <xf numFmtId="0" fontId="104" fillId="76" borderId="139" xfId="0" applyFont="1" applyFill="1" applyBorder="1" applyAlignment="1">
      <alignment horizontal="center" vertical="center" wrapText="1"/>
    </xf>
    <xf numFmtId="0" fontId="105" fillId="0" borderId="139" xfId="0" applyFont="1" applyBorder="1" applyAlignment="1">
      <alignment horizontal="center"/>
    </xf>
    <xf numFmtId="0" fontId="105" fillId="0" borderId="93" xfId="0" applyFont="1" applyBorder="1" applyAlignment="1">
      <alignment horizontal="left" vertical="center" wrapText="1"/>
    </xf>
    <xf numFmtId="0" fontId="105" fillId="0" borderId="91" xfId="0" applyFont="1" applyBorder="1" applyAlignment="1">
      <alignment horizontal="left" vertical="center" wrapText="1"/>
    </xf>
    <xf numFmtId="0" fontId="104" fillId="0" borderId="139" xfId="0" applyFont="1" applyBorder="1" applyAlignment="1">
      <alignment horizontal="center" vertical="center"/>
    </xf>
    <xf numFmtId="0" fontId="105" fillId="3" borderId="142" xfId="13" applyFont="1" applyFill="1" applyBorder="1" applyAlignment="1" applyProtection="1">
      <alignment horizontal="left" vertical="top" wrapText="1"/>
      <protection locked="0"/>
    </xf>
    <xf numFmtId="0" fontId="105" fillId="3" borderId="141" xfId="13" applyFont="1" applyFill="1" applyBorder="1" applyAlignment="1" applyProtection="1">
      <alignment horizontal="left" vertical="top" wrapText="1"/>
      <protection locked="0"/>
    </xf>
    <xf numFmtId="0" fontId="104" fillId="0" borderId="79" xfId="0" applyFont="1" applyBorder="1" applyAlignment="1">
      <alignment horizontal="center" vertical="center"/>
    </xf>
    <xf numFmtId="0" fontId="104" fillId="76" borderId="76" xfId="0" applyFont="1" applyFill="1" applyBorder="1" applyAlignment="1">
      <alignment horizontal="center" vertical="center" wrapText="1"/>
    </xf>
    <xf numFmtId="0" fontId="104" fillId="76" borderId="0" xfId="0" applyFont="1" applyFill="1" applyAlignment="1">
      <alignment horizontal="center" vertical="center" wrapText="1"/>
    </xf>
    <xf numFmtId="0" fontId="104" fillId="76" borderId="77" xfId="0" applyFont="1" applyFill="1" applyBorder="1" applyAlignment="1">
      <alignment horizontal="center" vertical="center" wrapText="1"/>
    </xf>
    <xf numFmtId="0" fontId="105" fillId="77" borderId="93" xfId="0" applyFont="1" applyFill="1" applyBorder="1" applyAlignment="1">
      <alignment vertical="center" wrapText="1"/>
    </xf>
    <xf numFmtId="0" fontId="105" fillId="77" borderId="91" xfId="0" applyFont="1" applyFill="1" applyBorder="1" applyAlignment="1">
      <alignment vertical="center" wrapText="1"/>
    </xf>
    <xf numFmtId="0" fontId="105" fillId="0" borderId="93" xfId="0" applyFont="1" applyBorder="1" applyAlignment="1">
      <alignment vertical="center" wrapText="1"/>
    </xf>
    <xf numFmtId="0" fontId="105" fillId="0" borderId="91" xfId="0" applyFont="1" applyBorder="1" applyAlignment="1">
      <alignment vertical="center" wrapText="1"/>
    </xf>
    <xf numFmtId="0" fontId="104" fillId="76" borderId="81" xfId="0" applyFont="1" applyFill="1" applyBorder="1" applyAlignment="1">
      <alignment horizontal="center" vertical="center"/>
    </xf>
    <xf numFmtId="0" fontId="104" fillId="76" borderId="82" xfId="0" applyFont="1" applyFill="1" applyBorder="1" applyAlignment="1">
      <alignment horizontal="center" vertical="center"/>
    </xf>
    <xf numFmtId="0" fontId="104" fillId="76" borderId="83" xfId="0" applyFont="1" applyFill="1" applyBorder="1" applyAlignment="1">
      <alignment horizontal="center" vertical="center"/>
    </xf>
    <xf numFmtId="0" fontId="105" fillId="3" borderId="93" xfId="0" applyFont="1" applyFill="1" applyBorder="1" applyAlignment="1">
      <alignment horizontal="left" vertical="center" wrapText="1"/>
    </xf>
    <xf numFmtId="0" fontId="105" fillId="3" borderId="91" xfId="0" applyFont="1" applyFill="1" applyBorder="1" applyAlignment="1">
      <alignment horizontal="left" vertical="center" wrapText="1"/>
    </xf>
    <xf numFmtId="0" fontId="105" fillId="0" borderId="71" xfId="0" applyFont="1" applyBorder="1" applyAlignment="1">
      <alignment horizontal="left" vertical="center" wrapText="1"/>
    </xf>
    <xf numFmtId="0" fontId="105" fillId="0" borderId="72" xfId="0" applyFont="1" applyBorder="1" applyAlignment="1">
      <alignment horizontal="left" vertical="center" wrapText="1"/>
    </xf>
    <xf numFmtId="0" fontId="104" fillId="76" borderId="67" xfId="0" applyFont="1" applyFill="1" applyBorder="1" applyAlignment="1">
      <alignment horizontal="center" vertical="center" wrapText="1"/>
    </xf>
    <xf numFmtId="0" fontId="104" fillId="76" borderId="68" xfId="0" applyFont="1" applyFill="1" applyBorder="1" applyAlignment="1">
      <alignment horizontal="center" vertical="center" wrapText="1"/>
    </xf>
    <xf numFmtId="0" fontId="104" fillId="76" borderId="69" xfId="0" applyFont="1" applyFill="1" applyBorder="1" applyAlignment="1">
      <alignment horizontal="center" vertical="center" wrapText="1"/>
    </xf>
    <xf numFmtId="0" fontId="105" fillId="0" borderId="47" xfId="0" applyFont="1" applyBorder="1" applyAlignment="1">
      <alignment horizontal="left" vertical="center" wrapText="1"/>
    </xf>
    <xf numFmtId="0" fontId="105" fillId="0" borderId="11" xfId="0" applyFont="1" applyBorder="1" applyAlignment="1">
      <alignment horizontal="left" vertical="center" wrapText="1"/>
    </xf>
    <xf numFmtId="0" fontId="105" fillId="82" borderId="93" xfId="0" applyFont="1" applyFill="1" applyBorder="1" applyAlignment="1">
      <alignment vertical="center" wrapText="1"/>
    </xf>
    <xf numFmtId="0" fontId="105" fillId="82" borderId="91" xfId="0" applyFont="1" applyFill="1" applyBorder="1" applyAlignment="1">
      <alignment vertical="center" wrapText="1"/>
    </xf>
    <xf numFmtId="0" fontId="105" fillId="82" borderId="132" xfId="0" applyFont="1" applyFill="1" applyBorder="1" applyAlignment="1">
      <alignment horizontal="left" vertical="center" wrapText="1"/>
    </xf>
    <xf numFmtId="0" fontId="105" fillId="82" borderId="133" xfId="0" applyFont="1" applyFill="1" applyBorder="1" applyAlignment="1">
      <alignment horizontal="left" vertical="center" wrapText="1"/>
    </xf>
    <xf numFmtId="0" fontId="105" fillId="82" borderId="134" xfId="0" applyFont="1" applyFill="1" applyBorder="1" applyAlignment="1">
      <alignment horizontal="left" vertical="center" wrapText="1"/>
    </xf>
    <xf numFmtId="0" fontId="105" fillId="3" borderId="71" xfId="0" applyFont="1" applyFill="1" applyBorder="1" applyAlignment="1">
      <alignment horizontal="left" vertical="center" wrapText="1"/>
    </xf>
    <xf numFmtId="0" fontId="105" fillId="3" borderId="72" xfId="0" applyFont="1" applyFill="1" applyBorder="1" applyAlignment="1">
      <alignment horizontal="left" vertical="center" wrapText="1"/>
    </xf>
    <xf numFmtId="0" fontId="105" fillId="82" borderId="74" xfId="0" applyFont="1" applyFill="1" applyBorder="1" applyAlignment="1">
      <alignment horizontal="left" vertical="center" wrapText="1"/>
    </xf>
    <xf numFmtId="0" fontId="105" fillId="82" borderId="75" xfId="0" applyFont="1" applyFill="1" applyBorder="1" applyAlignment="1">
      <alignment horizontal="left" vertical="center" wrapText="1"/>
    </xf>
    <xf numFmtId="0" fontId="105" fillId="82" borderId="47" xfId="0" applyFont="1" applyFill="1" applyBorder="1" applyAlignment="1">
      <alignment vertical="center" wrapText="1"/>
    </xf>
    <xf numFmtId="0" fontId="105" fillId="82" borderId="11" xfId="0" applyFont="1" applyFill="1" applyBorder="1" applyAlignment="1">
      <alignment vertical="center" wrapText="1"/>
    </xf>
    <xf numFmtId="0" fontId="105" fillId="3" borderId="93" xfId="0" applyFont="1" applyFill="1" applyBorder="1" applyAlignment="1">
      <alignment vertical="center" wrapText="1"/>
    </xf>
    <xf numFmtId="0" fontId="105" fillId="3" borderId="91" xfId="0" applyFont="1" applyFill="1" applyBorder="1" applyAlignment="1">
      <alignment vertical="center" wrapText="1"/>
    </xf>
    <xf numFmtId="0" fontId="104" fillId="0" borderId="64" xfId="0" applyFont="1" applyBorder="1" applyAlignment="1">
      <alignment horizontal="center" vertical="center"/>
    </xf>
    <xf numFmtId="0" fontId="104" fillId="0" borderId="65" xfId="0" applyFont="1" applyBorder="1" applyAlignment="1">
      <alignment horizontal="center" vertical="center"/>
    </xf>
    <xf numFmtId="0" fontId="104" fillId="0" borderId="66" xfId="0" applyFont="1" applyBorder="1" applyAlignment="1">
      <alignment horizontal="center" vertical="center"/>
    </xf>
    <xf numFmtId="0" fontId="105" fillId="0" borderId="92" xfId="0" applyFont="1" applyBorder="1" applyAlignment="1">
      <alignment horizontal="left" vertical="center" wrapText="1"/>
    </xf>
    <xf numFmtId="0" fontId="125" fillId="3" borderId="93" xfId="0" applyFont="1" applyFill="1" applyBorder="1" applyAlignment="1">
      <alignment vertical="center" wrapText="1"/>
    </xf>
    <xf numFmtId="0" fontId="125" fillId="3" borderId="91" xfId="0" applyFont="1" applyFill="1" applyBorder="1" applyAlignment="1">
      <alignment vertical="center" wrapText="1"/>
    </xf>
    <xf numFmtId="0" fontId="105" fillId="0" borderId="93" xfId="0" applyFont="1" applyBorder="1" applyAlignment="1">
      <alignment horizontal="left"/>
    </xf>
    <xf numFmtId="0" fontId="105" fillId="0" borderId="91" xfId="0" applyFont="1" applyBorder="1" applyAlignment="1">
      <alignment horizontal="left"/>
    </xf>
    <xf numFmtId="193" fontId="2" fillId="0" borderId="139" xfId="0" applyNumberFormat="1" applyFont="1" applyBorder="1" applyAlignment="1" applyProtection="1">
      <alignment vertical="center" wrapText="1"/>
      <protection locked="0"/>
    </xf>
    <xf numFmtId="10" fontId="4" fillId="0" borderId="139" xfId="20961" applyNumberFormat="1" applyFont="1" applyFill="1" applyBorder="1" applyAlignment="1" applyProtection="1">
      <alignment horizontal="right" vertical="center" wrapText="1"/>
      <protection locked="0"/>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sheetPr>
  <dimension ref="A1:C35"/>
  <sheetViews>
    <sheetView zoomScale="85" zoomScaleNormal="85" workbookViewId="0">
      <pane xSplit="1" ySplit="7" topLeftCell="B8" activePane="bottomRight" state="frozen"/>
      <selection activeCell="B23" sqref="B23:C23"/>
      <selection pane="topRight" activeCell="B23" sqref="B23:C23"/>
      <selection pane="bottomLeft" activeCell="B23" sqref="B23:C23"/>
      <selection pane="bottomRight" activeCell="B12" sqref="B12"/>
    </sheetView>
  </sheetViews>
  <sheetFormatPr defaultRowHeight="15"/>
  <cols>
    <col min="1" max="1" width="10.28515625" style="1" customWidth="1"/>
    <col min="2" max="2" width="153" bestFit="1" customWidth="1"/>
    <col min="3" max="3" width="39.42578125" customWidth="1"/>
    <col min="7" max="7" width="25" customWidth="1"/>
  </cols>
  <sheetData>
    <row r="1" spans="1:3" ht="15.75">
      <c r="A1" s="6"/>
      <c r="B1" s="117" t="s">
        <v>159</v>
      </c>
      <c r="C1" s="46"/>
    </row>
    <row r="2" spans="1:3" s="114" customFormat="1" ht="15.75">
      <c r="A2" s="158">
        <v>1</v>
      </c>
      <c r="B2" s="115" t="s">
        <v>160</v>
      </c>
      <c r="C2" s="113" t="s">
        <v>962</v>
      </c>
    </row>
    <row r="3" spans="1:3" s="114" customFormat="1" ht="15.75">
      <c r="A3" s="158">
        <v>2</v>
      </c>
      <c r="B3" s="116" t="s">
        <v>161</v>
      </c>
      <c r="C3" s="113" t="s">
        <v>963</v>
      </c>
    </row>
    <row r="4" spans="1:3" s="114" customFormat="1" ht="15.75">
      <c r="A4" s="158">
        <v>3</v>
      </c>
      <c r="B4" s="116" t="s">
        <v>162</v>
      </c>
      <c r="C4" s="113" t="s">
        <v>964</v>
      </c>
    </row>
    <row r="5" spans="1:3" s="114" customFormat="1" ht="15.75">
      <c r="A5" s="159">
        <v>4</v>
      </c>
      <c r="B5" s="119" t="s">
        <v>163</v>
      </c>
      <c r="C5" s="113" t="s">
        <v>965</v>
      </c>
    </row>
    <row r="6" spans="1:3" s="118" customFormat="1" ht="65.25" customHeight="1">
      <c r="A6" s="584" t="s">
        <v>321</v>
      </c>
      <c r="B6" s="585"/>
      <c r="C6" s="585"/>
    </row>
    <row r="7" spans="1:3">
      <c r="A7" s="238" t="s">
        <v>251</v>
      </c>
      <c r="B7" s="239" t="s">
        <v>164</v>
      </c>
    </row>
    <row r="8" spans="1:3">
      <c r="A8" s="240">
        <v>1</v>
      </c>
      <c r="B8" s="236" t="s">
        <v>139</v>
      </c>
    </row>
    <row r="9" spans="1:3">
      <c r="A9" s="240">
        <v>2</v>
      </c>
      <c r="B9" s="236" t="s">
        <v>165</v>
      </c>
    </row>
    <row r="10" spans="1:3">
      <c r="A10" s="240">
        <v>3</v>
      </c>
      <c r="B10" s="236" t="s">
        <v>166</v>
      </c>
    </row>
    <row r="11" spans="1:3">
      <c r="A11" s="240">
        <v>4</v>
      </c>
      <c r="B11" s="236" t="s">
        <v>167</v>
      </c>
    </row>
    <row r="12" spans="1:3">
      <c r="A12" s="240">
        <v>5</v>
      </c>
      <c r="B12" s="236" t="s">
        <v>107</v>
      </c>
    </row>
    <row r="13" spans="1:3">
      <c r="A13" s="240">
        <v>6</v>
      </c>
      <c r="B13" s="241" t="s">
        <v>91</v>
      </c>
    </row>
    <row r="14" spans="1:3">
      <c r="A14" s="240">
        <v>7</v>
      </c>
      <c r="B14" s="236" t="s">
        <v>168</v>
      </c>
    </row>
    <row r="15" spans="1:3">
      <c r="A15" s="240">
        <v>8</v>
      </c>
      <c r="B15" s="236" t="s">
        <v>171</v>
      </c>
    </row>
    <row r="16" spans="1:3">
      <c r="A16" s="240">
        <v>9</v>
      </c>
      <c r="B16" s="236" t="s">
        <v>85</v>
      </c>
    </row>
    <row r="17" spans="1:2">
      <c r="A17" s="242" t="s">
        <v>378</v>
      </c>
      <c r="B17" s="236" t="s">
        <v>358</v>
      </c>
    </row>
    <row r="18" spans="1:2">
      <c r="A18" s="240">
        <v>10</v>
      </c>
      <c r="B18" s="236" t="s">
        <v>172</v>
      </c>
    </row>
    <row r="19" spans="1:2">
      <c r="A19" s="240">
        <v>11</v>
      </c>
      <c r="B19" s="241" t="s">
        <v>155</v>
      </c>
    </row>
    <row r="20" spans="1:2">
      <c r="A20" s="240">
        <v>12</v>
      </c>
      <c r="B20" s="241" t="s">
        <v>152</v>
      </c>
    </row>
    <row r="21" spans="1:2">
      <c r="A21" s="240">
        <v>13</v>
      </c>
      <c r="B21" s="243" t="s">
        <v>297</v>
      </c>
    </row>
    <row r="22" spans="1:2">
      <c r="A22" s="240">
        <v>14</v>
      </c>
      <c r="B22" s="236" t="s">
        <v>351</v>
      </c>
    </row>
    <row r="23" spans="1:2">
      <c r="A23" s="240">
        <v>15</v>
      </c>
      <c r="B23" s="236" t="s">
        <v>74</v>
      </c>
    </row>
    <row r="24" spans="1:2">
      <c r="A24" s="240">
        <v>15.1</v>
      </c>
      <c r="B24" s="236" t="s">
        <v>387</v>
      </c>
    </row>
    <row r="25" spans="1:2">
      <c r="A25" s="240">
        <v>16</v>
      </c>
      <c r="B25" s="236" t="s">
        <v>453</v>
      </c>
    </row>
    <row r="26" spans="1:2">
      <c r="A26" s="240">
        <v>17</v>
      </c>
      <c r="B26" s="236" t="s">
        <v>677</v>
      </c>
    </row>
    <row r="27" spans="1:2">
      <c r="A27" s="240">
        <v>18</v>
      </c>
      <c r="B27" s="236" t="s">
        <v>938</v>
      </c>
    </row>
    <row r="28" spans="1:2">
      <c r="A28" s="240">
        <v>19</v>
      </c>
      <c r="B28" s="236" t="s">
        <v>939</v>
      </c>
    </row>
    <row r="29" spans="1:2">
      <c r="A29" s="240">
        <v>20</v>
      </c>
      <c r="B29" s="236" t="s">
        <v>940</v>
      </c>
    </row>
    <row r="30" spans="1:2">
      <c r="A30" s="240">
        <v>21</v>
      </c>
      <c r="B30" s="236" t="s">
        <v>546</v>
      </c>
    </row>
    <row r="31" spans="1:2">
      <c r="A31" s="240">
        <v>22</v>
      </c>
      <c r="B31" s="236" t="s">
        <v>941</v>
      </c>
    </row>
    <row r="32" spans="1:2" ht="25.5">
      <c r="A32" s="240">
        <v>23</v>
      </c>
      <c r="B32" s="556" t="s">
        <v>937</v>
      </c>
    </row>
    <row r="33" spans="1:2">
      <c r="A33" s="240">
        <v>24</v>
      </c>
      <c r="B33" s="236" t="s">
        <v>942</v>
      </c>
    </row>
    <row r="34" spans="1:2">
      <c r="A34" s="240">
        <v>25</v>
      </c>
      <c r="B34" s="236" t="s">
        <v>943</v>
      </c>
    </row>
    <row r="35" spans="1:2">
      <c r="A35" s="240">
        <v>26</v>
      </c>
      <c r="B35" s="236"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F56"/>
  <sheetViews>
    <sheetView zoomScaleNormal="100" workbookViewId="0">
      <pane xSplit="1" ySplit="5" topLeftCell="B6" activePane="bottomRight" state="frozen"/>
      <selection activeCell="B23" sqref="B23:C23"/>
      <selection pane="topRight" activeCell="B23" sqref="B23:C23"/>
      <selection pane="bottomLeft" activeCell="B23" sqref="B23:C23"/>
      <selection pane="bottomRight" activeCell="B6" sqref="B6"/>
    </sheetView>
  </sheetViews>
  <sheetFormatPr defaultRowHeight="15"/>
  <cols>
    <col min="1" max="1" width="9.5703125" style="1" bestFit="1" customWidth="1"/>
    <col min="2" max="2" width="132.42578125" style="1" customWidth="1"/>
    <col min="3" max="3" width="18.42578125" style="1" customWidth="1"/>
  </cols>
  <sheetData>
    <row r="1" spans="1:6" ht="15.75">
      <c r="A1" s="13" t="s">
        <v>108</v>
      </c>
      <c r="B1" s="12" t="str">
        <f>Info!C2</f>
        <v>სს ტერაბანკი</v>
      </c>
      <c r="D1" s="1"/>
      <c r="E1" s="1"/>
      <c r="F1" s="1"/>
    </row>
    <row r="2" spans="1:6" s="13" customFormat="1" ht="15.75" customHeight="1">
      <c r="A2" s="13" t="s">
        <v>109</v>
      </c>
      <c r="B2" s="298">
        <f>'1. key ratios'!B2</f>
        <v>45199</v>
      </c>
    </row>
    <row r="3" spans="1:6" s="13" customFormat="1" ht="15.75" customHeight="1"/>
    <row r="4" spans="1:6" ht="15.75" thickBot="1">
      <c r="A4" s="1" t="s">
        <v>257</v>
      </c>
      <c r="B4" s="23" t="s">
        <v>85</v>
      </c>
    </row>
    <row r="5" spans="1:6">
      <c r="A5" s="77" t="s">
        <v>25</v>
      </c>
      <c r="B5" s="78"/>
      <c r="C5" s="79" t="s">
        <v>26</v>
      </c>
    </row>
    <row r="6" spans="1:6">
      <c r="A6" s="80">
        <v>1</v>
      </c>
      <c r="B6" s="42" t="s">
        <v>27</v>
      </c>
      <c r="C6" s="162">
        <v>247713563</v>
      </c>
    </row>
    <row r="7" spans="1:6">
      <c r="A7" s="80">
        <v>2</v>
      </c>
      <c r="B7" s="39" t="s">
        <v>28</v>
      </c>
      <c r="C7" s="566">
        <v>121372000</v>
      </c>
    </row>
    <row r="8" spans="1:6">
      <c r="A8" s="80">
        <v>3</v>
      </c>
      <c r="B8" s="34" t="s">
        <v>29</v>
      </c>
      <c r="C8" s="566">
        <v>0</v>
      </c>
    </row>
    <row r="9" spans="1:6">
      <c r="A9" s="80">
        <v>4</v>
      </c>
      <c r="B9" s="34" t="s">
        <v>30</v>
      </c>
      <c r="C9" s="566">
        <v>0</v>
      </c>
    </row>
    <row r="10" spans="1:6">
      <c r="A10" s="80">
        <v>5</v>
      </c>
      <c r="B10" s="34" t="s">
        <v>31</v>
      </c>
      <c r="C10" s="566">
        <v>0</v>
      </c>
    </row>
    <row r="11" spans="1:6">
      <c r="A11" s="80">
        <v>6</v>
      </c>
      <c r="B11" s="40" t="s">
        <v>32</v>
      </c>
      <c r="C11" s="566">
        <v>126341563</v>
      </c>
    </row>
    <row r="12" spans="1:6" s="2" customFormat="1">
      <c r="A12" s="80">
        <v>7</v>
      </c>
      <c r="B12" s="42" t="s">
        <v>33</v>
      </c>
      <c r="C12" s="162">
        <v>25082968</v>
      </c>
    </row>
    <row r="13" spans="1:6" s="2" customFormat="1">
      <c r="A13" s="80">
        <v>8</v>
      </c>
      <c r="B13" s="41" t="s">
        <v>34</v>
      </c>
      <c r="C13" s="566">
        <v>0</v>
      </c>
    </row>
    <row r="14" spans="1:6" s="2" customFormat="1" ht="25.5">
      <c r="A14" s="80">
        <v>9</v>
      </c>
      <c r="B14" s="35" t="s">
        <v>35</v>
      </c>
      <c r="C14" s="566">
        <v>0</v>
      </c>
    </row>
    <row r="15" spans="1:6" s="2" customFormat="1">
      <c r="A15" s="80">
        <v>10</v>
      </c>
      <c r="B15" s="36" t="s">
        <v>36</v>
      </c>
      <c r="C15" s="566">
        <v>25082968</v>
      </c>
    </row>
    <row r="16" spans="1:6" s="2" customFormat="1">
      <c r="A16" s="80">
        <v>11</v>
      </c>
      <c r="B16" s="37" t="s">
        <v>37</v>
      </c>
      <c r="C16" s="566">
        <v>0</v>
      </c>
    </row>
    <row r="17" spans="1:3" s="2" customFormat="1">
      <c r="A17" s="80">
        <v>12</v>
      </c>
      <c r="B17" s="36" t="s">
        <v>38</v>
      </c>
      <c r="C17" s="566">
        <v>0</v>
      </c>
    </row>
    <row r="18" spans="1:3" s="2" customFormat="1">
      <c r="A18" s="80">
        <v>13</v>
      </c>
      <c r="B18" s="36" t="s">
        <v>39</v>
      </c>
      <c r="C18" s="566">
        <v>0</v>
      </c>
    </row>
    <row r="19" spans="1:3" s="2" customFormat="1">
      <c r="A19" s="80">
        <v>14</v>
      </c>
      <c r="B19" s="36" t="s">
        <v>40</v>
      </c>
      <c r="C19" s="566">
        <v>0</v>
      </c>
    </row>
    <row r="20" spans="1:3" s="2" customFormat="1" ht="25.5">
      <c r="A20" s="80">
        <v>15</v>
      </c>
      <c r="B20" s="36" t="s">
        <v>41</v>
      </c>
      <c r="C20" s="566">
        <v>0</v>
      </c>
    </row>
    <row r="21" spans="1:3" s="2" customFormat="1" ht="25.5">
      <c r="A21" s="80">
        <v>16</v>
      </c>
      <c r="B21" s="35" t="s">
        <v>42</v>
      </c>
      <c r="C21" s="566">
        <v>0</v>
      </c>
    </row>
    <row r="22" spans="1:3" s="2" customFormat="1">
      <c r="A22" s="80">
        <v>17</v>
      </c>
      <c r="B22" s="81" t="s">
        <v>43</v>
      </c>
      <c r="C22" s="566">
        <v>0</v>
      </c>
    </row>
    <row r="23" spans="1:3" s="2" customFormat="1">
      <c r="A23" s="80">
        <v>18</v>
      </c>
      <c r="B23" s="579" t="s">
        <v>726</v>
      </c>
      <c r="C23" s="162">
        <v>0</v>
      </c>
    </row>
    <row r="24" spans="1:3" s="2" customFormat="1" ht="25.5">
      <c r="A24" s="80">
        <v>19</v>
      </c>
      <c r="B24" s="35" t="s">
        <v>44</v>
      </c>
      <c r="C24" s="566">
        <v>0</v>
      </c>
    </row>
    <row r="25" spans="1:3" s="2" customFormat="1" ht="25.5">
      <c r="A25" s="80">
        <v>20</v>
      </c>
      <c r="B25" s="35" t="s">
        <v>45</v>
      </c>
      <c r="C25" s="566">
        <v>0</v>
      </c>
    </row>
    <row r="26" spans="1:3" s="2" customFormat="1" ht="25.5">
      <c r="A26" s="80">
        <v>21</v>
      </c>
      <c r="B26" s="37" t="s">
        <v>46</v>
      </c>
      <c r="C26" s="566">
        <v>0</v>
      </c>
    </row>
    <row r="27" spans="1:3" s="2" customFormat="1">
      <c r="A27" s="80">
        <v>22</v>
      </c>
      <c r="B27" s="37" t="s">
        <v>47</v>
      </c>
      <c r="C27" s="566">
        <v>0</v>
      </c>
    </row>
    <row r="28" spans="1:3" s="2" customFormat="1" ht="25.5">
      <c r="A28" s="80">
        <v>23</v>
      </c>
      <c r="B28" s="37" t="s">
        <v>48</v>
      </c>
      <c r="C28" s="566">
        <v>0</v>
      </c>
    </row>
    <row r="29" spans="1:3" s="2" customFormat="1">
      <c r="A29" s="80">
        <v>24</v>
      </c>
      <c r="B29" s="43" t="s">
        <v>22</v>
      </c>
      <c r="C29" s="162">
        <v>222630595</v>
      </c>
    </row>
    <row r="30" spans="1:3" s="2" customFormat="1">
      <c r="A30" s="82"/>
      <c r="B30" s="38"/>
      <c r="C30" s="566">
        <v>0</v>
      </c>
    </row>
    <row r="31" spans="1:3" s="2" customFormat="1">
      <c r="A31" s="82">
        <v>25</v>
      </c>
      <c r="B31" s="43" t="s">
        <v>49</v>
      </c>
      <c r="C31" s="162">
        <v>34817900</v>
      </c>
    </row>
    <row r="32" spans="1:3" s="2" customFormat="1">
      <c r="A32" s="82">
        <v>26</v>
      </c>
      <c r="B32" s="34" t="s">
        <v>50</v>
      </c>
      <c r="C32" s="566">
        <v>34817900</v>
      </c>
    </row>
    <row r="33" spans="1:3" s="2" customFormat="1">
      <c r="A33" s="82">
        <v>27</v>
      </c>
      <c r="B33" s="111" t="s">
        <v>51</v>
      </c>
      <c r="C33" s="566">
        <v>0</v>
      </c>
    </row>
    <row r="34" spans="1:3" s="2" customFormat="1">
      <c r="A34" s="82">
        <v>28</v>
      </c>
      <c r="B34" s="111" t="s">
        <v>52</v>
      </c>
      <c r="C34" s="566">
        <v>34817900</v>
      </c>
    </row>
    <row r="35" spans="1:3" s="2" customFormat="1">
      <c r="A35" s="82">
        <v>29</v>
      </c>
      <c r="B35" s="34" t="s">
        <v>53</v>
      </c>
      <c r="C35" s="566">
        <v>0</v>
      </c>
    </row>
    <row r="36" spans="1:3" s="2" customFormat="1">
      <c r="A36" s="82">
        <v>30</v>
      </c>
      <c r="B36" s="43" t="s">
        <v>54</v>
      </c>
      <c r="C36" s="162">
        <v>0</v>
      </c>
    </row>
    <row r="37" spans="1:3" s="2" customFormat="1">
      <c r="A37" s="82">
        <v>31</v>
      </c>
      <c r="B37" s="35" t="s">
        <v>55</v>
      </c>
      <c r="C37" s="566">
        <v>0</v>
      </c>
    </row>
    <row r="38" spans="1:3" s="2" customFormat="1">
      <c r="A38" s="82">
        <v>32</v>
      </c>
      <c r="B38" s="36" t="s">
        <v>56</v>
      </c>
      <c r="C38" s="566">
        <v>0</v>
      </c>
    </row>
    <row r="39" spans="1:3" s="2" customFormat="1" ht="25.5">
      <c r="A39" s="82">
        <v>33</v>
      </c>
      <c r="B39" s="35" t="s">
        <v>57</v>
      </c>
      <c r="C39" s="566">
        <v>0</v>
      </c>
    </row>
    <row r="40" spans="1:3" s="2" customFormat="1" ht="25.5">
      <c r="A40" s="82">
        <v>34</v>
      </c>
      <c r="B40" s="35" t="s">
        <v>45</v>
      </c>
      <c r="C40" s="566">
        <v>0</v>
      </c>
    </row>
    <row r="41" spans="1:3" s="2" customFormat="1" ht="25.5">
      <c r="A41" s="82">
        <v>35</v>
      </c>
      <c r="B41" s="37" t="s">
        <v>58</v>
      </c>
      <c r="C41" s="566">
        <v>0</v>
      </c>
    </row>
    <row r="42" spans="1:3" s="2" customFormat="1">
      <c r="A42" s="82">
        <v>36</v>
      </c>
      <c r="B42" s="43" t="s">
        <v>23</v>
      </c>
      <c r="C42" s="162">
        <v>34817900</v>
      </c>
    </row>
    <row r="43" spans="1:3" s="2" customFormat="1">
      <c r="A43" s="82"/>
      <c r="B43" s="38"/>
      <c r="C43" s="566">
        <v>0</v>
      </c>
    </row>
    <row r="44" spans="1:3" s="2" customFormat="1">
      <c r="A44" s="82">
        <v>37</v>
      </c>
      <c r="B44" s="44" t="s">
        <v>59</v>
      </c>
      <c r="C44" s="162">
        <v>47981476.469999999</v>
      </c>
    </row>
    <row r="45" spans="1:3" s="2" customFormat="1">
      <c r="A45" s="82">
        <v>38</v>
      </c>
      <c r="B45" s="34" t="s">
        <v>60</v>
      </c>
      <c r="C45" s="566">
        <v>47981476.469999999</v>
      </c>
    </row>
    <row r="46" spans="1:3" s="2" customFormat="1">
      <c r="A46" s="82">
        <v>39</v>
      </c>
      <c r="B46" s="34" t="s">
        <v>61</v>
      </c>
      <c r="C46" s="566">
        <v>0</v>
      </c>
    </row>
    <row r="47" spans="1:3" s="2" customFormat="1">
      <c r="A47" s="82">
        <v>40</v>
      </c>
      <c r="B47" s="580" t="s">
        <v>725</v>
      </c>
      <c r="C47" s="162">
        <v>0</v>
      </c>
    </row>
    <row r="48" spans="1:3" s="2" customFormat="1">
      <c r="A48" s="82">
        <v>41</v>
      </c>
      <c r="B48" s="44" t="s">
        <v>62</v>
      </c>
      <c r="C48" s="162">
        <v>0</v>
      </c>
    </row>
    <row r="49" spans="1:3" s="2" customFormat="1">
      <c r="A49" s="82">
        <v>42</v>
      </c>
      <c r="B49" s="35" t="s">
        <v>63</v>
      </c>
      <c r="C49" s="566">
        <v>0</v>
      </c>
    </row>
    <row r="50" spans="1:3" s="2" customFormat="1">
      <c r="A50" s="82">
        <v>43</v>
      </c>
      <c r="B50" s="36" t="s">
        <v>64</v>
      </c>
      <c r="C50" s="566">
        <v>0</v>
      </c>
    </row>
    <row r="51" spans="1:3" s="2" customFormat="1" ht="25.5">
      <c r="A51" s="82">
        <v>44</v>
      </c>
      <c r="B51" s="35" t="s">
        <v>65</v>
      </c>
      <c r="C51" s="566">
        <v>0</v>
      </c>
    </row>
    <row r="52" spans="1:3" s="2" customFormat="1" ht="25.5">
      <c r="A52" s="82">
        <v>45</v>
      </c>
      <c r="B52" s="35" t="s">
        <v>45</v>
      </c>
      <c r="C52" s="566">
        <v>0</v>
      </c>
    </row>
    <row r="53" spans="1:3" s="2" customFormat="1" ht="15.75" thickBot="1">
      <c r="A53" s="82">
        <v>46</v>
      </c>
      <c r="B53" s="83" t="s">
        <v>24</v>
      </c>
      <c r="C53" s="162">
        <v>47981476.469999999</v>
      </c>
    </row>
    <row r="56" spans="1:3">
      <c r="B56" s="1"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tint="-9.9978637043366805E-2"/>
  </sheetPr>
  <dimension ref="A1:D23"/>
  <sheetViews>
    <sheetView workbookViewId="0"/>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3" t="s">
        <v>108</v>
      </c>
      <c r="B1" s="12" t="str">
        <f>Info!C2</f>
        <v>სს ტერაბანკი</v>
      </c>
    </row>
    <row r="2" spans="1:4" s="13" customFormat="1" ht="15.75" customHeight="1">
      <c r="A2" s="13" t="s">
        <v>109</v>
      </c>
      <c r="B2" s="298">
        <f>'1. key ratios'!B2</f>
        <v>45199</v>
      </c>
    </row>
    <row r="3" spans="1:4" s="13" customFormat="1" ht="15.75" customHeight="1"/>
    <row r="4" spans="1:4" ht="13.5" thickBot="1">
      <c r="A4" s="1" t="s">
        <v>357</v>
      </c>
      <c r="B4" s="226" t="s">
        <v>358</v>
      </c>
    </row>
    <row r="5" spans="1:4" s="30" customFormat="1">
      <c r="A5" s="615" t="s">
        <v>359</v>
      </c>
      <c r="B5" s="616"/>
      <c r="C5" s="216" t="s">
        <v>360</v>
      </c>
      <c r="D5" s="217" t="s">
        <v>361</v>
      </c>
    </row>
    <row r="6" spans="1:4" s="227" customFormat="1">
      <c r="A6" s="218">
        <v>1</v>
      </c>
      <c r="B6" s="219" t="s">
        <v>362</v>
      </c>
      <c r="C6" s="219"/>
      <c r="D6" s="220"/>
    </row>
    <row r="7" spans="1:4" s="227" customFormat="1">
      <c r="A7" s="221" t="s">
        <v>363</v>
      </c>
      <c r="B7" s="222" t="s">
        <v>364</v>
      </c>
      <c r="C7" s="271">
        <v>4.4999999999999998E-2</v>
      </c>
      <c r="D7" s="269">
        <v>59775757.398491211</v>
      </c>
    </row>
    <row r="8" spans="1:4" s="227" customFormat="1">
      <c r="A8" s="221" t="s">
        <v>365</v>
      </c>
      <c r="B8" s="222" t="s">
        <v>366</v>
      </c>
      <c r="C8" s="271">
        <v>0.06</v>
      </c>
      <c r="D8" s="269">
        <v>79701009.864654943</v>
      </c>
    </row>
    <row r="9" spans="1:4" s="227" customFormat="1">
      <c r="A9" s="221" t="s">
        <v>367</v>
      </c>
      <c r="B9" s="222" t="s">
        <v>368</v>
      </c>
      <c r="C9" s="271">
        <v>0.08</v>
      </c>
      <c r="D9" s="269">
        <v>106268013.15287328</v>
      </c>
    </row>
    <row r="10" spans="1:4" s="227" customFormat="1">
      <c r="A10" s="218" t="s">
        <v>369</v>
      </c>
      <c r="B10" s="219" t="s">
        <v>370</v>
      </c>
      <c r="C10" s="219"/>
      <c r="D10" s="220"/>
    </row>
    <row r="11" spans="1:4" s="228" customFormat="1">
      <c r="A11" s="223" t="s">
        <v>371</v>
      </c>
      <c r="B11" s="224" t="s">
        <v>433</v>
      </c>
      <c r="C11" s="271">
        <v>2.5000000000000001E-2</v>
      </c>
      <c r="D11" s="269">
        <v>33208754.110272899</v>
      </c>
    </row>
    <row r="12" spans="1:4" s="228" customFormat="1">
      <c r="A12" s="223" t="s">
        <v>372</v>
      </c>
      <c r="B12" s="224" t="s">
        <v>373</v>
      </c>
      <c r="C12" s="271">
        <v>0</v>
      </c>
      <c r="D12" s="269">
        <v>0</v>
      </c>
    </row>
    <row r="13" spans="1:4" s="228" customFormat="1">
      <c r="A13" s="223" t="s">
        <v>374</v>
      </c>
      <c r="B13" s="224" t="s">
        <v>375</v>
      </c>
      <c r="C13" s="271">
        <v>0</v>
      </c>
      <c r="D13" s="269">
        <v>0</v>
      </c>
    </row>
    <row r="14" spans="1:4" s="227" customFormat="1">
      <c r="A14" s="218" t="s">
        <v>376</v>
      </c>
      <c r="B14" s="219" t="s">
        <v>431</v>
      </c>
      <c r="C14" s="219"/>
      <c r="D14" s="220"/>
    </row>
    <row r="15" spans="1:4" s="227" customFormat="1">
      <c r="A15" s="237" t="s">
        <v>379</v>
      </c>
      <c r="B15" s="224" t="s">
        <v>432</v>
      </c>
      <c r="C15" s="271">
        <v>4.674421623961348E-2</v>
      </c>
      <c r="D15" s="269">
        <v>62092687.327149972</v>
      </c>
    </row>
    <row r="16" spans="1:4" s="227" customFormat="1">
      <c r="A16" s="237" t="s">
        <v>380</v>
      </c>
      <c r="B16" s="224" t="s">
        <v>382</v>
      </c>
      <c r="C16" s="271">
        <v>5.5741130595492544E-2</v>
      </c>
      <c r="D16" s="269">
        <v>74043739.990972847</v>
      </c>
    </row>
    <row r="17" spans="1:4" s="227" customFormat="1">
      <c r="A17" s="237" t="s">
        <v>381</v>
      </c>
      <c r="B17" s="224" t="s">
        <v>429</v>
      </c>
      <c r="C17" s="271">
        <v>6.757917580059658E-2</v>
      </c>
      <c r="D17" s="269">
        <v>89768809.285476655</v>
      </c>
    </row>
    <row r="18" spans="1:4" s="30" customFormat="1">
      <c r="A18" s="617" t="s">
        <v>430</v>
      </c>
      <c r="B18" s="618"/>
      <c r="C18" s="273" t="s">
        <v>360</v>
      </c>
      <c r="D18" s="270" t="s">
        <v>361</v>
      </c>
    </row>
    <row r="19" spans="1:4" s="227" customFormat="1">
      <c r="A19" s="225">
        <v>4</v>
      </c>
      <c r="B19" s="224" t="s">
        <v>22</v>
      </c>
      <c r="C19" s="272">
        <v>0.11674421623961348</v>
      </c>
      <c r="D19" s="269">
        <v>155077198.83591408</v>
      </c>
    </row>
    <row r="20" spans="1:4" s="227" customFormat="1">
      <c r="A20" s="225">
        <v>5</v>
      </c>
      <c r="B20" s="224" t="s">
        <v>86</v>
      </c>
      <c r="C20" s="272">
        <v>0.14074113059549254</v>
      </c>
      <c r="D20" s="269">
        <v>186953503.96590069</v>
      </c>
    </row>
    <row r="21" spans="1:4" s="227" customFormat="1" ht="13.5" thickBot="1">
      <c r="A21" s="229" t="s">
        <v>377</v>
      </c>
      <c r="B21" s="230" t="s">
        <v>85</v>
      </c>
      <c r="C21" s="272">
        <v>0.17257917580059659</v>
      </c>
      <c r="D21" s="269">
        <v>229245576.54862282</v>
      </c>
    </row>
    <row r="23" spans="1:4" ht="63.75">
      <c r="B23" s="17" t="s">
        <v>434</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F68"/>
  <sheetViews>
    <sheetView zoomScale="80" zoomScaleNormal="80" workbookViewId="0">
      <pane xSplit="1" ySplit="5" topLeftCell="B6" activePane="bottomRight" state="frozen"/>
      <selection activeCell="B23" sqref="B23:C23"/>
      <selection pane="topRight" activeCell="B23" sqref="B23:C23"/>
      <selection pane="bottomLeft" activeCell="B23" sqref="B23:C23"/>
      <selection pane="bottomRight" activeCell="B6" sqref="B6"/>
    </sheetView>
  </sheetViews>
  <sheetFormatPr defaultRowHeight="15.75"/>
  <cols>
    <col min="1" max="1" width="10.7109375" style="31" customWidth="1"/>
    <col min="2" max="2" width="91.85546875" style="31" customWidth="1"/>
    <col min="3" max="3" width="53.140625" style="31" customWidth="1"/>
    <col min="4" max="4" width="32.28515625" style="31" customWidth="1"/>
    <col min="5" max="5" width="9.42578125" customWidth="1"/>
  </cols>
  <sheetData>
    <row r="1" spans="1:6">
      <c r="A1" s="13" t="s">
        <v>108</v>
      </c>
      <c r="B1" s="14" t="str">
        <f>Info!C2</f>
        <v>სს ტერაბანკი</v>
      </c>
      <c r="E1" s="1"/>
      <c r="F1" s="1"/>
    </row>
    <row r="2" spans="1:6" s="13" customFormat="1" ht="15.75" customHeight="1">
      <c r="A2" s="13" t="s">
        <v>109</v>
      </c>
      <c r="B2" s="298">
        <f>'1. key ratios'!B2</f>
        <v>45199</v>
      </c>
    </row>
    <row r="3" spans="1:6" s="13" customFormat="1" ht="15.75" customHeight="1">
      <c r="A3" s="20"/>
    </row>
    <row r="4" spans="1:6" s="13" customFormat="1" ht="15.75" customHeight="1" thickBot="1">
      <c r="A4" s="13" t="s">
        <v>258</v>
      </c>
      <c r="B4" s="134" t="s">
        <v>172</v>
      </c>
      <c r="D4" s="136" t="s">
        <v>87</v>
      </c>
    </row>
    <row r="5" spans="1:6" ht="25.5">
      <c r="A5" s="89" t="s">
        <v>25</v>
      </c>
      <c r="B5" s="90" t="s">
        <v>144</v>
      </c>
      <c r="C5" s="91" t="s">
        <v>858</v>
      </c>
      <c r="D5" s="135" t="s">
        <v>173</v>
      </c>
    </row>
    <row r="6" spans="1:6">
      <c r="A6" s="399">
        <v>1</v>
      </c>
      <c r="B6" s="359" t="s">
        <v>843</v>
      </c>
      <c r="C6" s="423">
        <v>199915735.19999999</v>
      </c>
      <c r="D6" s="84"/>
      <c r="E6" s="4"/>
    </row>
    <row r="7" spans="1:6">
      <c r="A7" s="399">
        <v>1.1000000000000001</v>
      </c>
      <c r="B7" s="360" t="s">
        <v>96</v>
      </c>
      <c r="C7" s="423">
        <v>44898990.829999998</v>
      </c>
      <c r="D7" s="85"/>
      <c r="E7" s="4"/>
    </row>
    <row r="8" spans="1:6">
      <c r="A8" s="399">
        <v>1.2</v>
      </c>
      <c r="B8" s="360" t="s">
        <v>97</v>
      </c>
      <c r="C8" s="423">
        <v>131671596.83000003</v>
      </c>
      <c r="D8" s="85"/>
      <c r="E8" s="4"/>
    </row>
    <row r="9" spans="1:6">
      <c r="A9" s="399">
        <v>1.3</v>
      </c>
      <c r="B9" s="360" t="s">
        <v>98</v>
      </c>
      <c r="C9" s="423">
        <v>23345147.539999995</v>
      </c>
      <c r="D9" s="85"/>
      <c r="E9" s="4"/>
    </row>
    <row r="10" spans="1:6">
      <c r="A10" s="399">
        <v>2</v>
      </c>
      <c r="B10" s="361" t="s">
        <v>730</v>
      </c>
      <c r="C10" s="423">
        <v>388539.99</v>
      </c>
      <c r="D10" s="85"/>
      <c r="E10" s="4"/>
    </row>
    <row r="11" spans="1:6">
      <c r="A11" s="399">
        <v>2.1</v>
      </c>
      <c r="B11" s="362" t="s">
        <v>731</v>
      </c>
      <c r="C11" s="423">
        <v>388539.99</v>
      </c>
      <c r="D11" s="86"/>
      <c r="E11" s="5"/>
    </row>
    <row r="12" spans="1:6" ht="23.45" customHeight="1">
      <c r="A12" s="399">
        <v>3</v>
      </c>
      <c r="B12" s="363" t="s">
        <v>732</v>
      </c>
      <c r="C12" s="423">
        <v>0</v>
      </c>
      <c r="D12" s="86"/>
      <c r="E12" s="5"/>
    </row>
    <row r="13" spans="1:6" ht="23.1" customHeight="1">
      <c r="A13" s="399">
        <v>4</v>
      </c>
      <c r="B13" s="364" t="s">
        <v>733</v>
      </c>
      <c r="C13" s="423">
        <v>0</v>
      </c>
      <c r="D13" s="86"/>
      <c r="E13" s="5"/>
    </row>
    <row r="14" spans="1:6">
      <c r="A14" s="399">
        <v>5</v>
      </c>
      <c r="B14" s="364" t="s">
        <v>734</v>
      </c>
      <c r="C14" s="423">
        <v>0</v>
      </c>
      <c r="D14" s="86"/>
      <c r="E14" s="5"/>
    </row>
    <row r="15" spans="1:6">
      <c r="A15" s="399">
        <v>5.0999999999999996</v>
      </c>
      <c r="B15" s="365" t="s">
        <v>735</v>
      </c>
      <c r="C15" s="423">
        <v>0</v>
      </c>
      <c r="D15" s="86"/>
      <c r="E15" s="4"/>
    </row>
    <row r="16" spans="1:6">
      <c r="A16" s="399">
        <v>5.2</v>
      </c>
      <c r="B16" s="365" t="s">
        <v>569</v>
      </c>
      <c r="C16" s="423">
        <v>0</v>
      </c>
      <c r="D16" s="85"/>
      <c r="E16" s="4"/>
    </row>
    <row r="17" spans="1:5">
      <c r="A17" s="399">
        <v>5.3</v>
      </c>
      <c r="B17" s="365" t="s">
        <v>736</v>
      </c>
      <c r="C17" s="423">
        <v>0</v>
      </c>
      <c r="D17" s="85"/>
      <c r="E17" s="4"/>
    </row>
    <row r="18" spans="1:5">
      <c r="A18" s="399">
        <v>6</v>
      </c>
      <c r="B18" s="363" t="s">
        <v>737</v>
      </c>
      <c r="C18" s="423">
        <v>1405568587.9874372</v>
      </c>
      <c r="D18" s="85"/>
      <c r="E18" s="4"/>
    </row>
    <row r="19" spans="1:5">
      <c r="A19" s="399">
        <v>6.1</v>
      </c>
      <c r="B19" s="365" t="s">
        <v>569</v>
      </c>
      <c r="C19" s="423">
        <v>178862766.07221264</v>
      </c>
      <c r="D19" s="85"/>
      <c r="E19" s="4"/>
    </row>
    <row r="20" spans="1:5">
      <c r="A20" s="399">
        <v>6.2</v>
      </c>
      <c r="B20" s="365" t="s">
        <v>736</v>
      </c>
      <c r="C20" s="423">
        <v>1226705821.9152246</v>
      </c>
      <c r="D20" s="85"/>
      <c r="E20" s="4"/>
    </row>
    <row r="21" spans="1:5">
      <c r="A21" s="399">
        <v>7</v>
      </c>
      <c r="B21" s="366" t="s">
        <v>738</v>
      </c>
      <c r="C21" s="423">
        <v>2538</v>
      </c>
      <c r="D21" s="85"/>
      <c r="E21" s="4"/>
    </row>
    <row r="22" spans="1:5">
      <c r="A22" s="399">
        <v>8</v>
      </c>
      <c r="B22" s="367" t="s">
        <v>739</v>
      </c>
      <c r="C22" s="423">
        <v>0</v>
      </c>
      <c r="D22" s="85"/>
      <c r="E22" s="4"/>
    </row>
    <row r="23" spans="1:5">
      <c r="A23" s="399">
        <v>9</v>
      </c>
      <c r="B23" s="364" t="s">
        <v>740</v>
      </c>
      <c r="C23" s="423">
        <v>25885492</v>
      </c>
      <c r="D23" s="422"/>
      <c r="E23" s="4"/>
    </row>
    <row r="24" spans="1:5">
      <c r="A24" s="399">
        <v>9.1</v>
      </c>
      <c r="B24" s="368" t="s">
        <v>741</v>
      </c>
      <c r="C24" s="423">
        <v>25885492</v>
      </c>
      <c r="D24" s="87"/>
      <c r="E24" s="4"/>
    </row>
    <row r="25" spans="1:5">
      <c r="A25" s="399">
        <v>9.1999999999999993</v>
      </c>
      <c r="B25" s="368" t="s">
        <v>742</v>
      </c>
      <c r="C25" s="423">
        <v>0</v>
      </c>
      <c r="D25" s="421"/>
      <c r="E25" s="3"/>
    </row>
    <row r="26" spans="1:5">
      <c r="A26" s="399">
        <v>10</v>
      </c>
      <c r="B26" s="364" t="s">
        <v>36</v>
      </c>
      <c r="C26" s="423">
        <v>25082968</v>
      </c>
      <c r="D26" s="555" t="s">
        <v>935</v>
      </c>
      <c r="E26" s="4"/>
    </row>
    <row r="27" spans="1:5">
      <c r="A27" s="399">
        <v>10.1</v>
      </c>
      <c r="B27" s="368" t="s">
        <v>743</v>
      </c>
      <c r="C27" s="423">
        <v>20374000</v>
      </c>
      <c r="D27" s="85"/>
      <c r="E27" s="4"/>
    </row>
    <row r="28" spans="1:5">
      <c r="A28" s="399">
        <v>10.199999999999999</v>
      </c>
      <c r="B28" s="368" t="s">
        <v>744</v>
      </c>
      <c r="C28" s="423">
        <v>4708968</v>
      </c>
      <c r="D28" s="85"/>
      <c r="E28" s="4"/>
    </row>
    <row r="29" spans="1:5">
      <c r="A29" s="399">
        <v>11</v>
      </c>
      <c r="B29" s="364" t="s">
        <v>745</v>
      </c>
      <c r="C29" s="423">
        <v>0</v>
      </c>
      <c r="D29" s="85"/>
      <c r="E29" s="4"/>
    </row>
    <row r="30" spans="1:5">
      <c r="A30" s="399">
        <v>11.1</v>
      </c>
      <c r="B30" s="368" t="s">
        <v>746</v>
      </c>
      <c r="C30" s="423">
        <v>0</v>
      </c>
      <c r="D30" s="85"/>
      <c r="E30" s="4"/>
    </row>
    <row r="31" spans="1:5">
      <c r="A31" s="399">
        <v>11.2</v>
      </c>
      <c r="B31" s="368" t="s">
        <v>747</v>
      </c>
      <c r="C31" s="423">
        <v>0</v>
      </c>
      <c r="D31" s="85"/>
      <c r="E31" s="4"/>
    </row>
    <row r="32" spans="1:5">
      <c r="A32" s="399">
        <v>13</v>
      </c>
      <c r="B32" s="364" t="s">
        <v>99</v>
      </c>
      <c r="C32" s="423">
        <v>23051261.35844852</v>
      </c>
      <c r="D32" s="85"/>
      <c r="E32" s="4"/>
    </row>
    <row r="33" spans="1:5">
      <c r="A33" s="399">
        <v>13.1</v>
      </c>
      <c r="B33" s="369" t="s">
        <v>748</v>
      </c>
      <c r="C33" s="423">
        <v>15102371</v>
      </c>
      <c r="D33" s="85"/>
      <c r="E33" s="4"/>
    </row>
    <row r="34" spans="1:5">
      <c r="A34" s="399">
        <v>13.2</v>
      </c>
      <c r="B34" s="369" t="s">
        <v>749</v>
      </c>
      <c r="C34" s="423">
        <v>0</v>
      </c>
      <c r="D34" s="87"/>
      <c r="E34" s="4"/>
    </row>
    <row r="35" spans="1:5">
      <c r="A35" s="399">
        <v>14</v>
      </c>
      <c r="B35" s="370" t="s">
        <v>750</v>
      </c>
      <c r="C35" s="423">
        <v>1679895122.5358856</v>
      </c>
      <c r="D35" s="87"/>
      <c r="E35" s="4"/>
    </row>
    <row r="36" spans="1:5">
      <c r="A36" s="399"/>
      <c r="B36" s="371" t="s">
        <v>104</v>
      </c>
      <c r="C36" s="423">
        <v>0</v>
      </c>
      <c r="D36" s="88"/>
      <c r="E36" s="4"/>
    </row>
    <row r="37" spans="1:5">
      <c r="A37" s="399">
        <v>15</v>
      </c>
      <c r="B37" s="372" t="s">
        <v>751</v>
      </c>
      <c r="C37" s="423">
        <v>0</v>
      </c>
      <c r="D37" s="421"/>
      <c r="E37" s="3"/>
    </row>
    <row r="38" spans="1:5">
      <c r="A38" s="399">
        <v>15.1</v>
      </c>
      <c r="B38" s="374" t="s">
        <v>731</v>
      </c>
      <c r="C38" s="423">
        <v>0</v>
      </c>
      <c r="D38" s="85"/>
      <c r="E38" s="4"/>
    </row>
    <row r="39" spans="1:5" ht="21">
      <c r="A39" s="399">
        <v>16</v>
      </c>
      <c r="B39" s="366" t="s">
        <v>752</v>
      </c>
      <c r="C39" s="423">
        <v>0</v>
      </c>
      <c r="D39" s="85"/>
      <c r="E39" s="4"/>
    </row>
    <row r="40" spans="1:5">
      <c r="A40" s="399">
        <v>17</v>
      </c>
      <c r="B40" s="366" t="s">
        <v>753</v>
      </c>
      <c r="C40" s="423">
        <v>1323527144.7400198</v>
      </c>
      <c r="D40" s="85"/>
      <c r="E40" s="4"/>
    </row>
    <row r="41" spans="1:5">
      <c r="A41" s="399">
        <v>17.100000000000001</v>
      </c>
      <c r="B41" s="375" t="s">
        <v>754</v>
      </c>
      <c r="C41" s="423">
        <v>1049368258.4600198</v>
      </c>
      <c r="D41" s="85"/>
      <c r="E41" s="4"/>
    </row>
    <row r="42" spans="1:5">
      <c r="A42" s="413">
        <v>17.2</v>
      </c>
      <c r="B42" s="414" t="s">
        <v>100</v>
      </c>
      <c r="C42" s="423">
        <v>258710889.31</v>
      </c>
      <c r="D42" s="87"/>
      <c r="E42" s="4"/>
    </row>
    <row r="43" spans="1:5">
      <c r="A43" s="399">
        <v>17.3</v>
      </c>
      <c r="B43" s="415" t="s">
        <v>755</v>
      </c>
      <c r="C43" s="423">
        <v>0</v>
      </c>
      <c r="D43" s="416"/>
      <c r="E43" s="4"/>
    </row>
    <row r="44" spans="1:5">
      <c r="A44" s="399">
        <v>17.399999999999999</v>
      </c>
      <c r="B44" s="415" t="s">
        <v>756</v>
      </c>
      <c r="C44" s="423">
        <v>15447996.970000001</v>
      </c>
      <c r="D44" s="416"/>
      <c r="E44" s="4"/>
    </row>
    <row r="45" spans="1:5">
      <c r="A45" s="399">
        <v>18</v>
      </c>
      <c r="B45" s="383" t="s">
        <v>757</v>
      </c>
      <c r="C45" s="423">
        <v>2486327.2884055995</v>
      </c>
      <c r="D45" s="416"/>
      <c r="E45" s="3"/>
    </row>
    <row r="46" spans="1:5">
      <c r="A46" s="399">
        <v>19</v>
      </c>
      <c r="B46" s="383" t="s">
        <v>758</v>
      </c>
      <c r="C46" s="423">
        <v>3953415</v>
      </c>
      <c r="D46" s="417"/>
    </row>
    <row r="47" spans="1:5">
      <c r="A47" s="399">
        <v>19.100000000000001</v>
      </c>
      <c r="B47" s="418" t="s">
        <v>759</v>
      </c>
      <c r="C47" s="423">
        <v>2313078</v>
      </c>
      <c r="D47" s="417"/>
    </row>
    <row r="48" spans="1:5">
      <c r="A48" s="399">
        <v>19.2</v>
      </c>
      <c r="B48" s="418" t="s">
        <v>760</v>
      </c>
      <c r="C48" s="423">
        <v>1640337</v>
      </c>
      <c r="D48" s="417"/>
    </row>
    <row r="49" spans="1:4">
      <c r="A49" s="399">
        <v>20</v>
      </c>
      <c r="B49" s="379" t="s">
        <v>101</v>
      </c>
      <c r="C49" s="423">
        <v>98201592.280000001</v>
      </c>
      <c r="D49" s="555" t="s">
        <v>959</v>
      </c>
    </row>
    <row r="50" spans="1:4">
      <c r="A50" s="399">
        <v>21</v>
      </c>
      <c r="B50" s="380" t="s">
        <v>89</v>
      </c>
      <c r="C50" s="423">
        <v>4013078.62</v>
      </c>
      <c r="D50" s="417"/>
    </row>
    <row r="51" spans="1:4">
      <c r="A51" s="399">
        <v>21.1</v>
      </c>
      <c r="B51" s="376" t="s">
        <v>761</v>
      </c>
      <c r="C51" s="423">
        <v>0</v>
      </c>
      <c r="D51" s="417"/>
    </row>
    <row r="52" spans="1:4">
      <c r="A52" s="399">
        <v>22</v>
      </c>
      <c r="B52" s="379" t="s">
        <v>762</v>
      </c>
      <c r="C52" s="423">
        <v>1432181557.9284253</v>
      </c>
      <c r="D52" s="417"/>
    </row>
    <row r="53" spans="1:4">
      <c r="A53" s="399"/>
      <c r="B53" s="381" t="s">
        <v>763</v>
      </c>
      <c r="C53" s="423">
        <v>0</v>
      </c>
      <c r="D53" s="417"/>
    </row>
    <row r="54" spans="1:4">
      <c r="A54" s="399">
        <v>23</v>
      </c>
      <c r="B54" s="379" t="s">
        <v>105</v>
      </c>
      <c r="C54" s="423">
        <v>121372000</v>
      </c>
      <c r="D54" s="555" t="s">
        <v>960</v>
      </c>
    </row>
    <row r="55" spans="1:4">
      <c r="A55" s="399">
        <v>24</v>
      </c>
      <c r="B55" s="379" t="s">
        <v>764</v>
      </c>
      <c r="C55" s="423">
        <v>0</v>
      </c>
      <c r="D55" s="417"/>
    </row>
    <row r="56" spans="1:4">
      <c r="A56" s="399">
        <v>25</v>
      </c>
      <c r="B56" s="379" t="s">
        <v>102</v>
      </c>
      <c r="C56" s="423">
        <v>0</v>
      </c>
      <c r="D56" s="417"/>
    </row>
    <row r="57" spans="1:4">
      <c r="A57" s="399">
        <v>26</v>
      </c>
      <c r="B57" s="383" t="s">
        <v>765</v>
      </c>
      <c r="C57" s="423">
        <v>0</v>
      </c>
      <c r="D57" s="417"/>
    </row>
    <row r="58" spans="1:4">
      <c r="A58" s="399">
        <v>27</v>
      </c>
      <c r="B58" s="383" t="s">
        <v>766</v>
      </c>
      <c r="C58" s="423">
        <v>0</v>
      </c>
      <c r="D58" s="417"/>
    </row>
    <row r="59" spans="1:4">
      <c r="A59" s="399">
        <v>27.1</v>
      </c>
      <c r="B59" s="418" t="s">
        <v>767</v>
      </c>
      <c r="C59" s="423">
        <v>0</v>
      </c>
      <c r="D59" s="417"/>
    </row>
    <row r="60" spans="1:4">
      <c r="A60" s="399">
        <v>27.2</v>
      </c>
      <c r="B60" s="415" t="s">
        <v>768</v>
      </c>
      <c r="C60" s="423">
        <v>0</v>
      </c>
      <c r="D60" s="417"/>
    </row>
    <row r="61" spans="1:4">
      <c r="A61" s="399">
        <v>28</v>
      </c>
      <c r="B61" s="380" t="s">
        <v>769</v>
      </c>
      <c r="C61" s="423">
        <v>0</v>
      </c>
      <c r="D61" s="417"/>
    </row>
    <row r="62" spans="1:4">
      <c r="A62" s="399">
        <v>29</v>
      </c>
      <c r="B62" s="383" t="s">
        <v>770</v>
      </c>
      <c r="C62" s="423">
        <v>0</v>
      </c>
      <c r="D62" s="417"/>
    </row>
    <row r="63" spans="1:4">
      <c r="A63" s="399">
        <v>29.1</v>
      </c>
      <c r="B63" s="419" t="s">
        <v>771</v>
      </c>
      <c r="C63" s="423">
        <v>0</v>
      </c>
      <c r="D63" s="417"/>
    </row>
    <row r="64" spans="1:4" ht="24" customHeight="1">
      <c r="A64" s="399">
        <v>29.2</v>
      </c>
      <c r="B64" s="418" t="s">
        <v>772</v>
      </c>
      <c r="C64" s="423">
        <v>0</v>
      </c>
      <c r="D64" s="417"/>
    </row>
    <row r="65" spans="1:4" ht="21.95" customHeight="1">
      <c r="A65" s="399">
        <v>29.3</v>
      </c>
      <c r="B65" s="420" t="s">
        <v>773</v>
      </c>
      <c r="C65" s="423">
        <v>0</v>
      </c>
      <c r="D65" s="417"/>
    </row>
    <row r="66" spans="1:4">
      <c r="A66" s="399">
        <v>30</v>
      </c>
      <c r="B66" s="383" t="s">
        <v>103</v>
      </c>
      <c r="C66" s="423">
        <v>126341563</v>
      </c>
      <c r="D66" s="555" t="s">
        <v>961</v>
      </c>
    </row>
    <row r="67" spans="1:4">
      <c r="A67" s="399">
        <v>31</v>
      </c>
      <c r="B67" s="382" t="s">
        <v>774</v>
      </c>
      <c r="C67" s="423">
        <v>247713563</v>
      </c>
      <c r="D67" s="417"/>
    </row>
    <row r="68" spans="1:4">
      <c r="A68" s="399">
        <v>32</v>
      </c>
      <c r="B68" s="383" t="s">
        <v>775</v>
      </c>
      <c r="C68" s="423">
        <v>1679895120.9284253</v>
      </c>
      <c r="D68" s="41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tint="-9.9978637043366805E-2"/>
  </sheetPr>
  <dimension ref="A1:S22"/>
  <sheetViews>
    <sheetView zoomScale="90" zoomScaleNormal="90" workbookViewId="0">
      <pane xSplit="2" ySplit="7" topLeftCell="C8" activePane="bottomRight" state="frozen"/>
      <selection activeCell="B23" sqref="B23:C23"/>
      <selection pane="topRight" activeCell="B23" sqref="B23:C23"/>
      <selection pane="bottomLeft" activeCell="B23" sqref="B23:C23"/>
      <selection pane="bottomRight" activeCell="C8" sqref="C8"/>
    </sheetView>
  </sheetViews>
  <sheetFormatPr defaultColWidth="9.140625" defaultRowHeight="12.75"/>
  <cols>
    <col min="1" max="1" width="10.5703125" style="1" bestFit="1" customWidth="1"/>
    <col min="2" max="2" width="97" style="1" bestFit="1" customWidth="1"/>
    <col min="3" max="3" width="11.28515625" style="1" bestFit="1" customWidth="1"/>
    <col min="4" max="4" width="13.28515625" style="1" bestFit="1" customWidth="1"/>
    <col min="5" max="5" width="9.42578125" style="1" bestFit="1" customWidth="1"/>
    <col min="6" max="6" width="13.28515625" style="1" bestFit="1" customWidth="1"/>
    <col min="7" max="7" width="11.28515625" style="1" bestFit="1" customWidth="1"/>
    <col min="8" max="8" width="13.28515625" style="1" bestFit="1" customWidth="1"/>
    <col min="9" max="9" width="9.42578125" style="1" bestFit="1" customWidth="1"/>
    <col min="10" max="10" width="13.28515625" style="1" bestFit="1" customWidth="1"/>
    <col min="11" max="11" width="11.28515625" style="1" bestFit="1" customWidth="1"/>
    <col min="12" max="12" width="13.28515625" style="1" bestFit="1" customWidth="1"/>
    <col min="13" max="13" width="11.28515625" style="1" bestFit="1" customWidth="1"/>
    <col min="14" max="14" width="13.28515625" style="1" bestFit="1" customWidth="1"/>
    <col min="15" max="15" width="9.42578125" style="1" bestFit="1" customWidth="1"/>
    <col min="16" max="16" width="13.28515625" style="1" bestFit="1" customWidth="1"/>
    <col min="17" max="17" width="9.42578125" style="1" bestFit="1" customWidth="1"/>
    <col min="18" max="18" width="13.28515625" style="1" bestFit="1" customWidth="1"/>
    <col min="19" max="19" width="31.5703125" style="1" bestFit="1" customWidth="1"/>
    <col min="20" max="16384" width="9.140625" style="8"/>
  </cols>
  <sheetData>
    <row r="1" spans="1:19">
      <c r="A1" s="1" t="s">
        <v>108</v>
      </c>
      <c r="B1" s="1" t="str">
        <f>Info!C2</f>
        <v>სს ტერაბანკი</v>
      </c>
    </row>
    <row r="2" spans="1:19">
      <c r="A2" s="1" t="s">
        <v>109</v>
      </c>
      <c r="B2" s="298">
        <f>'1. key ratios'!B2</f>
        <v>45199</v>
      </c>
    </row>
    <row r="4" spans="1:19" ht="26.25" thickBot="1">
      <c r="A4" s="30" t="s">
        <v>259</v>
      </c>
      <c r="B4" s="173" t="s">
        <v>294</v>
      </c>
    </row>
    <row r="5" spans="1:19">
      <c r="A5" s="74"/>
      <c r="B5" s="76"/>
      <c r="C5" s="68" t="s">
        <v>0</v>
      </c>
      <c r="D5" s="68" t="s">
        <v>1</v>
      </c>
      <c r="E5" s="68" t="s">
        <v>2</v>
      </c>
      <c r="F5" s="68" t="s">
        <v>3</v>
      </c>
      <c r="G5" s="68" t="s">
        <v>4</v>
      </c>
      <c r="H5" s="68" t="s">
        <v>5</v>
      </c>
      <c r="I5" s="68" t="s">
        <v>145</v>
      </c>
      <c r="J5" s="68" t="s">
        <v>146</v>
      </c>
      <c r="K5" s="68" t="s">
        <v>147</v>
      </c>
      <c r="L5" s="68" t="s">
        <v>148</v>
      </c>
      <c r="M5" s="68" t="s">
        <v>149</v>
      </c>
      <c r="N5" s="68" t="s">
        <v>150</v>
      </c>
      <c r="O5" s="68" t="s">
        <v>281</v>
      </c>
      <c r="P5" s="68" t="s">
        <v>282</v>
      </c>
      <c r="Q5" s="68" t="s">
        <v>283</v>
      </c>
      <c r="R5" s="169" t="s">
        <v>284</v>
      </c>
      <c r="S5" s="69" t="s">
        <v>285</v>
      </c>
    </row>
    <row r="6" spans="1:19" ht="46.5" customHeight="1">
      <c r="A6" s="92"/>
      <c r="B6" s="623" t="s">
        <v>286</v>
      </c>
      <c r="C6" s="621">
        <v>0</v>
      </c>
      <c r="D6" s="622"/>
      <c r="E6" s="621">
        <v>0.2</v>
      </c>
      <c r="F6" s="622"/>
      <c r="G6" s="621">
        <v>0.35</v>
      </c>
      <c r="H6" s="622"/>
      <c r="I6" s="621">
        <v>0.5</v>
      </c>
      <c r="J6" s="622"/>
      <c r="K6" s="621">
        <v>0.75</v>
      </c>
      <c r="L6" s="622"/>
      <c r="M6" s="621">
        <v>1</v>
      </c>
      <c r="N6" s="622"/>
      <c r="O6" s="621">
        <v>1.5</v>
      </c>
      <c r="P6" s="622"/>
      <c r="Q6" s="621">
        <v>2.5</v>
      </c>
      <c r="R6" s="622"/>
      <c r="S6" s="619" t="s">
        <v>156</v>
      </c>
    </row>
    <row r="7" spans="1:19">
      <c r="A7" s="92"/>
      <c r="B7" s="624"/>
      <c r="C7" s="172" t="s">
        <v>279</v>
      </c>
      <c r="D7" s="172" t="s">
        <v>280</v>
      </c>
      <c r="E7" s="172" t="s">
        <v>279</v>
      </c>
      <c r="F7" s="172" t="s">
        <v>280</v>
      </c>
      <c r="G7" s="172" t="s">
        <v>279</v>
      </c>
      <c r="H7" s="172" t="s">
        <v>280</v>
      </c>
      <c r="I7" s="172" t="s">
        <v>279</v>
      </c>
      <c r="J7" s="172" t="s">
        <v>280</v>
      </c>
      <c r="K7" s="172" t="s">
        <v>279</v>
      </c>
      <c r="L7" s="172" t="s">
        <v>280</v>
      </c>
      <c r="M7" s="172" t="s">
        <v>279</v>
      </c>
      <c r="N7" s="172" t="s">
        <v>280</v>
      </c>
      <c r="O7" s="172" t="s">
        <v>279</v>
      </c>
      <c r="P7" s="172" t="s">
        <v>280</v>
      </c>
      <c r="Q7" s="172" t="s">
        <v>279</v>
      </c>
      <c r="R7" s="172" t="s">
        <v>280</v>
      </c>
      <c r="S7" s="620"/>
    </row>
    <row r="8" spans="1:19">
      <c r="A8" s="72">
        <v>1</v>
      </c>
      <c r="B8" s="110" t="s">
        <v>134</v>
      </c>
      <c r="C8" s="163">
        <v>179879688.13221264</v>
      </c>
      <c r="D8" s="163">
        <v>0</v>
      </c>
      <c r="E8" s="163">
        <v>0</v>
      </c>
      <c r="F8" s="163">
        <v>0</v>
      </c>
      <c r="G8" s="163">
        <v>0</v>
      </c>
      <c r="H8" s="163">
        <v>0</v>
      </c>
      <c r="I8" s="163">
        <v>0</v>
      </c>
      <c r="J8" s="163">
        <v>0</v>
      </c>
      <c r="K8" s="163">
        <v>0</v>
      </c>
      <c r="L8" s="163">
        <v>0</v>
      </c>
      <c r="M8" s="163">
        <v>99513041.190000013</v>
      </c>
      <c r="N8" s="163">
        <v>0</v>
      </c>
      <c r="O8" s="163">
        <v>0</v>
      </c>
      <c r="P8" s="163">
        <v>0</v>
      </c>
      <c r="Q8" s="163">
        <v>0</v>
      </c>
      <c r="R8" s="163">
        <v>0</v>
      </c>
      <c r="S8" s="163">
        <v>99513041.190000013</v>
      </c>
    </row>
    <row r="9" spans="1:19">
      <c r="A9" s="72">
        <v>2</v>
      </c>
      <c r="B9" s="110" t="s">
        <v>135</v>
      </c>
      <c r="C9" s="163">
        <v>0</v>
      </c>
      <c r="D9" s="163">
        <v>0</v>
      </c>
      <c r="E9" s="163">
        <v>0</v>
      </c>
      <c r="F9" s="163">
        <v>0</v>
      </c>
      <c r="G9" s="163">
        <v>0</v>
      </c>
      <c r="H9" s="163">
        <v>0</v>
      </c>
      <c r="I9" s="163">
        <v>0</v>
      </c>
      <c r="J9" s="163">
        <v>0</v>
      </c>
      <c r="K9" s="163">
        <v>0</v>
      </c>
      <c r="L9" s="163">
        <v>0</v>
      </c>
      <c r="M9" s="163">
        <v>0</v>
      </c>
      <c r="N9" s="163">
        <v>0</v>
      </c>
      <c r="O9" s="163">
        <v>0</v>
      </c>
      <c r="P9" s="163">
        <v>0</v>
      </c>
      <c r="Q9" s="163">
        <v>0</v>
      </c>
      <c r="R9" s="163">
        <v>0</v>
      </c>
      <c r="S9" s="163">
        <v>0</v>
      </c>
    </row>
    <row r="10" spans="1:19">
      <c r="A10" s="72">
        <v>3</v>
      </c>
      <c r="B10" s="110" t="s">
        <v>136</v>
      </c>
      <c r="C10" s="163">
        <v>0</v>
      </c>
      <c r="D10" s="163">
        <v>0</v>
      </c>
      <c r="E10" s="163">
        <v>0</v>
      </c>
      <c r="F10" s="163">
        <v>0</v>
      </c>
      <c r="G10" s="163">
        <v>0</v>
      </c>
      <c r="H10" s="163">
        <v>0</v>
      </c>
      <c r="I10" s="163">
        <v>0</v>
      </c>
      <c r="J10" s="163">
        <v>0</v>
      </c>
      <c r="K10" s="163">
        <v>0</v>
      </c>
      <c r="L10" s="163">
        <v>0</v>
      </c>
      <c r="M10" s="163">
        <v>0</v>
      </c>
      <c r="N10" s="163">
        <v>0</v>
      </c>
      <c r="O10" s="163">
        <v>0</v>
      </c>
      <c r="P10" s="163">
        <v>0</v>
      </c>
      <c r="Q10" s="163">
        <v>0</v>
      </c>
      <c r="R10" s="163">
        <v>0</v>
      </c>
      <c r="S10" s="163">
        <v>0</v>
      </c>
    </row>
    <row r="11" spans="1:19">
      <c r="A11" s="72">
        <v>4</v>
      </c>
      <c r="B11" s="110" t="s">
        <v>137</v>
      </c>
      <c r="C11" s="163">
        <v>0</v>
      </c>
      <c r="D11" s="163">
        <v>0</v>
      </c>
      <c r="E11" s="163">
        <v>0</v>
      </c>
      <c r="F11" s="163">
        <v>0</v>
      </c>
      <c r="G11" s="163">
        <v>0</v>
      </c>
      <c r="H11" s="163">
        <v>0</v>
      </c>
      <c r="I11" s="163">
        <v>0</v>
      </c>
      <c r="J11" s="163">
        <v>0</v>
      </c>
      <c r="K11" s="163">
        <v>0</v>
      </c>
      <c r="L11" s="163">
        <v>0</v>
      </c>
      <c r="M11" s="163">
        <v>0</v>
      </c>
      <c r="N11" s="163">
        <v>0</v>
      </c>
      <c r="O11" s="163">
        <v>0</v>
      </c>
      <c r="P11" s="163">
        <v>0</v>
      </c>
      <c r="Q11" s="163">
        <v>0</v>
      </c>
      <c r="R11" s="163">
        <v>0</v>
      </c>
      <c r="S11" s="163">
        <v>0</v>
      </c>
    </row>
    <row r="12" spans="1:19">
      <c r="A12" s="72">
        <v>5</v>
      </c>
      <c r="B12" s="110" t="s">
        <v>948</v>
      </c>
      <c r="C12" s="163">
        <v>0</v>
      </c>
      <c r="D12" s="163">
        <v>0</v>
      </c>
      <c r="E12" s="163">
        <v>0</v>
      </c>
      <c r="F12" s="163">
        <v>0</v>
      </c>
      <c r="G12" s="163">
        <v>0</v>
      </c>
      <c r="H12" s="163">
        <v>0</v>
      </c>
      <c r="I12" s="163">
        <v>0</v>
      </c>
      <c r="J12" s="163">
        <v>0</v>
      </c>
      <c r="K12" s="163">
        <v>0</v>
      </c>
      <c r="L12" s="163">
        <v>0</v>
      </c>
      <c r="M12" s="163">
        <v>0</v>
      </c>
      <c r="N12" s="163">
        <v>0</v>
      </c>
      <c r="O12" s="163">
        <v>0</v>
      </c>
      <c r="P12" s="163">
        <v>0</v>
      </c>
      <c r="Q12" s="163">
        <v>0</v>
      </c>
      <c r="R12" s="163">
        <v>0</v>
      </c>
      <c r="S12" s="163">
        <v>0</v>
      </c>
    </row>
    <row r="13" spans="1:19">
      <c r="A13" s="72">
        <v>6</v>
      </c>
      <c r="B13" s="110" t="s">
        <v>138</v>
      </c>
      <c r="C13" s="163">
        <v>0</v>
      </c>
      <c r="D13" s="163">
        <v>0</v>
      </c>
      <c r="E13" s="163">
        <v>3472268.7399999998</v>
      </c>
      <c r="F13" s="163">
        <v>0</v>
      </c>
      <c r="G13" s="163">
        <v>0</v>
      </c>
      <c r="H13" s="163">
        <v>0</v>
      </c>
      <c r="I13" s="163">
        <v>20434764.539999999</v>
      </c>
      <c r="J13" s="163">
        <v>0</v>
      </c>
      <c r="K13" s="163">
        <v>0</v>
      </c>
      <c r="L13" s="163">
        <v>0</v>
      </c>
      <c r="M13" s="163">
        <v>2090835.69</v>
      </c>
      <c r="N13" s="163">
        <v>0</v>
      </c>
      <c r="O13" s="163">
        <v>0</v>
      </c>
      <c r="P13" s="163">
        <v>0</v>
      </c>
      <c r="Q13" s="163">
        <v>0</v>
      </c>
      <c r="R13" s="163">
        <v>0</v>
      </c>
      <c r="S13" s="163">
        <v>13002671.707999999</v>
      </c>
    </row>
    <row r="14" spans="1:19">
      <c r="A14" s="72">
        <v>7</v>
      </c>
      <c r="B14" s="110" t="s">
        <v>71</v>
      </c>
      <c r="C14" s="163">
        <v>0</v>
      </c>
      <c r="D14" s="163">
        <v>0</v>
      </c>
      <c r="E14" s="163">
        <v>0</v>
      </c>
      <c r="F14" s="163">
        <v>0</v>
      </c>
      <c r="G14" s="163">
        <v>0</v>
      </c>
      <c r="H14" s="163">
        <v>0</v>
      </c>
      <c r="I14" s="163">
        <v>0</v>
      </c>
      <c r="J14" s="163">
        <v>0</v>
      </c>
      <c r="K14" s="163">
        <v>0</v>
      </c>
      <c r="L14" s="163">
        <v>0</v>
      </c>
      <c r="M14" s="163">
        <v>536022184.93085599</v>
      </c>
      <c r="N14" s="163">
        <v>23819830.485904172</v>
      </c>
      <c r="O14" s="163">
        <v>0</v>
      </c>
      <c r="P14" s="163">
        <v>0</v>
      </c>
      <c r="Q14" s="163">
        <v>0</v>
      </c>
      <c r="R14" s="163">
        <v>0</v>
      </c>
      <c r="S14" s="163">
        <v>559842015.41676021</v>
      </c>
    </row>
    <row r="15" spans="1:19">
      <c r="A15" s="72">
        <v>8</v>
      </c>
      <c r="B15" s="110" t="s">
        <v>72</v>
      </c>
      <c r="C15" s="163">
        <v>0</v>
      </c>
      <c r="D15" s="163">
        <v>0</v>
      </c>
      <c r="E15" s="163">
        <v>0</v>
      </c>
      <c r="F15" s="163">
        <v>0</v>
      </c>
      <c r="G15" s="163">
        <v>0</v>
      </c>
      <c r="H15" s="163">
        <v>0</v>
      </c>
      <c r="I15" s="163">
        <v>0</v>
      </c>
      <c r="J15" s="163">
        <v>0</v>
      </c>
      <c r="K15" s="163">
        <v>596858637.84098852</v>
      </c>
      <c r="L15" s="163">
        <v>13994023.515052779</v>
      </c>
      <c r="M15" s="163">
        <v>0</v>
      </c>
      <c r="N15" s="163">
        <v>0</v>
      </c>
      <c r="O15" s="163">
        <v>0</v>
      </c>
      <c r="P15" s="163">
        <v>0</v>
      </c>
      <c r="Q15" s="163">
        <v>0</v>
      </c>
      <c r="R15" s="163">
        <v>0</v>
      </c>
      <c r="S15" s="163">
        <v>458139496.01703095</v>
      </c>
    </row>
    <row r="16" spans="1:19">
      <c r="A16" s="72">
        <v>9</v>
      </c>
      <c r="B16" s="110" t="s">
        <v>949</v>
      </c>
      <c r="C16" s="163">
        <v>0</v>
      </c>
      <c r="D16" s="163">
        <v>0</v>
      </c>
      <c r="E16" s="163">
        <v>0</v>
      </c>
      <c r="F16" s="163">
        <v>0</v>
      </c>
      <c r="G16" s="163">
        <v>113414600.58500618</v>
      </c>
      <c r="H16" s="163">
        <v>832279.71849999996</v>
      </c>
      <c r="I16" s="163">
        <v>0</v>
      </c>
      <c r="J16" s="163">
        <v>0</v>
      </c>
      <c r="K16" s="163">
        <v>0</v>
      </c>
      <c r="L16" s="163">
        <v>0</v>
      </c>
      <c r="M16" s="163">
        <v>0</v>
      </c>
      <c r="N16" s="163">
        <v>0</v>
      </c>
      <c r="O16" s="163">
        <v>0</v>
      </c>
      <c r="P16" s="163">
        <v>0</v>
      </c>
      <c r="Q16" s="163">
        <v>0</v>
      </c>
      <c r="R16" s="163">
        <v>0</v>
      </c>
      <c r="S16" s="163">
        <v>39986408.10622716</v>
      </c>
    </row>
    <row r="17" spans="1:19">
      <c r="A17" s="72">
        <v>10</v>
      </c>
      <c r="B17" s="110" t="s">
        <v>67</v>
      </c>
      <c r="C17" s="163">
        <v>0</v>
      </c>
      <c r="D17" s="163">
        <v>0</v>
      </c>
      <c r="E17" s="163">
        <v>0</v>
      </c>
      <c r="F17" s="163">
        <v>0</v>
      </c>
      <c r="G17" s="163">
        <v>0</v>
      </c>
      <c r="H17" s="163">
        <v>0</v>
      </c>
      <c r="I17" s="163">
        <v>916896.6310060001</v>
      </c>
      <c r="J17" s="163">
        <v>0</v>
      </c>
      <c r="K17" s="163">
        <v>0</v>
      </c>
      <c r="L17" s="163">
        <v>0</v>
      </c>
      <c r="M17" s="163">
        <v>10369401.139314</v>
      </c>
      <c r="N17" s="163">
        <v>379255.27999999997</v>
      </c>
      <c r="O17" s="163">
        <v>268613.21878199995</v>
      </c>
      <c r="P17" s="163">
        <v>0</v>
      </c>
      <c r="Q17" s="163">
        <v>0</v>
      </c>
      <c r="R17" s="163">
        <v>0</v>
      </c>
      <c r="S17" s="163">
        <v>11610024.562989999</v>
      </c>
    </row>
    <row r="18" spans="1:19">
      <c r="A18" s="72">
        <v>11</v>
      </c>
      <c r="B18" s="110" t="s">
        <v>68</v>
      </c>
      <c r="C18" s="163">
        <v>0</v>
      </c>
      <c r="D18" s="163">
        <v>0</v>
      </c>
      <c r="E18" s="163">
        <v>0</v>
      </c>
      <c r="F18" s="163">
        <v>0</v>
      </c>
      <c r="G18" s="163">
        <v>0</v>
      </c>
      <c r="H18" s="163">
        <v>0</v>
      </c>
      <c r="I18" s="163">
        <v>0</v>
      </c>
      <c r="J18" s="163">
        <v>0</v>
      </c>
      <c r="K18" s="163">
        <v>0</v>
      </c>
      <c r="L18" s="163">
        <v>0</v>
      </c>
      <c r="M18" s="163">
        <v>0</v>
      </c>
      <c r="N18" s="163">
        <v>0</v>
      </c>
      <c r="O18" s="163">
        <v>0</v>
      </c>
      <c r="P18" s="163">
        <v>0</v>
      </c>
      <c r="Q18" s="163">
        <v>0</v>
      </c>
      <c r="R18" s="163">
        <v>0</v>
      </c>
      <c r="S18" s="163">
        <v>0</v>
      </c>
    </row>
    <row r="19" spans="1:19">
      <c r="A19" s="72">
        <v>12</v>
      </c>
      <c r="B19" s="110" t="s">
        <v>69</v>
      </c>
      <c r="C19" s="163">
        <v>0</v>
      </c>
      <c r="D19" s="163">
        <v>0</v>
      </c>
      <c r="E19" s="163">
        <v>0</v>
      </c>
      <c r="F19" s="163">
        <v>0</v>
      </c>
      <c r="G19" s="163">
        <v>0</v>
      </c>
      <c r="H19" s="163">
        <v>0</v>
      </c>
      <c r="I19" s="163">
        <v>0</v>
      </c>
      <c r="J19" s="163">
        <v>0</v>
      </c>
      <c r="K19" s="163">
        <v>0</v>
      </c>
      <c r="L19" s="163">
        <v>0</v>
      </c>
      <c r="M19" s="163">
        <v>0</v>
      </c>
      <c r="N19" s="163">
        <v>0</v>
      </c>
      <c r="O19" s="163">
        <v>0</v>
      </c>
      <c r="P19" s="163">
        <v>0</v>
      </c>
      <c r="Q19" s="163">
        <v>0</v>
      </c>
      <c r="R19" s="163">
        <v>0</v>
      </c>
      <c r="S19" s="163">
        <v>0</v>
      </c>
    </row>
    <row r="20" spans="1:19">
      <c r="A20" s="72">
        <v>13</v>
      </c>
      <c r="B20" s="110" t="s">
        <v>70</v>
      </c>
      <c r="C20" s="163">
        <v>0</v>
      </c>
      <c r="D20" s="163">
        <v>0</v>
      </c>
      <c r="E20" s="163">
        <v>0</v>
      </c>
      <c r="F20" s="163">
        <v>0</v>
      </c>
      <c r="G20" s="163">
        <v>0</v>
      </c>
      <c r="H20" s="163">
        <v>0</v>
      </c>
      <c r="I20" s="163">
        <v>0</v>
      </c>
      <c r="J20" s="163">
        <v>0</v>
      </c>
      <c r="K20" s="163">
        <v>0</v>
      </c>
      <c r="L20" s="163">
        <v>0</v>
      </c>
      <c r="M20" s="163">
        <v>0</v>
      </c>
      <c r="N20" s="163">
        <v>0</v>
      </c>
      <c r="O20" s="163">
        <v>0</v>
      </c>
      <c r="P20" s="163">
        <v>0</v>
      </c>
      <c r="Q20" s="163">
        <v>0</v>
      </c>
      <c r="R20" s="163">
        <v>0</v>
      </c>
      <c r="S20" s="163">
        <v>0</v>
      </c>
    </row>
    <row r="21" spans="1:19">
      <c r="A21" s="72">
        <v>14</v>
      </c>
      <c r="B21" s="110" t="s">
        <v>154</v>
      </c>
      <c r="C21" s="163">
        <v>44887072.009999998</v>
      </c>
      <c r="D21" s="163">
        <v>0</v>
      </c>
      <c r="E21" s="163">
        <v>11918.82</v>
      </c>
      <c r="F21" s="163">
        <v>0</v>
      </c>
      <c r="G21" s="163">
        <v>0</v>
      </c>
      <c r="H21" s="163">
        <v>0</v>
      </c>
      <c r="I21" s="163">
        <v>0</v>
      </c>
      <c r="J21" s="163">
        <v>0</v>
      </c>
      <c r="K21" s="163">
        <v>0</v>
      </c>
      <c r="L21" s="163">
        <v>0</v>
      </c>
      <c r="M21" s="163">
        <v>46672229.374104679</v>
      </c>
      <c r="N21" s="163">
        <v>0</v>
      </c>
      <c r="O21" s="163">
        <v>0</v>
      </c>
      <c r="P21" s="163">
        <v>0</v>
      </c>
      <c r="Q21" s="163">
        <v>0</v>
      </c>
      <c r="R21" s="163">
        <v>0</v>
      </c>
      <c r="S21" s="163">
        <v>46674613.138104677</v>
      </c>
    </row>
    <row r="22" spans="1:19" ht="13.5" thickBot="1">
      <c r="A22" s="55"/>
      <c r="B22" s="96" t="s">
        <v>66</v>
      </c>
      <c r="C22" s="163">
        <v>224766760.14221263</v>
      </c>
      <c r="D22" s="163">
        <v>0</v>
      </c>
      <c r="E22" s="163">
        <v>3484187.5599999996</v>
      </c>
      <c r="F22" s="163">
        <v>0</v>
      </c>
      <c r="G22" s="163">
        <v>113414600.58500618</v>
      </c>
      <c r="H22" s="163">
        <v>832279.71849999996</v>
      </c>
      <c r="I22" s="163">
        <v>21351661.171005998</v>
      </c>
      <c r="J22" s="163">
        <v>0</v>
      </c>
      <c r="K22" s="163">
        <v>596858637.84098852</v>
      </c>
      <c r="L22" s="163">
        <v>13994023.515052779</v>
      </c>
      <c r="M22" s="163">
        <v>694667692.32427478</v>
      </c>
      <c r="N22" s="163">
        <v>24199085.765904173</v>
      </c>
      <c r="O22" s="163">
        <v>268613.21878199995</v>
      </c>
      <c r="P22" s="163">
        <v>0</v>
      </c>
      <c r="Q22" s="163">
        <v>0</v>
      </c>
      <c r="R22" s="163">
        <v>0</v>
      </c>
      <c r="S22" s="163">
        <v>1228768270.1391129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tint="-9.9978637043366805E-2"/>
  </sheetPr>
  <dimension ref="A1:V28"/>
  <sheetViews>
    <sheetView workbookViewId="0">
      <pane xSplit="2" ySplit="6" topLeftCell="C7" activePane="bottomRight" state="frozen"/>
      <selection activeCell="B23" sqref="B23:C23"/>
      <selection pane="topRight" activeCell="B23" sqref="B23:C23"/>
      <selection pane="bottomLeft" activeCell="B23" sqref="B23:C23"/>
      <selection pane="bottomRight" activeCell="C7" sqref="C7"/>
    </sheetView>
  </sheetViews>
  <sheetFormatPr defaultColWidth="9.140625" defaultRowHeight="12.75"/>
  <cols>
    <col min="1" max="1" width="10.5703125" style="1" bestFit="1" customWidth="1"/>
    <col min="2" max="2" width="97"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8"/>
  </cols>
  <sheetData>
    <row r="1" spans="1:22">
      <c r="A1" s="1" t="s">
        <v>108</v>
      </c>
      <c r="B1" s="1" t="str">
        <f>Info!C2</f>
        <v>სს ტერაბანკი</v>
      </c>
    </row>
    <row r="2" spans="1:22">
      <c r="A2" s="1" t="s">
        <v>109</v>
      </c>
      <c r="B2" s="298">
        <f>'1. key ratios'!B2</f>
        <v>45199</v>
      </c>
    </row>
    <row r="4" spans="1:22" ht="27.75" thickBot="1">
      <c r="A4" s="1" t="s">
        <v>260</v>
      </c>
      <c r="B4" s="173" t="s">
        <v>295</v>
      </c>
      <c r="V4" s="136" t="s">
        <v>87</v>
      </c>
    </row>
    <row r="5" spans="1:22">
      <c r="A5" s="53"/>
      <c r="B5" s="54"/>
      <c r="C5" s="625" t="s">
        <v>116</v>
      </c>
      <c r="D5" s="626"/>
      <c r="E5" s="626"/>
      <c r="F5" s="626"/>
      <c r="G5" s="626"/>
      <c r="H5" s="626"/>
      <c r="I5" s="626"/>
      <c r="J5" s="626"/>
      <c r="K5" s="626"/>
      <c r="L5" s="627"/>
      <c r="M5" s="625" t="s">
        <v>117</v>
      </c>
      <c r="N5" s="626"/>
      <c r="O5" s="626"/>
      <c r="P5" s="626"/>
      <c r="Q5" s="626"/>
      <c r="R5" s="626"/>
      <c r="S5" s="627"/>
      <c r="T5" s="630" t="s">
        <v>293</v>
      </c>
      <c r="U5" s="630" t="s">
        <v>292</v>
      </c>
      <c r="V5" s="628" t="s">
        <v>118</v>
      </c>
    </row>
    <row r="6" spans="1:22" s="30" customFormat="1" ht="127.5">
      <c r="A6" s="70"/>
      <c r="B6" s="112"/>
      <c r="C6" s="51" t="s">
        <v>119</v>
      </c>
      <c r="D6" s="50" t="s">
        <v>120</v>
      </c>
      <c r="E6" s="48" t="s">
        <v>121</v>
      </c>
      <c r="F6" s="48" t="s">
        <v>287</v>
      </c>
      <c r="G6" s="50" t="s">
        <v>122</v>
      </c>
      <c r="H6" s="50" t="s">
        <v>123</v>
      </c>
      <c r="I6" s="50" t="s">
        <v>124</v>
      </c>
      <c r="J6" s="50" t="s">
        <v>153</v>
      </c>
      <c r="K6" s="50" t="s">
        <v>125</v>
      </c>
      <c r="L6" s="52" t="s">
        <v>126</v>
      </c>
      <c r="M6" s="51" t="s">
        <v>127</v>
      </c>
      <c r="N6" s="50" t="s">
        <v>128</v>
      </c>
      <c r="O6" s="50" t="s">
        <v>129</v>
      </c>
      <c r="P6" s="50" t="s">
        <v>130</v>
      </c>
      <c r="Q6" s="50" t="s">
        <v>131</v>
      </c>
      <c r="R6" s="50" t="s">
        <v>132</v>
      </c>
      <c r="S6" s="52" t="s">
        <v>133</v>
      </c>
      <c r="T6" s="631"/>
      <c r="U6" s="631"/>
      <c r="V6" s="629"/>
    </row>
    <row r="7" spans="1:22">
      <c r="A7" s="95">
        <v>1</v>
      </c>
      <c r="B7" s="110" t="s">
        <v>134</v>
      </c>
      <c r="C7" s="164">
        <v>0</v>
      </c>
      <c r="D7" s="164">
        <v>0</v>
      </c>
      <c r="E7" s="164">
        <v>0</v>
      </c>
      <c r="F7" s="164">
        <v>0</v>
      </c>
      <c r="G7" s="164">
        <v>0</v>
      </c>
      <c r="H7" s="164">
        <v>0</v>
      </c>
      <c r="I7" s="164">
        <v>0</v>
      </c>
      <c r="J7" s="164">
        <v>0</v>
      </c>
      <c r="K7" s="164">
        <v>0</v>
      </c>
      <c r="L7" s="164">
        <v>0</v>
      </c>
      <c r="M7" s="164">
        <v>0</v>
      </c>
      <c r="N7" s="164">
        <v>0</v>
      </c>
      <c r="O7" s="164">
        <v>0</v>
      </c>
      <c r="P7" s="164">
        <v>0</v>
      </c>
      <c r="Q7" s="164">
        <v>0</v>
      </c>
      <c r="R7" s="164">
        <v>0</v>
      </c>
      <c r="S7" s="164">
        <v>0</v>
      </c>
      <c r="T7" s="164">
        <v>0</v>
      </c>
      <c r="U7" s="164">
        <v>0</v>
      </c>
      <c r="V7" s="164">
        <v>0</v>
      </c>
    </row>
    <row r="8" spans="1:22">
      <c r="A8" s="95">
        <v>2</v>
      </c>
      <c r="B8" s="110" t="s">
        <v>135</v>
      </c>
      <c r="C8" s="164">
        <v>0</v>
      </c>
      <c r="D8" s="164">
        <v>0</v>
      </c>
      <c r="E8" s="164">
        <v>0</v>
      </c>
      <c r="F8" s="164">
        <v>0</v>
      </c>
      <c r="G8" s="164">
        <v>0</v>
      </c>
      <c r="H8" s="164">
        <v>0</v>
      </c>
      <c r="I8" s="164">
        <v>0</v>
      </c>
      <c r="J8" s="164">
        <v>0</v>
      </c>
      <c r="K8" s="164">
        <v>0</v>
      </c>
      <c r="L8" s="164">
        <v>0</v>
      </c>
      <c r="M8" s="164">
        <v>0</v>
      </c>
      <c r="N8" s="164">
        <v>0</v>
      </c>
      <c r="O8" s="164">
        <v>0</v>
      </c>
      <c r="P8" s="164">
        <v>0</v>
      </c>
      <c r="Q8" s="164">
        <v>0</v>
      </c>
      <c r="R8" s="164">
        <v>0</v>
      </c>
      <c r="S8" s="164">
        <v>0</v>
      </c>
      <c r="T8" s="164">
        <v>0</v>
      </c>
      <c r="U8" s="164">
        <v>0</v>
      </c>
      <c r="V8" s="164">
        <v>0</v>
      </c>
    </row>
    <row r="9" spans="1:22">
      <c r="A9" s="95">
        <v>3</v>
      </c>
      <c r="B9" s="110" t="s">
        <v>136</v>
      </c>
      <c r="C9" s="164">
        <v>0</v>
      </c>
      <c r="D9" s="164">
        <v>0</v>
      </c>
      <c r="E9" s="164">
        <v>0</v>
      </c>
      <c r="F9" s="164">
        <v>0</v>
      </c>
      <c r="G9" s="164">
        <v>0</v>
      </c>
      <c r="H9" s="164">
        <v>0</v>
      </c>
      <c r="I9" s="164">
        <v>0</v>
      </c>
      <c r="J9" s="164">
        <v>0</v>
      </c>
      <c r="K9" s="164">
        <v>0</v>
      </c>
      <c r="L9" s="164">
        <v>0</v>
      </c>
      <c r="M9" s="164">
        <v>0</v>
      </c>
      <c r="N9" s="164">
        <v>0</v>
      </c>
      <c r="O9" s="164">
        <v>0</v>
      </c>
      <c r="P9" s="164">
        <v>0</v>
      </c>
      <c r="Q9" s="164">
        <v>0</v>
      </c>
      <c r="R9" s="164">
        <v>0</v>
      </c>
      <c r="S9" s="164">
        <v>0</v>
      </c>
      <c r="T9" s="164">
        <v>0</v>
      </c>
      <c r="U9" s="164">
        <v>0</v>
      </c>
      <c r="V9" s="164">
        <v>0</v>
      </c>
    </row>
    <row r="10" spans="1:22">
      <c r="A10" s="95">
        <v>4</v>
      </c>
      <c r="B10" s="110" t="s">
        <v>137</v>
      </c>
      <c r="C10" s="164">
        <v>0</v>
      </c>
      <c r="D10" s="164">
        <v>0</v>
      </c>
      <c r="E10" s="164">
        <v>0</v>
      </c>
      <c r="F10" s="164">
        <v>0</v>
      </c>
      <c r="G10" s="164">
        <v>0</v>
      </c>
      <c r="H10" s="164">
        <v>0</v>
      </c>
      <c r="I10" s="164">
        <v>0</v>
      </c>
      <c r="J10" s="164">
        <v>0</v>
      </c>
      <c r="K10" s="164">
        <v>0</v>
      </c>
      <c r="L10" s="164">
        <v>0</v>
      </c>
      <c r="M10" s="164">
        <v>0</v>
      </c>
      <c r="N10" s="164">
        <v>0</v>
      </c>
      <c r="O10" s="164">
        <v>0</v>
      </c>
      <c r="P10" s="164">
        <v>0</v>
      </c>
      <c r="Q10" s="164">
        <v>0</v>
      </c>
      <c r="R10" s="164">
        <v>0</v>
      </c>
      <c r="S10" s="164">
        <v>0</v>
      </c>
      <c r="T10" s="164">
        <v>0</v>
      </c>
      <c r="U10" s="164">
        <v>0</v>
      </c>
      <c r="V10" s="164">
        <v>0</v>
      </c>
    </row>
    <row r="11" spans="1:22">
      <c r="A11" s="95">
        <v>5</v>
      </c>
      <c r="B11" s="110" t="s">
        <v>948</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row>
    <row r="12" spans="1:22">
      <c r="A12" s="95">
        <v>6</v>
      </c>
      <c r="B12" s="110" t="s">
        <v>138</v>
      </c>
      <c r="C12" s="164">
        <v>0</v>
      </c>
      <c r="D12" s="164">
        <v>0</v>
      </c>
      <c r="E12" s="164">
        <v>0</v>
      </c>
      <c r="F12" s="164">
        <v>0</v>
      </c>
      <c r="G12" s="164">
        <v>0</v>
      </c>
      <c r="H12" s="164">
        <v>0</v>
      </c>
      <c r="I12" s="164">
        <v>0</v>
      </c>
      <c r="J12" s="164">
        <v>0</v>
      </c>
      <c r="K12" s="164">
        <v>0</v>
      </c>
      <c r="L12" s="164">
        <v>0</v>
      </c>
      <c r="M12" s="164">
        <v>0</v>
      </c>
      <c r="N12" s="164">
        <v>0</v>
      </c>
      <c r="O12" s="164">
        <v>0</v>
      </c>
      <c r="P12" s="164">
        <v>0</v>
      </c>
      <c r="Q12" s="164">
        <v>0</v>
      </c>
      <c r="R12" s="164">
        <v>0</v>
      </c>
      <c r="S12" s="164">
        <v>0</v>
      </c>
      <c r="T12" s="164">
        <v>0</v>
      </c>
      <c r="U12" s="164">
        <v>0</v>
      </c>
      <c r="V12" s="164">
        <v>0</v>
      </c>
    </row>
    <row r="13" spans="1:22">
      <c r="A13" s="95">
        <v>7</v>
      </c>
      <c r="B13" s="110" t="s">
        <v>71</v>
      </c>
      <c r="C13" s="164">
        <v>0</v>
      </c>
      <c r="D13" s="164">
        <v>22066500.697150003</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20330318.803600002</v>
      </c>
      <c r="U13" s="164">
        <v>1736181.8935500002</v>
      </c>
      <c r="V13" s="164">
        <v>22066500.697150003</v>
      </c>
    </row>
    <row r="14" spans="1:22">
      <c r="A14" s="95">
        <v>8</v>
      </c>
      <c r="B14" s="110" t="s">
        <v>72</v>
      </c>
      <c r="C14" s="164">
        <v>0</v>
      </c>
      <c r="D14" s="164">
        <v>4720750.0314999996</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4127773.8559999997</v>
      </c>
      <c r="U14" s="164">
        <v>592976.17550000001</v>
      </c>
      <c r="V14" s="164">
        <v>4720750.0314999996</v>
      </c>
    </row>
    <row r="15" spans="1:22">
      <c r="A15" s="95">
        <v>9</v>
      </c>
      <c r="B15" s="110" t="s">
        <v>949</v>
      </c>
      <c r="C15" s="164">
        <v>0</v>
      </c>
      <c r="D15" s="164">
        <v>0</v>
      </c>
      <c r="E15" s="164">
        <v>0</v>
      </c>
      <c r="F15" s="164">
        <v>0</v>
      </c>
      <c r="G15" s="164">
        <v>0</v>
      </c>
      <c r="H15" s="164">
        <v>0</v>
      </c>
      <c r="I15" s="164">
        <v>0</v>
      </c>
      <c r="J15" s="164">
        <v>0</v>
      </c>
      <c r="K15" s="164">
        <v>0</v>
      </c>
      <c r="L15" s="164">
        <v>0</v>
      </c>
      <c r="M15" s="164">
        <v>0</v>
      </c>
      <c r="N15" s="164">
        <v>0</v>
      </c>
      <c r="O15" s="164">
        <v>0</v>
      </c>
      <c r="P15" s="164">
        <v>0</v>
      </c>
      <c r="Q15" s="164">
        <v>0</v>
      </c>
      <c r="R15" s="164">
        <v>0</v>
      </c>
      <c r="S15" s="164">
        <v>0</v>
      </c>
      <c r="T15" s="164">
        <v>0</v>
      </c>
      <c r="U15" s="164">
        <v>0</v>
      </c>
      <c r="V15" s="164">
        <v>0</v>
      </c>
    </row>
    <row r="16" spans="1:22">
      <c r="A16" s="95">
        <v>10</v>
      </c>
      <c r="B16" s="110" t="s">
        <v>67</v>
      </c>
      <c r="C16" s="164">
        <v>0</v>
      </c>
      <c r="D16" s="164">
        <v>80.459999999999994</v>
      </c>
      <c r="E16" s="164">
        <v>0</v>
      </c>
      <c r="F16" s="164">
        <v>0</v>
      </c>
      <c r="G16" s="164">
        <v>0</v>
      </c>
      <c r="H16" s="164">
        <v>0</v>
      </c>
      <c r="I16" s="164">
        <v>0</v>
      </c>
      <c r="J16" s="164">
        <v>0</v>
      </c>
      <c r="K16" s="164">
        <v>0</v>
      </c>
      <c r="L16" s="164">
        <v>0</v>
      </c>
      <c r="M16" s="164">
        <v>0</v>
      </c>
      <c r="N16" s="164">
        <v>0</v>
      </c>
      <c r="O16" s="164">
        <v>0</v>
      </c>
      <c r="P16" s="164">
        <v>0</v>
      </c>
      <c r="Q16" s="164">
        <v>0</v>
      </c>
      <c r="R16" s="164">
        <v>0</v>
      </c>
      <c r="S16" s="164">
        <v>0</v>
      </c>
      <c r="T16" s="164">
        <v>61.959999999999994</v>
      </c>
      <c r="U16" s="164">
        <v>18.5</v>
      </c>
      <c r="V16" s="164">
        <v>80.459999999999994</v>
      </c>
    </row>
    <row r="17" spans="1:22">
      <c r="A17" s="95">
        <v>11</v>
      </c>
      <c r="B17" s="110" t="s">
        <v>68</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row>
    <row r="18" spans="1:22">
      <c r="A18" s="95">
        <v>12</v>
      </c>
      <c r="B18" s="110" t="s">
        <v>69</v>
      </c>
      <c r="C18" s="164">
        <v>0</v>
      </c>
      <c r="D18" s="164">
        <v>0</v>
      </c>
      <c r="E18" s="164">
        <v>0</v>
      </c>
      <c r="F18" s="164">
        <v>0</v>
      </c>
      <c r="G18" s="164">
        <v>0</v>
      </c>
      <c r="H18" s="164">
        <v>0</v>
      </c>
      <c r="I18" s="164">
        <v>0</v>
      </c>
      <c r="J18" s="164">
        <v>0</v>
      </c>
      <c r="K18" s="164">
        <v>0</v>
      </c>
      <c r="L18" s="164">
        <v>0</v>
      </c>
      <c r="M18" s="164">
        <v>0</v>
      </c>
      <c r="N18" s="164">
        <v>0</v>
      </c>
      <c r="O18" s="164">
        <v>0</v>
      </c>
      <c r="P18" s="164">
        <v>0</v>
      </c>
      <c r="Q18" s="164">
        <v>0</v>
      </c>
      <c r="R18" s="164">
        <v>0</v>
      </c>
      <c r="S18" s="164">
        <v>0</v>
      </c>
      <c r="T18" s="164">
        <v>0</v>
      </c>
      <c r="U18" s="164">
        <v>0</v>
      </c>
      <c r="V18" s="164">
        <v>0</v>
      </c>
    </row>
    <row r="19" spans="1:22">
      <c r="A19" s="95">
        <v>13</v>
      </c>
      <c r="B19" s="110" t="s">
        <v>70</v>
      </c>
      <c r="C19" s="164">
        <v>0</v>
      </c>
      <c r="D19" s="164">
        <v>0</v>
      </c>
      <c r="E19" s="164">
        <v>0</v>
      </c>
      <c r="F19" s="164">
        <v>0</v>
      </c>
      <c r="G19" s="164">
        <v>0</v>
      </c>
      <c r="H19" s="164">
        <v>0</v>
      </c>
      <c r="I19" s="164">
        <v>0</v>
      </c>
      <c r="J19" s="164">
        <v>0</v>
      </c>
      <c r="K19" s="164">
        <v>0</v>
      </c>
      <c r="L19" s="164">
        <v>0</v>
      </c>
      <c r="M19" s="164">
        <v>0</v>
      </c>
      <c r="N19" s="164">
        <v>0</v>
      </c>
      <c r="O19" s="164">
        <v>0</v>
      </c>
      <c r="P19" s="164">
        <v>0</v>
      </c>
      <c r="Q19" s="164">
        <v>0</v>
      </c>
      <c r="R19" s="164">
        <v>0</v>
      </c>
      <c r="S19" s="164">
        <v>0</v>
      </c>
      <c r="T19" s="164">
        <v>0</v>
      </c>
      <c r="U19" s="164">
        <v>0</v>
      </c>
      <c r="V19" s="164">
        <v>0</v>
      </c>
    </row>
    <row r="20" spans="1:22">
      <c r="A20" s="95">
        <v>14</v>
      </c>
      <c r="B20" s="110" t="s">
        <v>154</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row>
    <row r="21" spans="1:22" ht="13.5" thickBot="1">
      <c r="A21" s="55"/>
      <c r="B21" s="56" t="s">
        <v>66</v>
      </c>
      <c r="C21" s="164">
        <v>0</v>
      </c>
      <c r="D21" s="164">
        <v>26787331.188650005</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24458154.619600002</v>
      </c>
      <c r="U21" s="164">
        <v>2329176.56905</v>
      </c>
      <c r="V21" s="164">
        <v>26787331.188650005</v>
      </c>
    </row>
    <row r="24" spans="1:22">
      <c r="C24" s="33"/>
      <c r="D24" s="33"/>
      <c r="E24" s="33"/>
    </row>
    <row r="25" spans="1:22">
      <c r="A25" s="29"/>
      <c r="B25" s="29"/>
      <c r="D25" s="33"/>
      <c r="E25" s="33"/>
    </row>
    <row r="26" spans="1:22">
      <c r="A26" s="29"/>
      <c r="B26" s="49"/>
      <c r="D26" s="33"/>
      <c r="E26" s="33"/>
    </row>
    <row r="27" spans="1:22">
      <c r="A27" s="29"/>
      <c r="B27" s="29"/>
      <c r="D27" s="33"/>
      <c r="E27" s="33"/>
    </row>
    <row r="28" spans="1:22">
      <c r="A28" s="29"/>
      <c r="B28" s="49"/>
      <c r="D28" s="33"/>
      <c r="E28" s="3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tint="-9.9978637043366805E-2"/>
  </sheetPr>
  <dimension ref="A1:I28"/>
  <sheetViews>
    <sheetView zoomScaleNormal="100" workbookViewId="0">
      <pane xSplit="1" ySplit="7" topLeftCell="B8" activePane="bottomRight" state="frozen"/>
      <selection activeCell="B23" sqref="B23:C23"/>
      <selection pane="topRight" activeCell="B23" sqref="B23:C23"/>
      <selection pane="bottomLeft" activeCell="B23" sqref="B23:C23"/>
      <selection pane="bottomRight" activeCell="B8" sqref="B8"/>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8"/>
  </cols>
  <sheetData>
    <row r="1" spans="1:9">
      <c r="A1" s="1" t="s">
        <v>108</v>
      </c>
      <c r="B1" s="1" t="str">
        <f>Info!C2</f>
        <v>სს ტერაბანკი</v>
      </c>
    </row>
    <row r="2" spans="1:9">
      <c r="A2" s="1" t="s">
        <v>109</v>
      </c>
      <c r="B2" s="298">
        <f>'1. key ratios'!B2</f>
        <v>45199</v>
      </c>
    </row>
    <row r="4" spans="1:9" ht="13.5" thickBot="1">
      <c r="A4" s="1" t="s">
        <v>261</v>
      </c>
      <c r="B4" s="23" t="s">
        <v>296</v>
      </c>
    </row>
    <row r="5" spans="1:9">
      <c r="A5" s="53"/>
      <c r="B5" s="93"/>
      <c r="C5" s="97" t="s">
        <v>0</v>
      </c>
      <c r="D5" s="97" t="s">
        <v>1</v>
      </c>
      <c r="E5" s="97" t="s">
        <v>2</v>
      </c>
      <c r="F5" s="97" t="s">
        <v>3</v>
      </c>
      <c r="G5" s="170" t="s">
        <v>4</v>
      </c>
      <c r="H5" s="98" t="s">
        <v>5</v>
      </c>
      <c r="I5" s="18"/>
    </row>
    <row r="6" spans="1:9" ht="15" customHeight="1">
      <c r="A6" s="92"/>
      <c r="B6" s="16"/>
      <c r="C6" s="623" t="s">
        <v>288</v>
      </c>
      <c r="D6" s="634" t="s">
        <v>309</v>
      </c>
      <c r="E6" s="635"/>
      <c r="F6" s="623" t="s">
        <v>315</v>
      </c>
      <c r="G6" s="623" t="s">
        <v>316</v>
      </c>
      <c r="H6" s="632" t="s">
        <v>290</v>
      </c>
      <c r="I6" s="18"/>
    </row>
    <row r="7" spans="1:9" ht="63.75">
      <c r="A7" s="92"/>
      <c r="B7" s="16"/>
      <c r="C7" s="624"/>
      <c r="D7" s="171" t="s">
        <v>291</v>
      </c>
      <c r="E7" s="171" t="s">
        <v>289</v>
      </c>
      <c r="F7" s="624"/>
      <c r="G7" s="624"/>
      <c r="H7" s="633"/>
      <c r="I7" s="18"/>
    </row>
    <row r="8" spans="1:9">
      <c r="A8" s="45">
        <v>1</v>
      </c>
      <c r="B8" s="110" t="s">
        <v>134</v>
      </c>
      <c r="C8" s="163">
        <v>279392729.32221264</v>
      </c>
      <c r="D8" s="163">
        <v>0</v>
      </c>
      <c r="E8" s="163">
        <v>0</v>
      </c>
      <c r="F8" s="163">
        <v>99513041.190000013</v>
      </c>
      <c r="G8" s="163">
        <v>99513041.190000013</v>
      </c>
      <c r="H8" s="567">
        <v>0.35617620197709421</v>
      </c>
    </row>
    <row r="9" spans="1:9" ht="15" customHeight="1">
      <c r="A9" s="45">
        <v>2</v>
      </c>
      <c r="B9" s="110" t="s">
        <v>135</v>
      </c>
      <c r="C9" s="163">
        <v>0</v>
      </c>
      <c r="D9" s="163">
        <v>0</v>
      </c>
      <c r="E9" s="163">
        <v>0</v>
      </c>
      <c r="F9" s="163">
        <v>0</v>
      </c>
      <c r="G9" s="163">
        <v>0</v>
      </c>
      <c r="H9" s="567" t="s">
        <v>990</v>
      </c>
    </row>
    <row r="10" spans="1:9">
      <c r="A10" s="45">
        <v>3</v>
      </c>
      <c r="B10" s="110" t="s">
        <v>136</v>
      </c>
      <c r="C10" s="163">
        <v>0</v>
      </c>
      <c r="D10" s="163">
        <v>0</v>
      </c>
      <c r="E10" s="163">
        <v>0</v>
      </c>
      <c r="F10" s="163">
        <v>0</v>
      </c>
      <c r="G10" s="163">
        <v>0</v>
      </c>
      <c r="H10" s="567" t="s">
        <v>990</v>
      </c>
    </row>
    <row r="11" spans="1:9">
      <c r="A11" s="45">
        <v>4</v>
      </c>
      <c r="B11" s="110" t="s">
        <v>137</v>
      </c>
      <c r="C11" s="163">
        <v>0</v>
      </c>
      <c r="D11" s="163">
        <v>0</v>
      </c>
      <c r="E11" s="163">
        <v>0</v>
      </c>
      <c r="F11" s="163">
        <v>0</v>
      </c>
      <c r="G11" s="163">
        <v>0</v>
      </c>
      <c r="H11" s="567" t="s">
        <v>990</v>
      </c>
    </row>
    <row r="12" spans="1:9">
      <c r="A12" s="45">
        <v>5</v>
      </c>
      <c r="B12" s="110" t="s">
        <v>948</v>
      </c>
      <c r="C12" s="163">
        <v>0</v>
      </c>
      <c r="D12" s="163">
        <v>0</v>
      </c>
      <c r="E12" s="163">
        <v>0</v>
      </c>
      <c r="F12" s="163">
        <v>0</v>
      </c>
      <c r="G12" s="163">
        <v>0</v>
      </c>
      <c r="H12" s="567" t="s">
        <v>990</v>
      </c>
    </row>
    <row r="13" spans="1:9">
      <c r="A13" s="45">
        <v>6</v>
      </c>
      <c r="B13" s="110" t="s">
        <v>138</v>
      </c>
      <c r="C13" s="163">
        <v>25997868.969999999</v>
      </c>
      <c r="D13" s="163">
        <v>0</v>
      </c>
      <c r="E13" s="163">
        <v>0</v>
      </c>
      <c r="F13" s="163">
        <v>13002671.707999999</v>
      </c>
      <c r="G13" s="163">
        <v>13002671.707999999</v>
      </c>
      <c r="H13" s="567">
        <v>0.50014375112838327</v>
      </c>
    </row>
    <row r="14" spans="1:9">
      <c r="A14" s="45">
        <v>7</v>
      </c>
      <c r="B14" s="110" t="s">
        <v>71</v>
      </c>
      <c r="C14" s="163">
        <v>536022184.93085599</v>
      </c>
      <c r="D14" s="163">
        <v>48390877.750783145</v>
      </c>
      <c r="E14" s="163">
        <v>23819830.485904172</v>
      </c>
      <c r="F14" s="163">
        <v>559842015.41676021</v>
      </c>
      <c r="G14" s="163">
        <v>537775514.71961021</v>
      </c>
      <c r="H14" s="567">
        <v>0.96058441472863887</v>
      </c>
    </row>
    <row r="15" spans="1:9">
      <c r="A15" s="45">
        <v>8</v>
      </c>
      <c r="B15" s="110" t="s">
        <v>72</v>
      </c>
      <c r="C15" s="163">
        <v>596858637.84098852</v>
      </c>
      <c r="D15" s="163">
        <v>29519944.702905558</v>
      </c>
      <c r="E15" s="163">
        <v>13994023.515052779</v>
      </c>
      <c r="F15" s="163">
        <v>458139496.01703095</v>
      </c>
      <c r="G15" s="163">
        <v>453418745.98553097</v>
      </c>
      <c r="H15" s="567">
        <v>0.74227186794763189</v>
      </c>
    </row>
    <row r="16" spans="1:9">
      <c r="A16" s="45">
        <v>9</v>
      </c>
      <c r="B16" s="110" t="s">
        <v>949</v>
      </c>
      <c r="C16" s="163">
        <v>113414600.58500618</v>
      </c>
      <c r="D16" s="163">
        <v>1420357.7197</v>
      </c>
      <c r="E16" s="163">
        <v>832279.71849999996</v>
      </c>
      <c r="F16" s="163">
        <v>39986408.10622716</v>
      </c>
      <c r="G16" s="163">
        <v>39986408.10622716</v>
      </c>
      <c r="H16" s="567">
        <v>0.35</v>
      </c>
    </row>
    <row r="17" spans="1:8">
      <c r="A17" s="45">
        <v>10</v>
      </c>
      <c r="B17" s="110" t="s">
        <v>67</v>
      </c>
      <c r="C17" s="163">
        <v>11554910.989102</v>
      </c>
      <c r="D17" s="163">
        <v>0</v>
      </c>
      <c r="E17" s="163">
        <v>379255.27999999997</v>
      </c>
      <c r="F17" s="163">
        <v>11610024.562989999</v>
      </c>
      <c r="G17" s="163">
        <v>11609944.102989998</v>
      </c>
      <c r="H17" s="567">
        <v>0.97283244101002475</v>
      </c>
    </row>
    <row r="18" spans="1:8">
      <c r="A18" s="45">
        <v>11</v>
      </c>
      <c r="B18" s="110" t="s">
        <v>68</v>
      </c>
      <c r="C18" s="163">
        <v>0</v>
      </c>
      <c r="D18" s="163">
        <v>0</v>
      </c>
      <c r="E18" s="163">
        <v>0</v>
      </c>
      <c r="F18" s="163">
        <v>0</v>
      </c>
      <c r="G18" s="163">
        <v>0</v>
      </c>
      <c r="H18" s="567" t="s">
        <v>990</v>
      </c>
    </row>
    <row r="19" spans="1:8">
      <c r="A19" s="45">
        <v>12</v>
      </c>
      <c r="B19" s="110" t="s">
        <v>69</v>
      </c>
      <c r="C19" s="163">
        <v>0</v>
      </c>
      <c r="D19" s="163">
        <v>0</v>
      </c>
      <c r="E19" s="163">
        <v>0</v>
      </c>
      <c r="F19" s="163">
        <v>0</v>
      </c>
      <c r="G19" s="163">
        <v>0</v>
      </c>
      <c r="H19" s="567" t="s">
        <v>990</v>
      </c>
    </row>
    <row r="20" spans="1:8">
      <c r="A20" s="45">
        <v>13</v>
      </c>
      <c r="B20" s="110" t="s">
        <v>70</v>
      </c>
      <c r="C20" s="163">
        <v>0</v>
      </c>
      <c r="D20" s="163">
        <v>0</v>
      </c>
      <c r="E20" s="163">
        <v>0</v>
      </c>
      <c r="F20" s="163">
        <v>0</v>
      </c>
      <c r="G20" s="163">
        <v>0</v>
      </c>
      <c r="H20" s="567" t="s">
        <v>990</v>
      </c>
    </row>
    <row r="21" spans="1:8">
      <c r="A21" s="45">
        <v>14</v>
      </c>
      <c r="B21" s="110" t="s">
        <v>154</v>
      </c>
      <c r="C21" s="163">
        <v>91571220.204104662</v>
      </c>
      <c r="D21" s="163">
        <v>0</v>
      </c>
      <c r="E21" s="163">
        <v>0</v>
      </c>
      <c r="F21" s="163">
        <v>46674613.138104677</v>
      </c>
      <c r="G21" s="163">
        <v>46674613.138104677</v>
      </c>
      <c r="H21" s="567">
        <v>0.50970832357667428</v>
      </c>
    </row>
    <row r="22" spans="1:8" ht="13.5" thickBot="1">
      <c r="A22" s="94"/>
      <c r="B22" s="99" t="s">
        <v>66</v>
      </c>
      <c r="C22" s="163">
        <v>1654812152.8422699</v>
      </c>
      <c r="D22" s="163">
        <v>79331180.173388705</v>
      </c>
      <c r="E22" s="163">
        <v>39025388.999456957</v>
      </c>
      <c r="F22" s="163">
        <v>1228768270.1391129</v>
      </c>
      <c r="G22" s="163">
        <v>1201980938.9504631</v>
      </c>
      <c r="H22" s="567">
        <v>0.70961996605857314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9.9978637043366805E-2"/>
  </sheetPr>
  <dimension ref="A1:K28"/>
  <sheetViews>
    <sheetView zoomScale="90" zoomScaleNormal="90" workbookViewId="0">
      <pane xSplit="2" ySplit="6" topLeftCell="C7" activePane="bottomRight" state="frozen"/>
      <selection activeCell="B23" sqref="B23:C23"/>
      <selection pane="topRight" activeCell="B23" sqref="B23:C23"/>
      <selection pane="bottomLeft" activeCell="B23" sqref="B23:C23"/>
      <selection pane="bottomRight" activeCell="C7" sqref="C7"/>
    </sheetView>
  </sheetViews>
  <sheetFormatPr defaultColWidth="9.140625" defaultRowHeight="12.75"/>
  <cols>
    <col min="1" max="1" width="10.5703125" style="1" bestFit="1" customWidth="1"/>
    <col min="2" max="2" width="104.140625" style="1" customWidth="1"/>
    <col min="3" max="3" width="12.7109375" style="1" customWidth="1"/>
    <col min="4" max="4" width="14.5703125" style="1" bestFit="1" customWidth="1"/>
    <col min="5" max="11" width="12.7109375" style="1" customWidth="1"/>
    <col min="12" max="16384" width="9.140625" style="1"/>
  </cols>
  <sheetData>
    <row r="1" spans="1:11">
      <c r="A1" s="1" t="s">
        <v>108</v>
      </c>
      <c r="B1" s="1" t="str">
        <f>Info!C2</f>
        <v>სს ტერაბანკი</v>
      </c>
    </row>
    <row r="2" spans="1:11">
      <c r="A2" s="1" t="s">
        <v>109</v>
      </c>
      <c r="B2" s="298">
        <f>'1. key ratios'!B2</f>
        <v>45199</v>
      </c>
    </row>
    <row r="4" spans="1:11" ht="13.5" thickBot="1">
      <c r="A4" s="1" t="s">
        <v>352</v>
      </c>
      <c r="B4" s="23" t="s">
        <v>351</v>
      </c>
    </row>
    <row r="5" spans="1:11" ht="30" customHeight="1">
      <c r="A5" s="639"/>
      <c r="B5" s="640"/>
      <c r="C5" s="637" t="s">
        <v>384</v>
      </c>
      <c r="D5" s="637"/>
      <c r="E5" s="637"/>
      <c r="F5" s="637" t="s">
        <v>385</v>
      </c>
      <c r="G5" s="637"/>
      <c r="H5" s="637"/>
      <c r="I5" s="637" t="s">
        <v>386</v>
      </c>
      <c r="J5" s="637"/>
      <c r="K5" s="638"/>
    </row>
    <row r="6" spans="1:11">
      <c r="A6" s="197"/>
      <c r="B6" s="198"/>
      <c r="C6" s="199" t="s">
        <v>26</v>
      </c>
      <c r="D6" s="199" t="s">
        <v>90</v>
      </c>
      <c r="E6" s="199" t="s">
        <v>66</v>
      </c>
      <c r="F6" s="199" t="s">
        <v>26</v>
      </c>
      <c r="G6" s="199" t="s">
        <v>90</v>
      </c>
      <c r="H6" s="199" t="s">
        <v>66</v>
      </c>
      <c r="I6" s="199" t="s">
        <v>26</v>
      </c>
      <c r="J6" s="199" t="s">
        <v>90</v>
      </c>
      <c r="K6" s="201" t="s">
        <v>66</v>
      </c>
    </row>
    <row r="7" spans="1:11">
      <c r="A7" s="202" t="s">
        <v>322</v>
      </c>
      <c r="B7" s="196"/>
      <c r="C7" s="196"/>
      <c r="D7" s="196"/>
      <c r="E7" s="196"/>
      <c r="F7" s="196"/>
      <c r="G7" s="196"/>
      <c r="H7" s="196"/>
      <c r="I7" s="196"/>
      <c r="J7" s="196"/>
      <c r="K7" s="203"/>
    </row>
    <row r="8" spans="1:11">
      <c r="A8" s="195">
        <v>1</v>
      </c>
      <c r="B8" s="178" t="s">
        <v>322</v>
      </c>
      <c r="C8" s="176"/>
      <c r="D8" s="176"/>
      <c r="E8" s="176"/>
      <c r="F8" s="179">
        <v>159120190.07460296</v>
      </c>
      <c r="G8" s="179">
        <v>146194405.36178854</v>
      </c>
      <c r="H8" s="179">
        <v>305314595.43639147</v>
      </c>
      <c r="I8" s="179">
        <v>153908580.63621336</v>
      </c>
      <c r="J8" s="179">
        <v>127864408.96106206</v>
      </c>
      <c r="K8" s="179">
        <v>281772989.59727544</v>
      </c>
    </row>
    <row r="9" spans="1:11">
      <c r="A9" s="202" t="s">
        <v>323</v>
      </c>
      <c r="B9" s="196"/>
      <c r="C9" s="196"/>
      <c r="D9" s="196"/>
      <c r="E9" s="196"/>
      <c r="F9" s="196"/>
      <c r="G9" s="196"/>
      <c r="H9" s="196"/>
      <c r="I9" s="196"/>
      <c r="J9" s="196"/>
      <c r="K9" s="203"/>
    </row>
    <row r="10" spans="1:11">
      <c r="A10" s="204">
        <v>2</v>
      </c>
      <c r="B10" s="180" t="s">
        <v>324</v>
      </c>
      <c r="C10" s="180">
        <v>121201741.15309283</v>
      </c>
      <c r="D10" s="180">
        <v>284508986.85630572</v>
      </c>
      <c r="E10" s="180">
        <v>405710728.00939858</v>
      </c>
      <c r="F10" s="180">
        <v>21203844.365372479</v>
      </c>
      <c r="G10" s="180">
        <v>56510654.703949325</v>
      </c>
      <c r="H10" s="180">
        <v>77714499.069321811</v>
      </c>
      <c r="I10" s="180">
        <v>4957136.2603891669</v>
      </c>
      <c r="J10" s="180">
        <v>12039546.044727981</v>
      </c>
      <c r="K10" s="180">
        <v>16996682.305117149</v>
      </c>
    </row>
    <row r="11" spans="1:11">
      <c r="A11" s="204">
        <v>3</v>
      </c>
      <c r="B11" s="180" t="s">
        <v>325</v>
      </c>
      <c r="C11" s="180">
        <v>486040117.49852157</v>
      </c>
      <c r="D11" s="578">
        <v>352973009.87775922</v>
      </c>
      <c r="E11" s="180">
        <v>839013127.37628078</v>
      </c>
      <c r="F11" s="180">
        <v>151336757.40626258</v>
      </c>
      <c r="G11" s="180">
        <v>52557012.349616043</v>
      </c>
      <c r="H11" s="180">
        <v>203893769.75587863</v>
      </c>
      <c r="I11" s="180">
        <v>126680023.32701929</v>
      </c>
      <c r="J11" s="180">
        <v>47252221.312471248</v>
      </c>
      <c r="K11" s="180">
        <v>173932244.63949054</v>
      </c>
    </row>
    <row r="12" spans="1:11">
      <c r="A12" s="204">
        <v>4</v>
      </c>
      <c r="B12" s="180" t="s">
        <v>326</v>
      </c>
      <c r="C12" s="180">
        <v>75432914.862914875</v>
      </c>
      <c r="D12" s="180">
        <v>0</v>
      </c>
      <c r="E12" s="180">
        <v>75432914.862914875</v>
      </c>
      <c r="F12" s="180">
        <v>0</v>
      </c>
      <c r="G12" s="180">
        <v>0</v>
      </c>
      <c r="H12" s="180">
        <v>0</v>
      </c>
      <c r="I12" s="180">
        <v>0</v>
      </c>
      <c r="J12" s="180">
        <v>0</v>
      </c>
      <c r="K12" s="180">
        <v>0</v>
      </c>
    </row>
    <row r="13" spans="1:11">
      <c r="A13" s="204">
        <v>5</v>
      </c>
      <c r="B13" s="180" t="s">
        <v>327</v>
      </c>
      <c r="C13" s="180">
        <v>58634016.017137796</v>
      </c>
      <c r="D13" s="180">
        <v>116923825.25935811</v>
      </c>
      <c r="E13" s="180">
        <v>175557841.2764959</v>
      </c>
      <c r="F13" s="180">
        <v>8612831.8829142414</v>
      </c>
      <c r="G13" s="180">
        <v>72160486.376423061</v>
      </c>
      <c r="H13" s="180">
        <v>80773318.259337306</v>
      </c>
      <c r="I13" s="180">
        <v>3498508.479409812</v>
      </c>
      <c r="J13" s="180">
        <v>67170948.51788868</v>
      </c>
      <c r="K13" s="180">
        <v>70669456.997298494</v>
      </c>
    </row>
    <row r="14" spans="1:11">
      <c r="A14" s="204">
        <v>6</v>
      </c>
      <c r="B14" s="180" t="s">
        <v>342</v>
      </c>
      <c r="C14" s="180">
        <v>16022817.956745312</v>
      </c>
      <c r="D14" s="180">
        <v>11636104.452655844</v>
      </c>
      <c r="E14" s="180">
        <v>27658922.409401156</v>
      </c>
      <c r="F14" s="180">
        <v>0</v>
      </c>
      <c r="G14" s="180">
        <v>0</v>
      </c>
      <c r="H14" s="180">
        <v>0</v>
      </c>
      <c r="I14" s="180">
        <v>0</v>
      </c>
      <c r="J14" s="180">
        <v>0</v>
      </c>
      <c r="K14" s="180">
        <v>0</v>
      </c>
    </row>
    <row r="15" spans="1:11">
      <c r="A15" s="204">
        <v>7</v>
      </c>
      <c r="B15" s="180" t="s">
        <v>329</v>
      </c>
      <c r="C15" s="180">
        <v>12202684.379286708</v>
      </c>
      <c r="D15" s="180">
        <v>4927589.7414472951</v>
      </c>
      <c r="E15" s="180">
        <v>17130274.120734002</v>
      </c>
      <c r="F15" s="180">
        <v>4728205.2198116882</v>
      </c>
      <c r="G15" s="180">
        <v>1672610.7852313493</v>
      </c>
      <c r="H15" s="180">
        <v>6400816.0050430372</v>
      </c>
      <c r="I15" s="180">
        <v>4728205.2198116882</v>
      </c>
      <c r="J15" s="180">
        <v>1672610.7852313493</v>
      </c>
      <c r="K15" s="180">
        <v>6400816.0050430372</v>
      </c>
    </row>
    <row r="16" spans="1:11">
      <c r="A16" s="204">
        <v>8</v>
      </c>
      <c r="B16" s="181" t="s">
        <v>330</v>
      </c>
      <c r="C16" s="180">
        <v>769534291.86769915</v>
      </c>
      <c r="D16" s="180">
        <v>770969516.18752611</v>
      </c>
      <c r="E16" s="180">
        <v>1540503808.0552254</v>
      </c>
      <c r="F16" s="180">
        <v>185881638.87436098</v>
      </c>
      <c r="G16" s="180">
        <v>182900764.2152198</v>
      </c>
      <c r="H16" s="180">
        <v>368782403.08958077</v>
      </c>
      <c r="I16" s="180">
        <v>139863873.28662995</v>
      </c>
      <c r="J16" s="180">
        <v>128135326.66031927</v>
      </c>
      <c r="K16" s="180">
        <v>267999199.94694921</v>
      </c>
    </row>
    <row r="17" spans="1:11">
      <c r="A17" s="202" t="s">
        <v>331</v>
      </c>
      <c r="B17" s="196"/>
      <c r="C17" s="180">
        <v>0</v>
      </c>
      <c r="D17" s="180">
        <v>0</v>
      </c>
      <c r="E17" s="180">
        <v>0</v>
      </c>
      <c r="F17" s="180">
        <v>0</v>
      </c>
      <c r="G17" s="180">
        <v>0</v>
      </c>
      <c r="H17" s="180">
        <v>0</v>
      </c>
      <c r="I17" s="180">
        <v>0</v>
      </c>
      <c r="J17" s="180">
        <v>0</v>
      </c>
      <c r="K17" s="180">
        <v>0</v>
      </c>
    </row>
    <row r="18" spans="1:11">
      <c r="A18" s="204">
        <v>9</v>
      </c>
      <c r="B18" s="180" t="s">
        <v>332</v>
      </c>
      <c r="C18" s="180">
        <v>0</v>
      </c>
      <c r="D18" s="180">
        <v>0</v>
      </c>
      <c r="E18" s="180">
        <v>0</v>
      </c>
      <c r="F18" s="180">
        <v>0</v>
      </c>
      <c r="G18" s="180">
        <v>0</v>
      </c>
      <c r="H18" s="180">
        <v>0</v>
      </c>
      <c r="I18" s="180">
        <v>0</v>
      </c>
      <c r="J18" s="180">
        <v>0</v>
      </c>
      <c r="K18" s="180">
        <v>0</v>
      </c>
    </row>
    <row r="19" spans="1:11">
      <c r="A19" s="204">
        <v>10</v>
      </c>
      <c r="B19" s="180" t="s">
        <v>333</v>
      </c>
      <c r="C19" s="180">
        <v>553746519.30905962</v>
      </c>
      <c r="D19" s="180">
        <v>547720175.63596809</v>
      </c>
      <c r="E19" s="180">
        <v>1101466694.9450278</v>
      </c>
      <c r="F19" s="180">
        <v>21047113.387718614</v>
      </c>
      <c r="G19" s="180">
        <v>5218473.2975577209</v>
      </c>
      <c r="H19" s="180">
        <v>26265586.685276337</v>
      </c>
      <c r="I19" s="180">
        <v>26258722.826108225</v>
      </c>
      <c r="J19" s="180">
        <v>23608142.881476156</v>
      </c>
      <c r="K19" s="180">
        <v>49866865.707584381</v>
      </c>
    </row>
    <row r="20" spans="1:11">
      <c r="A20" s="204">
        <v>11</v>
      </c>
      <c r="B20" s="180" t="s">
        <v>334</v>
      </c>
      <c r="C20" s="180">
        <v>67229274.420508146</v>
      </c>
      <c r="D20" s="180">
        <v>47289161.612522677</v>
      </c>
      <c r="E20" s="180">
        <v>114518436.03303082</v>
      </c>
      <c r="F20" s="180">
        <v>20982236.632462695</v>
      </c>
      <c r="G20" s="180">
        <v>46197666.173932895</v>
      </c>
      <c r="H20" s="180">
        <v>67179902.80639559</v>
      </c>
      <c r="I20" s="180">
        <v>20982236.632462695</v>
      </c>
      <c r="J20" s="180">
        <v>46197666.173932895</v>
      </c>
      <c r="K20" s="180">
        <v>67179902.80639559</v>
      </c>
    </row>
    <row r="21" spans="1:11" ht="13.5" thickBot="1">
      <c r="A21" s="144">
        <v>12</v>
      </c>
      <c r="B21" s="205" t="s">
        <v>335</v>
      </c>
      <c r="C21" s="180">
        <v>620975793.72956777</v>
      </c>
      <c r="D21" s="180">
        <v>595009337.24849081</v>
      </c>
      <c r="E21" s="180">
        <v>1215985130.9780586</v>
      </c>
      <c r="F21" s="180">
        <v>42029350.020181313</v>
      </c>
      <c r="G21" s="180">
        <v>51416139.471490614</v>
      </c>
      <c r="H21" s="180">
        <v>93445489.49167192</v>
      </c>
      <c r="I21" s="180">
        <v>47240959.45857092</v>
      </c>
      <c r="J21" s="180">
        <v>69805809.055409044</v>
      </c>
      <c r="K21" s="180">
        <v>117046768.51397997</v>
      </c>
    </row>
    <row r="22" spans="1:11" ht="38.25" customHeight="1" thickBot="1">
      <c r="A22" s="193"/>
      <c r="B22" s="194"/>
      <c r="C22" s="194"/>
      <c r="D22" s="194"/>
      <c r="E22" s="194"/>
      <c r="F22" s="636" t="s">
        <v>336</v>
      </c>
      <c r="G22" s="637"/>
      <c r="H22" s="637"/>
      <c r="I22" s="636" t="s">
        <v>337</v>
      </c>
      <c r="J22" s="637"/>
      <c r="K22" s="638"/>
    </row>
    <row r="23" spans="1:11" ht="13.5" thickBot="1">
      <c r="A23" s="186">
        <v>13</v>
      </c>
      <c r="B23" s="182" t="s">
        <v>322</v>
      </c>
      <c r="C23" s="192"/>
      <c r="D23" s="192"/>
      <c r="E23" s="192"/>
      <c r="F23" s="183">
        <v>159120190.07460296</v>
      </c>
      <c r="G23" s="183">
        <v>146194405.36178854</v>
      </c>
      <c r="H23" s="183">
        <v>305314595.43639147</v>
      </c>
      <c r="I23" s="183">
        <v>153908580.63621336</v>
      </c>
      <c r="J23" s="183">
        <v>127864408.96106206</v>
      </c>
      <c r="K23" s="183">
        <v>281772989.59727544</v>
      </c>
    </row>
    <row r="24" spans="1:11" ht="13.5" thickBot="1">
      <c r="A24" s="187">
        <v>14</v>
      </c>
      <c r="B24" s="184" t="s">
        <v>338</v>
      </c>
      <c r="C24" s="206"/>
      <c r="D24" s="190"/>
      <c r="E24" s="191"/>
      <c r="F24" s="183">
        <v>143852288.85417968</v>
      </c>
      <c r="G24" s="183">
        <v>131484624.74372917</v>
      </c>
      <c r="H24" s="183">
        <v>275336913.59790885</v>
      </c>
      <c r="I24" s="183">
        <v>92622913.828059018</v>
      </c>
      <c r="J24" s="183">
        <v>58329517.604910225</v>
      </c>
      <c r="K24" s="183">
        <v>150952431.43296924</v>
      </c>
    </row>
    <row r="25" spans="1:11" ht="13.5" thickBot="1">
      <c r="A25" s="188">
        <v>15</v>
      </c>
      <c r="B25" s="185" t="s">
        <v>339</v>
      </c>
      <c r="C25" s="189"/>
      <c r="D25" s="189"/>
      <c r="E25" s="189"/>
      <c r="F25" s="568">
        <v>1.1061359630912795</v>
      </c>
      <c r="G25" s="568">
        <v>1.1118745301720985</v>
      </c>
      <c r="H25" s="568">
        <v>1.1088763633134235</v>
      </c>
      <c r="I25" s="568">
        <v>1.6616685253707553</v>
      </c>
      <c r="J25" s="568">
        <v>2.1921046874952781</v>
      </c>
      <c r="K25" s="568">
        <v>1.8666343226302873</v>
      </c>
    </row>
    <row r="28" spans="1:11" ht="38.25">
      <c r="B28" s="17"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9.9978637043366805E-2"/>
  </sheetPr>
  <dimension ref="A1:N22"/>
  <sheetViews>
    <sheetView workbookViewId="0">
      <pane xSplit="1" ySplit="5" topLeftCell="B6" activePane="bottomRight" state="frozen"/>
      <selection activeCell="B23" sqref="B23:C23"/>
      <selection pane="topRight" activeCell="B23" sqref="B23:C23"/>
      <selection pane="bottomLeft" activeCell="B23" sqref="B23:C23"/>
      <selection pane="bottomRight" activeCell="B6" sqref="B6"/>
    </sheetView>
  </sheetViews>
  <sheetFormatPr defaultColWidth="9.140625" defaultRowHeight="15"/>
  <cols>
    <col min="1" max="1" width="10.5703125" style="31" bestFit="1" customWidth="1"/>
    <col min="2" max="2" width="95" style="31" customWidth="1"/>
    <col min="3" max="3" width="12.5703125" style="31" bestFit="1" customWidth="1"/>
    <col min="4" max="4" width="10" style="31" bestFit="1" customWidth="1"/>
    <col min="5" max="5" width="18.28515625" style="31" bestFit="1" customWidth="1"/>
    <col min="6" max="13" width="10.7109375" style="31" customWidth="1"/>
    <col min="14" max="14" width="31" style="31" bestFit="1" customWidth="1"/>
    <col min="15" max="16384" width="9.140625" style="8"/>
  </cols>
  <sheetData>
    <row r="1" spans="1:14">
      <c r="A1" s="1" t="s">
        <v>108</v>
      </c>
      <c r="B1" s="31" t="str">
        <f>Info!C2</f>
        <v>სს ტერაბანკი</v>
      </c>
    </row>
    <row r="2" spans="1:14" ht="14.25" customHeight="1">
      <c r="A2" s="31" t="s">
        <v>109</v>
      </c>
      <c r="B2" s="298">
        <f>'1. key ratios'!B2</f>
        <v>45199</v>
      </c>
    </row>
    <row r="3" spans="1:14" ht="14.25" customHeight="1"/>
    <row r="4" spans="1:14" ht="15.75" thickBot="1">
      <c r="A4" s="1" t="s">
        <v>262</v>
      </c>
      <c r="B4" s="47" t="s">
        <v>74</v>
      </c>
    </row>
    <row r="5" spans="1:14" s="19" customFormat="1" ht="12.75">
      <c r="A5" s="106"/>
      <c r="B5" s="107"/>
      <c r="C5" s="108" t="s">
        <v>0</v>
      </c>
      <c r="D5" s="108" t="s">
        <v>1</v>
      </c>
      <c r="E5" s="108" t="s">
        <v>2</v>
      </c>
      <c r="F5" s="108" t="s">
        <v>3</v>
      </c>
      <c r="G5" s="108" t="s">
        <v>4</v>
      </c>
      <c r="H5" s="108" t="s">
        <v>5</v>
      </c>
      <c r="I5" s="108" t="s">
        <v>145</v>
      </c>
      <c r="J5" s="108" t="s">
        <v>146</v>
      </c>
      <c r="K5" s="108" t="s">
        <v>147</v>
      </c>
      <c r="L5" s="108" t="s">
        <v>148</v>
      </c>
      <c r="M5" s="108" t="s">
        <v>149</v>
      </c>
      <c r="N5" s="109" t="s">
        <v>150</v>
      </c>
    </row>
    <row r="6" spans="1:14" ht="45">
      <c r="A6" s="100"/>
      <c r="B6" s="57"/>
      <c r="C6" s="58" t="s">
        <v>84</v>
      </c>
      <c r="D6" s="59" t="s">
        <v>73</v>
      </c>
      <c r="E6" s="60" t="s">
        <v>83</v>
      </c>
      <c r="F6" s="61">
        <v>0</v>
      </c>
      <c r="G6" s="61">
        <v>0.2</v>
      </c>
      <c r="H6" s="61">
        <v>0.35</v>
      </c>
      <c r="I6" s="61">
        <v>0.5</v>
      </c>
      <c r="J6" s="61">
        <v>0.75</v>
      </c>
      <c r="K6" s="61">
        <v>1</v>
      </c>
      <c r="L6" s="61">
        <v>1.5</v>
      </c>
      <c r="M6" s="61">
        <v>2.5</v>
      </c>
      <c r="N6" s="101" t="s">
        <v>74</v>
      </c>
    </row>
    <row r="7" spans="1:14">
      <c r="A7" s="102">
        <v>1</v>
      </c>
      <c r="B7" s="62" t="s">
        <v>75</v>
      </c>
      <c r="C7" s="165">
        <v>85102100</v>
      </c>
      <c r="D7" s="57"/>
      <c r="E7" s="166">
        <v>1702042</v>
      </c>
      <c r="F7" s="166">
        <v>0</v>
      </c>
      <c r="G7" s="166">
        <v>0</v>
      </c>
      <c r="H7" s="166">
        <v>0</v>
      </c>
      <c r="I7" s="166">
        <v>0</v>
      </c>
      <c r="J7" s="166">
        <v>0</v>
      </c>
      <c r="K7" s="166">
        <v>1702042</v>
      </c>
      <c r="L7" s="166">
        <v>0</v>
      </c>
      <c r="M7" s="166">
        <v>0</v>
      </c>
      <c r="N7" s="166">
        <v>1702042</v>
      </c>
    </row>
    <row r="8" spans="1:14">
      <c r="A8" s="102">
        <v>1.1000000000000001</v>
      </c>
      <c r="B8" s="63" t="s">
        <v>76</v>
      </c>
      <c r="C8" s="165">
        <v>85102100</v>
      </c>
      <c r="D8" s="64">
        <v>0.02</v>
      </c>
      <c r="E8" s="166">
        <v>1702042</v>
      </c>
      <c r="F8" s="167">
        <v>0</v>
      </c>
      <c r="G8" s="167">
        <v>0</v>
      </c>
      <c r="H8" s="167">
        <v>0</v>
      </c>
      <c r="I8" s="167">
        <v>0</v>
      </c>
      <c r="J8" s="167">
        <v>0</v>
      </c>
      <c r="K8" s="167">
        <v>1702042</v>
      </c>
      <c r="L8" s="167">
        <v>0</v>
      </c>
      <c r="M8" s="167">
        <v>0</v>
      </c>
      <c r="N8" s="166">
        <v>1702042</v>
      </c>
    </row>
    <row r="9" spans="1:14">
      <c r="A9" s="102">
        <v>1.2</v>
      </c>
      <c r="B9" s="63" t="s">
        <v>77</v>
      </c>
      <c r="C9" s="165">
        <v>0</v>
      </c>
      <c r="D9" s="64">
        <v>0.05</v>
      </c>
      <c r="E9" s="166">
        <v>0</v>
      </c>
      <c r="F9" s="167">
        <v>0</v>
      </c>
      <c r="G9" s="167">
        <v>0</v>
      </c>
      <c r="H9" s="167">
        <v>0</v>
      </c>
      <c r="I9" s="167">
        <v>0</v>
      </c>
      <c r="J9" s="167">
        <v>0</v>
      </c>
      <c r="K9" s="167">
        <v>0</v>
      </c>
      <c r="L9" s="167">
        <v>0</v>
      </c>
      <c r="M9" s="167">
        <v>0</v>
      </c>
      <c r="N9" s="166">
        <v>0</v>
      </c>
    </row>
    <row r="10" spans="1:14">
      <c r="A10" s="102">
        <v>1.3</v>
      </c>
      <c r="B10" s="63" t="s">
        <v>78</v>
      </c>
      <c r="C10" s="165">
        <v>0</v>
      </c>
      <c r="D10" s="64">
        <v>0.08</v>
      </c>
      <c r="E10" s="166">
        <v>0</v>
      </c>
      <c r="F10" s="167">
        <v>0</v>
      </c>
      <c r="G10" s="167">
        <v>0</v>
      </c>
      <c r="H10" s="167">
        <v>0</v>
      </c>
      <c r="I10" s="167">
        <v>0</v>
      </c>
      <c r="J10" s="167">
        <v>0</v>
      </c>
      <c r="K10" s="167">
        <v>0</v>
      </c>
      <c r="L10" s="167">
        <v>0</v>
      </c>
      <c r="M10" s="167">
        <v>0</v>
      </c>
      <c r="N10" s="166">
        <v>0</v>
      </c>
    </row>
    <row r="11" spans="1:14">
      <c r="A11" s="102">
        <v>1.4</v>
      </c>
      <c r="B11" s="63" t="s">
        <v>79</v>
      </c>
      <c r="C11" s="165">
        <v>0</v>
      </c>
      <c r="D11" s="64">
        <v>0.11</v>
      </c>
      <c r="E11" s="166">
        <v>0</v>
      </c>
      <c r="F11" s="167">
        <v>0</v>
      </c>
      <c r="G11" s="167">
        <v>0</v>
      </c>
      <c r="H11" s="167">
        <v>0</v>
      </c>
      <c r="I11" s="167">
        <v>0</v>
      </c>
      <c r="J11" s="167">
        <v>0</v>
      </c>
      <c r="K11" s="167">
        <v>0</v>
      </c>
      <c r="L11" s="167">
        <v>0</v>
      </c>
      <c r="M11" s="167">
        <v>0</v>
      </c>
      <c r="N11" s="166">
        <v>0</v>
      </c>
    </row>
    <row r="12" spans="1:14">
      <c r="A12" s="102">
        <v>1.5</v>
      </c>
      <c r="B12" s="63" t="s">
        <v>80</v>
      </c>
      <c r="C12" s="165">
        <v>0</v>
      </c>
      <c r="D12" s="64">
        <v>0.14000000000000001</v>
      </c>
      <c r="E12" s="166">
        <v>0</v>
      </c>
      <c r="F12" s="167">
        <v>0</v>
      </c>
      <c r="G12" s="167">
        <v>0</v>
      </c>
      <c r="H12" s="167">
        <v>0</v>
      </c>
      <c r="I12" s="167">
        <v>0</v>
      </c>
      <c r="J12" s="167">
        <v>0</v>
      </c>
      <c r="K12" s="167">
        <v>0</v>
      </c>
      <c r="L12" s="167">
        <v>0</v>
      </c>
      <c r="M12" s="167">
        <v>0</v>
      </c>
      <c r="N12" s="166">
        <v>0</v>
      </c>
    </row>
    <row r="13" spans="1:14">
      <c r="A13" s="102">
        <v>1.6</v>
      </c>
      <c r="B13" s="65" t="s">
        <v>81</v>
      </c>
      <c r="C13" s="165">
        <v>0</v>
      </c>
      <c r="D13" s="66"/>
      <c r="E13" s="166">
        <v>0</v>
      </c>
      <c r="F13" s="167">
        <v>0</v>
      </c>
      <c r="G13" s="167">
        <v>0</v>
      </c>
      <c r="H13" s="167">
        <v>0</v>
      </c>
      <c r="I13" s="167">
        <v>0</v>
      </c>
      <c r="J13" s="167">
        <v>0</v>
      </c>
      <c r="K13" s="167">
        <v>0</v>
      </c>
      <c r="L13" s="167">
        <v>0</v>
      </c>
      <c r="M13" s="167">
        <v>0</v>
      </c>
      <c r="N13" s="166">
        <v>0</v>
      </c>
    </row>
    <row r="14" spans="1:14">
      <c r="A14" s="102">
        <v>2</v>
      </c>
      <c r="B14" s="67" t="s">
        <v>82</v>
      </c>
      <c r="C14" s="165">
        <v>0</v>
      </c>
      <c r="D14" s="57"/>
      <c r="E14" s="166">
        <v>0</v>
      </c>
      <c r="F14" s="167">
        <v>0</v>
      </c>
      <c r="G14" s="167">
        <v>0</v>
      </c>
      <c r="H14" s="167">
        <v>0</v>
      </c>
      <c r="I14" s="167">
        <v>0</v>
      </c>
      <c r="J14" s="167">
        <v>0</v>
      </c>
      <c r="K14" s="167">
        <v>0</v>
      </c>
      <c r="L14" s="167">
        <v>0</v>
      </c>
      <c r="M14" s="167">
        <v>0</v>
      </c>
      <c r="N14" s="166">
        <v>0</v>
      </c>
    </row>
    <row r="15" spans="1:14">
      <c r="A15" s="102">
        <v>2.1</v>
      </c>
      <c r="B15" s="65" t="s">
        <v>76</v>
      </c>
      <c r="C15" s="165">
        <v>0</v>
      </c>
      <c r="D15" s="64">
        <v>5.0000000000000001E-3</v>
      </c>
      <c r="E15" s="166">
        <v>0</v>
      </c>
      <c r="F15" s="167">
        <v>0</v>
      </c>
      <c r="G15" s="167">
        <v>0</v>
      </c>
      <c r="H15" s="167">
        <v>0</v>
      </c>
      <c r="I15" s="167">
        <v>0</v>
      </c>
      <c r="J15" s="167">
        <v>0</v>
      </c>
      <c r="K15" s="167">
        <v>0</v>
      </c>
      <c r="L15" s="167">
        <v>0</v>
      </c>
      <c r="M15" s="167">
        <v>0</v>
      </c>
      <c r="N15" s="166">
        <v>0</v>
      </c>
    </row>
    <row r="16" spans="1:14">
      <c r="A16" s="102">
        <v>2.2000000000000002</v>
      </c>
      <c r="B16" s="65" t="s">
        <v>77</v>
      </c>
      <c r="C16" s="165">
        <v>0</v>
      </c>
      <c r="D16" s="64">
        <v>0.01</v>
      </c>
      <c r="E16" s="166">
        <v>0</v>
      </c>
      <c r="F16" s="167">
        <v>0</v>
      </c>
      <c r="G16" s="167">
        <v>0</v>
      </c>
      <c r="H16" s="167">
        <v>0</v>
      </c>
      <c r="I16" s="167">
        <v>0</v>
      </c>
      <c r="J16" s="167">
        <v>0</v>
      </c>
      <c r="K16" s="167">
        <v>0</v>
      </c>
      <c r="L16" s="167">
        <v>0</v>
      </c>
      <c r="M16" s="167">
        <v>0</v>
      </c>
      <c r="N16" s="166">
        <v>0</v>
      </c>
    </row>
    <row r="17" spans="1:14">
      <c r="A17" s="102">
        <v>2.2999999999999998</v>
      </c>
      <c r="B17" s="65" t="s">
        <v>78</v>
      </c>
      <c r="C17" s="165">
        <v>0</v>
      </c>
      <c r="D17" s="64">
        <v>0.02</v>
      </c>
      <c r="E17" s="166">
        <v>0</v>
      </c>
      <c r="F17" s="167">
        <v>0</v>
      </c>
      <c r="G17" s="167">
        <v>0</v>
      </c>
      <c r="H17" s="167">
        <v>0</v>
      </c>
      <c r="I17" s="167">
        <v>0</v>
      </c>
      <c r="J17" s="167">
        <v>0</v>
      </c>
      <c r="K17" s="167">
        <v>0</v>
      </c>
      <c r="L17" s="167">
        <v>0</v>
      </c>
      <c r="M17" s="167">
        <v>0</v>
      </c>
      <c r="N17" s="166">
        <v>0</v>
      </c>
    </row>
    <row r="18" spans="1:14">
      <c r="A18" s="102">
        <v>2.4</v>
      </c>
      <c r="B18" s="65" t="s">
        <v>79</v>
      </c>
      <c r="C18" s="165">
        <v>0</v>
      </c>
      <c r="D18" s="64">
        <v>0.03</v>
      </c>
      <c r="E18" s="166">
        <v>0</v>
      </c>
      <c r="F18" s="167">
        <v>0</v>
      </c>
      <c r="G18" s="167">
        <v>0</v>
      </c>
      <c r="H18" s="167">
        <v>0</v>
      </c>
      <c r="I18" s="167">
        <v>0</v>
      </c>
      <c r="J18" s="167">
        <v>0</v>
      </c>
      <c r="K18" s="167">
        <v>0</v>
      </c>
      <c r="L18" s="167">
        <v>0</v>
      </c>
      <c r="M18" s="167">
        <v>0</v>
      </c>
      <c r="N18" s="166">
        <v>0</v>
      </c>
    </row>
    <row r="19" spans="1:14">
      <c r="A19" s="102">
        <v>2.5</v>
      </c>
      <c r="B19" s="65" t="s">
        <v>80</v>
      </c>
      <c r="C19" s="165">
        <v>0</v>
      </c>
      <c r="D19" s="64">
        <v>0.04</v>
      </c>
      <c r="E19" s="166">
        <v>0</v>
      </c>
      <c r="F19" s="167">
        <v>0</v>
      </c>
      <c r="G19" s="167">
        <v>0</v>
      </c>
      <c r="H19" s="167">
        <v>0</v>
      </c>
      <c r="I19" s="167">
        <v>0</v>
      </c>
      <c r="J19" s="167">
        <v>0</v>
      </c>
      <c r="K19" s="167">
        <v>0</v>
      </c>
      <c r="L19" s="167">
        <v>0</v>
      </c>
      <c r="M19" s="167">
        <v>0</v>
      </c>
      <c r="N19" s="166">
        <v>0</v>
      </c>
    </row>
    <row r="20" spans="1:14">
      <c r="A20" s="102">
        <v>2.6</v>
      </c>
      <c r="B20" s="65" t="s">
        <v>81</v>
      </c>
      <c r="C20" s="165">
        <v>0</v>
      </c>
      <c r="D20" s="66"/>
      <c r="E20" s="166">
        <v>0</v>
      </c>
      <c r="F20" s="167">
        <v>0</v>
      </c>
      <c r="G20" s="167">
        <v>0</v>
      </c>
      <c r="H20" s="167">
        <v>0</v>
      </c>
      <c r="I20" s="167">
        <v>0</v>
      </c>
      <c r="J20" s="167">
        <v>0</v>
      </c>
      <c r="K20" s="167">
        <v>0</v>
      </c>
      <c r="L20" s="167">
        <v>0</v>
      </c>
      <c r="M20" s="167">
        <v>0</v>
      </c>
      <c r="N20" s="166">
        <v>0</v>
      </c>
    </row>
    <row r="21" spans="1:14" ht="15.75" thickBot="1">
      <c r="A21" s="103">
        <v>3</v>
      </c>
      <c r="B21" s="104" t="s">
        <v>66</v>
      </c>
      <c r="C21" s="165">
        <v>85102100</v>
      </c>
      <c r="D21" s="105"/>
      <c r="E21" s="166">
        <v>1702042</v>
      </c>
      <c r="F21" s="167">
        <v>0</v>
      </c>
      <c r="G21" s="167">
        <v>0</v>
      </c>
      <c r="H21" s="167">
        <v>0</v>
      </c>
      <c r="I21" s="167">
        <v>0</v>
      </c>
      <c r="J21" s="167">
        <v>0</v>
      </c>
      <c r="K21" s="167">
        <v>1702042</v>
      </c>
      <c r="L21" s="167">
        <v>0</v>
      </c>
      <c r="M21" s="167">
        <v>0</v>
      </c>
      <c r="N21" s="166">
        <v>1702042</v>
      </c>
    </row>
    <row r="22" spans="1:14">
      <c r="E22" s="168"/>
      <c r="F22" s="168"/>
      <c r="G22" s="168"/>
      <c r="H22" s="168"/>
      <c r="I22" s="168"/>
      <c r="J22" s="168"/>
      <c r="K22" s="168"/>
      <c r="L22" s="168"/>
      <c r="M22" s="16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9.9978637043366805E-2"/>
  </sheetPr>
  <dimension ref="A1:C43"/>
  <sheetViews>
    <sheetView workbookViewId="0"/>
  </sheetViews>
  <sheetFormatPr defaultRowHeight="15"/>
  <cols>
    <col min="1" max="1" width="11.42578125" customWidth="1"/>
    <col min="2" max="2" width="76.85546875" style="2" customWidth="1"/>
    <col min="3" max="3" width="22.85546875" customWidth="1"/>
  </cols>
  <sheetData>
    <row r="1" spans="1:3">
      <c r="A1" s="1" t="s">
        <v>108</v>
      </c>
      <c r="B1" t="str">
        <f>Info!C2</f>
        <v>სს ტერაბანკი</v>
      </c>
    </row>
    <row r="2" spans="1:3">
      <c r="A2" s="1" t="s">
        <v>109</v>
      </c>
      <c r="B2" s="298">
        <f>'1. key ratios'!B2</f>
        <v>45199</v>
      </c>
    </row>
    <row r="3" spans="1:3">
      <c r="A3" s="1"/>
      <c r="B3"/>
    </row>
    <row r="4" spans="1:3">
      <c r="A4" s="1" t="s">
        <v>428</v>
      </c>
      <c r="B4" t="s">
        <v>387</v>
      </c>
    </row>
    <row r="5" spans="1:3">
      <c r="A5" s="244"/>
      <c r="B5" s="244" t="s">
        <v>388</v>
      </c>
      <c r="C5" s="256"/>
    </row>
    <row r="6" spans="1:3">
      <c r="A6" s="245">
        <v>1</v>
      </c>
      <c r="B6" s="257" t="s">
        <v>440</v>
      </c>
      <c r="C6" s="258">
        <v>1679895120.24227</v>
      </c>
    </row>
    <row r="7" spans="1:3">
      <c r="A7" s="245">
        <v>2</v>
      </c>
      <c r="B7" s="257" t="s">
        <v>389</v>
      </c>
      <c r="C7" s="258">
        <v>-25082968</v>
      </c>
    </row>
    <row r="8" spans="1:3">
      <c r="A8" s="246">
        <v>3</v>
      </c>
      <c r="B8" s="259" t="s">
        <v>390</v>
      </c>
      <c r="C8" s="260">
        <f>C6+C7</f>
        <v>1654812152.24227</v>
      </c>
    </row>
    <row r="9" spans="1:3">
      <c r="A9" s="247"/>
      <c r="B9" s="247" t="s">
        <v>391</v>
      </c>
      <c r="C9" s="261"/>
    </row>
    <row r="10" spans="1:3">
      <c r="A10" s="248">
        <v>4</v>
      </c>
      <c r="B10" s="262" t="s">
        <v>392</v>
      </c>
      <c r="C10" s="258">
        <v>0</v>
      </c>
    </row>
    <row r="11" spans="1:3">
      <c r="A11" s="248">
        <v>5</v>
      </c>
      <c r="B11" s="263" t="s">
        <v>393</v>
      </c>
      <c r="C11" s="258">
        <v>0</v>
      </c>
    </row>
    <row r="12" spans="1:3">
      <c r="A12" s="248" t="s">
        <v>394</v>
      </c>
      <c r="B12" s="257" t="s">
        <v>395</v>
      </c>
      <c r="C12" s="260">
        <f>'15. CCR'!E21</f>
        <v>1702042</v>
      </c>
    </row>
    <row r="13" spans="1:3">
      <c r="A13" s="249">
        <v>6</v>
      </c>
      <c r="B13" s="264" t="s">
        <v>396</v>
      </c>
      <c r="C13" s="258">
        <v>0</v>
      </c>
    </row>
    <row r="14" spans="1:3">
      <c r="A14" s="249">
        <v>7</v>
      </c>
      <c r="B14" s="265" t="s">
        <v>397</v>
      </c>
      <c r="C14" s="258">
        <v>0</v>
      </c>
    </row>
    <row r="15" spans="1:3">
      <c r="A15" s="250">
        <v>8</v>
      </c>
      <c r="B15" s="257" t="s">
        <v>398</v>
      </c>
      <c r="C15" s="258">
        <v>0</v>
      </c>
    </row>
    <row r="16" spans="1:3" ht="24">
      <c r="A16" s="249">
        <v>9</v>
      </c>
      <c r="B16" s="265" t="s">
        <v>399</v>
      </c>
      <c r="C16" s="258">
        <v>0</v>
      </c>
    </row>
    <row r="17" spans="1:3">
      <c r="A17" s="249">
        <v>10</v>
      </c>
      <c r="B17" s="265" t="s">
        <v>400</v>
      </c>
      <c r="C17" s="258">
        <v>0</v>
      </c>
    </row>
    <row r="18" spans="1:3">
      <c r="A18" s="251">
        <v>11</v>
      </c>
      <c r="B18" s="266" t="s">
        <v>401</v>
      </c>
      <c r="C18" s="260">
        <f>SUM(C10:C17)</f>
        <v>1702042</v>
      </c>
    </row>
    <row r="19" spans="1:3">
      <c r="A19" s="247"/>
      <c r="B19" s="247" t="s">
        <v>402</v>
      </c>
      <c r="C19" s="267"/>
    </row>
    <row r="20" spans="1:3">
      <c r="A20" s="249">
        <v>12</v>
      </c>
      <c r="B20" s="262" t="s">
        <v>403</v>
      </c>
      <c r="C20" s="258">
        <v>0</v>
      </c>
    </row>
    <row r="21" spans="1:3">
      <c r="A21" s="249">
        <v>13</v>
      </c>
      <c r="B21" s="262" t="s">
        <v>404</v>
      </c>
      <c r="C21" s="258">
        <v>0</v>
      </c>
    </row>
    <row r="22" spans="1:3">
      <c r="A22" s="249">
        <v>14</v>
      </c>
      <c r="B22" s="262" t="s">
        <v>405</v>
      </c>
      <c r="C22" s="258">
        <v>0</v>
      </c>
    </row>
    <row r="23" spans="1:3" ht="24">
      <c r="A23" s="249" t="s">
        <v>406</v>
      </c>
      <c r="B23" s="262" t="s">
        <v>407</v>
      </c>
      <c r="C23" s="258">
        <v>0</v>
      </c>
    </row>
    <row r="24" spans="1:3">
      <c r="A24" s="249">
        <v>15</v>
      </c>
      <c r="B24" s="262" t="s">
        <v>408</v>
      </c>
      <c r="C24" s="258">
        <v>0</v>
      </c>
    </row>
    <row r="25" spans="1:3">
      <c r="A25" s="249" t="s">
        <v>409</v>
      </c>
      <c r="B25" s="257" t="s">
        <v>410</v>
      </c>
      <c r="C25" s="258">
        <v>0</v>
      </c>
    </row>
    <row r="26" spans="1:3">
      <c r="A26" s="251">
        <v>16</v>
      </c>
      <c r="B26" s="266" t="s">
        <v>411</v>
      </c>
      <c r="C26" s="260">
        <f>SUM(C20:C25)</f>
        <v>0</v>
      </c>
    </row>
    <row r="27" spans="1:3">
      <c r="A27" s="247"/>
      <c r="B27" s="247" t="s">
        <v>412</v>
      </c>
      <c r="C27" s="261"/>
    </row>
    <row r="28" spans="1:3">
      <c r="A28" s="248">
        <v>17</v>
      </c>
      <c r="B28" s="257" t="s">
        <v>413</v>
      </c>
      <c r="C28" s="258">
        <v>0</v>
      </c>
    </row>
    <row r="29" spans="1:3">
      <c r="A29" s="248">
        <v>18</v>
      </c>
      <c r="B29" s="257" t="s">
        <v>414</v>
      </c>
      <c r="C29" s="258">
        <v>0</v>
      </c>
    </row>
    <row r="30" spans="1:3">
      <c r="A30" s="251">
        <v>19</v>
      </c>
      <c r="B30" s="266" t="s">
        <v>415</v>
      </c>
      <c r="C30" s="260">
        <f>C28+C29</f>
        <v>0</v>
      </c>
    </row>
    <row r="31" spans="1:3">
      <c r="A31" s="252"/>
      <c r="B31" s="247" t="s">
        <v>416</v>
      </c>
      <c r="C31" s="261"/>
    </row>
    <row r="32" spans="1:3">
      <c r="A32" s="248" t="s">
        <v>417</v>
      </c>
      <c r="B32" s="262" t="s">
        <v>418</v>
      </c>
      <c r="C32" s="268">
        <v>0</v>
      </c>
    </row>
    <row r="33" spans="1:3">
      <c r="A33" s="248" t="s">
        <v>419</v>
      </c>
      <c r="B33" s="263" t="s">
        <v>420</v>
      </c>
      <c r="C33" s="268">
        <v>0</v>
      </c>
    </row>
    <row r="34" spans="1:3">
      <c r="A34" s="247"/>
      <c r="B34" s="247" t="s">
        <v>421</v>
      </c>
      <c r="C34" s="261"/>
    </row>
    <row r="35" spans="1:3">
      <c r="A35" s="251">
        <v>20</v>
      </c>
      <c r="B35" s="266" t="s">
        <v>86</v>
      </c>
      <c r="C35" s="260">
        <f>'1. key ratios'!C9</f>
        <v>257448495</v>
      </c>
    </row>
    <row r="36" spans="1:3">
      <c r="A36" s="251">
        <v>21</v>
      </c>
      <c r="B36" s="266" t="s">
        <v>422</v>
      </c>
      <c r="C36" s="260">
        <f>C8+C18+C26+C30</f>
        <v>1656514194.24227</v>
      </c>
    </row>
    <row r="37" spans="1:3">
      <c r="A37" s="253"/>
      <c r="B37" s="253" t="s">
        <v>387</v>
      </c>
      <c r="C37" s="261"/>
    </row>
    <row r="38" spans="1:3">
      <c r="A38" s="251">
        <v>22</v>
      </c>
      <c r="B38" s="266" t="s">
        <v>387</v>
      </c>
      <c r="C38" s="569">
        <f>IFERROR(C35/C36,0)</f>
        <v>0.15541580983419415</v>
      </c>
    </row>
    <row r="39" spans="1:3">
      <c r="A39" s="253"/>
      <c r="B39" s="253" t="s">
        <v>423</v>
      </c>
      <c r="C39" s="261"/>
    </row>
    <row r="40" spans="1:3">
      <c r="A40" s="254" t="s">
        <v>424</v>
      </c>
      <c r="B40" s="262" t="s">
        <v>425</v>
      </c>
      <c r="C40" s="268">
        <v>0</v>
      </c>
    </row>
    <row r="41" spans="1:3">
      <c r="A41" s="255" t="s">
        <v>426</v>
      </c>
      <c r="B41" s="263" t="s">
        <v>427</v>
      </c>
      <c r="C41" s="268">
        <v>0</v>
      </c>
    </row>
    <row r="43" spans="1:3">
      <c r="B43" s="275"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2" tint="-9.9978637043366805E-2"/>
  </sheetPr>
  <dimension ref="A1:G42"/>
  <sheetViews>
    <sheetView zoomScale="90" zoomScaleNormal="90" workbookViewId="0">
      <pane xSplit="2" ySplit="6" topLeftCell="C7" activePane="bottomRight" state="frozen"/>
      <selection activeCell="B23" sqref="B23:C23"/>
      <selection pane="topRight" activeCell="B23" sqref="B23:C23"/>
      <selection pane="bottomLeft" activeCell="B23" sqref="B23:C23"/>
      <selection pane="bottomRight" activeCell="C7" sqref="C7"/>
    </sheetView>
  </sheetViews>
  <sheetFormatPr defaultRowHeight="15"/>
  <cols>
    <col min="1" max="1" width="9.85546875" style="1" bestFit="1" customWidth="1"/>
    <col min="2" max="2" width="82.5703125" style="17" customWidth="1"/>
    <col min="3" max="7" width="17.5703125" style="1" customWidth="1"/>
  </cols>
  <sheetData>
    <row r="1" spans="1:7">
      <c r="A1" s="1" t="s">
        <v>108</v>
      </c>
      <c r="B1" s="1" t="str">
        <f>Info!C2</f>
        <v>სს ტერაბანკი</v>
      </c>
    </row>
    <row r="2" spans="1:7">
      <c r="A2" s="1" t="s">
        <v>109</v>
      </c>
      <c r="B2" s="298">
        <f>'1. key ratios'!B2</f>
        <v>45199</v>
      </c>
    </row>
    <row r="3" spans="1:7">
      <c r="B3" s="298"/>
    </row>
    <row r="4" spans="1:7" ht="15.75" thickBot="1">
      <c r="A4" s="1" t="s">
        <v>488</v>
      </c>
      <c r="B4" s="173" t="s">
        <v>453</v>
      </c>
    </row>
    <row r="5" spans="1:7">
      <c r="A5" s="300"/>
      <c r="B5" s="301"/>
      <c r="C5" s="641" t="s">
        <v>454</v>
      </c>
      <c r="D5" s="641"/>
      <c r="E5" s="641"/>
      <c r="F5" s="641"/>
      <c r="G5" s="642" t="s">
        <v>455</v>
      </c>
    </row>
    <row r="6" spans="1:7">
      <c r="A6" s="302"/>
      <c r="B6" s="303"/>
      <c r="C6" s="304" t="s">
        <v>456</v>
      </c>
      <c r="D6" s="304" t="s">
        <v>457</v>
      </c>
      <c r="E6" s="304" t="s">
        <v>458</v>
      </c>
      <c r="F6" s="304" t="s">
        <v>459</v>
      </c>
      <c r="G6" s="643"/>
    </row>
    <row r="7" spans="1:7">
      <c r="A7" s="305"/>
      <c r="B7" s="306" t="s">
        <v>460</v>
      </c>
      <c r="C7" s="307"/>
      <c r="D7" s="307"/>
      <c r="E7" s="307"/>
      <c r="F7" s="307"/>
      <c r="G7" s="308"/>
    </row>
    <row r="8" spans="1:7">
      <c r="A8" s="309">
        <v>1</v>
      </c>
      <c r="B8" s="310" t="s">
        <v>461</v>
      </c>
      <c r="C8" s="311">
        <v>257448495.00000003</v>
      </c>
      <c r="D8" s="311">
        <v>0</v>
      </c>
      <c r="E8" s="311">
        <v>0</v>
      </c>
      <c r="F8" s="311">
        <v>275867767.75400007</v>
      </c>
      <c r="G8" s="311">
        <v>533316262.75400007</v>
      </c>
    </row>
    <row r="9" spans="1:7">
      <c r="A9" s="309">
        <v>2</v>
      </c>
      <c r="B9" s="312" t="s">
        <v>85</v>
      </c>
      <c r="C9" s="311">
        <v>257448495.00000003</v>
      </c>
      <c r="D9" s="311">
        <v>0</v>
      </c>
      <c r="E9" s="311">
        <v>0</v>
      </c>
      <c r="F9" s="311">
        <v>47981476.469999999</v>
      </c>
      <c r="G9" s="311">
        <v>305429971.47000003</v>
      </c>
    </row>
    <row r="10" spans="1:7">
      <c r="A10" s="309">
        <v>3</v>
      </c>
      <c r="B10" s="312" t="s">
        <v>462</v>
      </c>
      <c r="C10" s="313"/>
      <c r="D10" s="313"/>
      <c r="E10" s="313"/>
      <c r="F10" s="311">
        <v>227886291.28400004</v>
      </c>
      <c r="G10" s="311">
        <v>227886291.28400004</v>
      </c>
    </row>
    <row r="11" spans="1:7" ht="26.25">
      <c r="A11" s="309">
        <v>4</v>
      </c>
      <c r="B11" s="310" t="s">
        <v>463</v>
      </c>
      <c r="C11" s="311">
        <v>184729928.56000066</v>
      </c>
      <c r="D11" s="311">
        <v>119249296.03999999</v>
      </c>
      <c r="E11" s="311">
        <v>98168543.100000039</v>
      </c>
      <c r="F11" s="311">
        <v>14815579.909999993</v>
      </c>
      <c r="G11" s="311">
        <v>375359772.21550059</v>
      </c>
    </row>
    <row r="12" spans="1:7">
      <c r="A12" s="309">
        <v>5</v>
      </c>
      <c r="B12" s="312" t="s">
        <v>464</v>
      </c>
      <c r="C12" s="311">
        <v>150839987.82000059</v>
      </c>
      <c r="D12" s="311">
        <v>112446683.96999998</v>
      </c>
      <c r="E12" s="311">
        <v>93787773.570000038</v>
      </c>
      <c r="F12" s="311">
        <v>13765773.329999993</v>
      </c>
      <c r="G12" s="311">
        <v>352298207.75550056</v>
      </c>
    </row>
    <row r="13" spans="1:7">
      <c r="A13" s="309">
        <v>6</v>
      </c>
      <c r="B13" s="312" t="s">
        <v>465</v>
      </c>
      <c r="C13" s="311">
        <v>33889940.740000084</v>
      </c>
      <c r="D13" s="311">
        <v>6802612.0700000022</v>
      </c>
      <c r="E13" s="311">
        <v>4380769.5299999993</v>
      </c>
      <c r="F13" s="311">
        <v>1049806.5799999998</v>
      </c>
      <c r="G13" s="311">
        <v>23061564.460000042</v>
      </c>
    </row>
    <row r="14" spans="1:7">
      <c r="A14" s="309">
        <v>7</v>
      </c>
      <c r="B14" s="310" t="s">
        <v>466</v>
      </c>
      <c r="C14" s="311">
        <v>298355529.16580009</v>
      </c>
      <c r="D14" s="311">
        <v>206878433.46999997</v>
      </c>
      <c r="E14" s="311">
        <v>125914491.64</v>
      </c>
      <c r="F14" s="311">
        <v>37001648.479999997</v>
      </c>
      <c r="G14" s="311">
        <v>258952841.21500003</v>
      </c>
    </row>
    <row r="15" spans="1:7" ht="51.75">
      <c r="A15" s="309">
        <v>8</v>
      </c>
      <c r="B15" s="312" t="s">
        <v>467</v>
      </c>
      <c r="C15" s="311">
        <v>281991255.30000007</v>
      </c>
      <c r="D15" s="311">
        <v>72998287.010000005</v>
      </c>
      <c r="E15" s="311">
        <v>80315651.25</v>
      </c>
      <c r="F15" s="311">
        <v>37001648.479999997</v>
      </c>
      <c r="G15" s="311">
        <v>236153421.02000004</v>
      </c>
    </row>
    <row r="16" spans="1:7" ht="26.25">
      <c r="A16" s="309">
        <v>9</v>
      </c>
      <c r="B16" s="312" t="s">
        <v>468</v>
      </c>
      <c r="C16" s="311">
        <v>16364273.865799997</v>
      </c>
      <c r="D16" s="311">
        <v>133880146.45999998</v>
      </c>
      <c r="E16" s="311">
        <v>45598840.390000001</v>
      </c>
      <c r="F16" s="311">
        <v>0</v>
      </c>
      <c r="G16" s="311">
        <v>22799420.195</v>
      </c>
    </row>
    <row r="17" spans="1:7">
      <c r="A17" s="309">
        <v>10</v>
      </c>
      <c r="B17" s="310" t="s">
        <v>469</v>
      </c>
      <c r="C17" s="311">
        <v>0</v>
      </c>
      <c r="D17" s="311">
        <v>0</v>
      </c>
      <c r="E17" s="311">
        <v>0</v>
      </c>
      <c r="F17" s="311">
        <v>0</v>
      </c>
      <c r="G17" s="311">
        <v>0</v>
      </c>
    </row>
    <row r="18" spans="1:7">
      <c r="A18" s="309">
        <v>11</v>
      </c>
      <c r="B18" s="310" t="s">
        <v>89</v>
      </c>
      <c r="C18" s="311">
        <v>0</v>
      </c>
      <c r="D18" s="311">
        <v>22023822.308487289</v>
      </c>
      <c r="E18" s="311">
        <v>4290774.4980103867</v>
      </c>
      <c r="F18" s="311">
        <v>10172014.566996656</v>
      </c>
      <c r="G18" s="311">
        <v>0</v>
      </c>
    </row>
    <row r="19" spans="1:7">
      <c r="A19" s="309">
        <v>12</v>
      </c>
      <c r="B19" s="312" t="s">
        <v>470</v>
      </c>
      <c r="C19" s="311">
        <v>0</v>
      </c>
      <c r="D19" s="311">
        <v>104170.02999999933</v>
      </c>
      <c r="E19" s="311">
        <v>0</v>
      </c>
      <c r="F19" s="311">
        <v>0</v>
      </c>
      <c r="G19" s="311">
        <v>0</v>
      </c>
    </row>
    <row r="20" spans="1:7" ht="26.25">
      <c r="A20" s="309">
        <v>13</v>
      </c>
      <c r="B20" s="312" t="s">
        <v>471</v>
      </c>
      <c r="C20" s="311">
        <v>0</v>
      </c>
      <c r="D20" s="311">
        <v>21919652.278487287</v>
      </c>
      <c r="E20" s="311">
        <v>4290774.4980103867</v>
      </c>
      <c r="F20" s="311">
        <v>10172014.566996656</v>
      </c>
      <c r="G20" s="311">
        <v>0</v>
      </c>
    </row>
    <row r="21" spans="1:7">
      <c r="A21" s="314">
        <v>14</v>
      </c>
      <c r="B21" s="315" t="s">
        <v>472</v>
      </c>
      <c r="C21" s="313"/>
      <c r="D21" s="313"/>
      <c r="E21" s="313"/>
      <c r="F21" s="313"/>
      <c r="G21" s="316">
        <f>SUM(G8,G11,G14,G17,G18)</f>
        <v>1167628876.1845007</v>
      </c>
    </row>
    <row r="22" spans="1:7">
      <c r="A22" s="317"/>
      <c r="B22" s="334" t="s">
        <v>473</v>
      </c>
      <c r="C22" s="318"/>
      <c r="D22" s="319"/>
      <c r="E22" s="318"/>
      <c r="F22" s="318"/>
      <c r="G22" s="320"/>
    </row>
    <row r="23" spans="1:7">
      <c r="A23" s="309">
        <v>15</v>
      </c>
      <c r="B23" s="310" t="s">
        <v>322</v>
      </c>
      <c r="C23" s="321">
        <v>323416409.42439997</v>
      </c>
      <c r="D23" s="321">
        <v>64855800</v>
      </c>
      <c r="E23" s="321">
        <v>0</v>
      </c>
      <c r="F23" s="321">
        <v>2652721.4300000002</v>
      </c>
      <c r="G23" s="321">
        <v>13237802.518219998</v>
      </c>
    </row>
    <row r="24" spans="1:7">
      <c r="A24" s="309">
        <v>16</v>
      </c>
      <c r="B24" s="310" t="s">
        <v>474</v>
      </c>
      <c r="C24" s="321">
        <v>143641.11869999999</v>
      </c>
      <c r="D24" s="321">
        <v>182958823.4272604</v>
      </c>
      <c r="E24" s="321">
        <v>133888536.02302453</v>
      </c>
      <c r="F24" s="321">
        <v>817262816.58200097</v>
      </c>
      <c r="G24" s="321">
        <v>830886785.51358569</v>
      </c>
    </row>
    <row r="25" spans="1:7" ht="26.25">
      <c r="A25" s="309">
        <v>17</v>
      </c>
      <c r="B25" s="312" t="s">
        <v>475</v>
      </c>
      <c r="C25" s="321" t="s">
        <v>991</v>
      </c>
      <c r="D25" s="321">
        <v>0</v>
      </c>
      <c r="E25" s="321">
        <v>0</v>
      </c>
      <c r="F25" s="321">
        <v>0</v>
      </c>
      <c r="G25" s="321">
        <v>0</v>
      </c>
    </row>
    <row r="26" spans="1:7" ht="26.25">
      <c r="A26" s="309">
        <v>18</v>
      </c>
      <c r="B26" s="312" t="s">
        <v>476</v>
      </c>
      <c r="C26" s="321">
        <v>143641.11869999999</v>
      </c>
      <c r="D26" s="321">
        <v>20017254.440000005</v>
      </c>
      <c r="E26" s="321">
        <v>25596.29</v>
      </c>
      <c r="F26" s="321">
        <v>3792584.8499999996</v>
      </c>
      <c r="G26" s="321">
        <v>6829517.3288050005</v>
      </c>
    </row>
    <row r="27" spans="1:7">
      <c r="A27" s="309">
        <v>19</v>
      </c>
      <c r="B27" s="312" t="s">
        <v>477</v>
      </c>
      <c r="C27" s="321" t="s">
        <v>991</v>
      </c>
      <c r="D27" s="321">
        <v>126556612.03504783</v>
      </c>
      <c r="E27" s="321">
        <v>105213299.51302449</v>
      </c>
      <c r="F27" s="321">
        <v>608660638.85200036</v>
      </c>
      <c r="G27" s="321">
        <v>633246498.79823637</v>
      </c>
    </row>
    <row r="28" spans="1:7">
      <c r="A28" s="309">
        <v>20</v>
      </c>
      <c r="B28" s="322" t="s">
        <v>478</v>
      </c>
      <c r="C28" s="321">
        <v>0</v>
      </c>
      <c r="D28" s="321">
        <v>0</v>
      </c>
      <c r="E28" s="321">
        <v>0</v>
      </c>
      <c r="F28" s="321">
        <v>0</v>
      </c>
      <c r="G28" s="321">
        <v>0</v>
      </c>
    </row>
    <row r="29" spans="1:7">
      <c r="A29" s="309">
        <v>21</v>
      </c>
      <c r="B29" s="312" t="s">
        <v>479</v>
      </c>
      <c r="C29" s="321" t="s">
        <v>991</v>
      </c>
      <c r="D29" s="321">
        <v>33119125.349999923</v>
      </c>
      <c r="E29" s="321">
        <v>28649640.220000021</v>
      </c>
      <c r="F29" s="321">
        <v>192329808.41000053</v>
      </c>
      <c r="G29" s="321">
        <v>178570036.78593796</v>
      </c>
    </row>
    <row r="30" spans="1:7">
      <c r="A30" s="309">
        <v>22</v>
      </c>
      <c r="B30" s="322" t="s">
        <v>478</v>
      </c>
      <c r="C30" s="321">
        <v>0</v>
      </c>
      <c r="D30" s="321">
        <v>10592041.197962295</v>
      </c>
      <c r="E30" s="321">
        <v>8838297.7042467352</v>
      </c>
      <c r="F30" s="321">
        <v>78973415.737812251</v>
      </c>
      <c r="G30" s="321">
        <v>61047889.68068248</v>
      </c>
    </row>
    <row r="31" spans="1:7" ht="26.25">
      <c r="A31" s="309">
        <v>23</v>
      </c>
      <c r="B31" s="312" t="s">
        <v>480</v>
      </c>
      <c r="C31" s="321" t="s">
        <v>991</v>
      </c>
      <c r="D31" s="321">
        <v>3265831.6022126339</v>
      </c>
      <c r="E31" s="321">
        <v>0</v>
      </c>
      <c r="F31" s="321">
        <v>12479784.470000001</v>
      </c>
      <c r="G31" s="321">
        <v>12240732.600606317</v>
      </c>
    </row>
    <row r="32" spans="1:7">
      <c r="A32" s="309">
        <v>24</v>
      </c>
      <c r="B32" s="310" t="s">
        <v>481</v>
      </c>
      <c r="C32" s="321">
        <v>0</v>
      </c>
      <c r="D32" s="321">
        <v>0</v>
      </c>
      <c r="E32" s="321">
        <v>0</v>
      </c>
      <c r="F32" s="321">
        <v>0</v>
      </c>
      <c r="G32" s="321">
        <v>0</v>
      </c>
    </row>
    <row r="33" spans="1:7">
      <c r="A33" s="309">
        <v>25</v>
      </c>
      <c r="B33" s="310" t="s">
        <v>99</v>
      </c>
      <c r="C33" s="321">
        <v>41376402.994424984</v>
      </c>
      <c r="D33" s="321">
        <v>9566301.1999999918</v>
      </c>
      <c r="E33" s="321">
        <v>5269605.6699999906</v>
      </c>
      <c r="F33" s="321">
        <v>73793269.346077919</v>
      </c>
      <c r="G33" s="321">
        <v>122773711.61550289</v>
      </c>
    </row>
    <row r="34" spans="1:7">
      <c r="A34" s="309">
        <v>26</v>
      </c>
      <c r="B34" s="312" t="s">
        <v>482</v>
      </c>
      <c r="C34" s="321">
        <v>0</v>
      </c>
      <c r="D34" s="321">
        <v>372171.6799999997</v>
      </c>
      <c r="E34" s="321">
        <v>0</v>
      </c>
      <c r="F34" s="321">
        <v>0</v>
      </c>
      <c r="G34" s="321">
        <v>372171.6799999997</v>
      </c>
    </row>
    <row r="35" spans="1:7">
      <c r="A35" s="309">
        <v>27</v>
      </c>
      <c r="B35" s="312" t="s">
        <v>483</v>
      </c>
      <c r="C35" s="321">
        <v>41376402.994424984</v>
      </c>
      <c r="D35" s="321">
        <v>9194129.5199999921</v>
      </c>
      <c r="E35" s="321">
        <v>5269605.6699999906</v>
      </c>
      <c r="F35" s="321">
        <v>73793269.346077919</v>
      </c>
      <c r="G35" s="321">
        <v>122401539.93550289</v>
      </c>
    </row>
    <row r="36" spans="1:7">
      <c r="A36" s="309">
        <v>28</v>
      </c>
      <c r="B36" s="310" t="s">
        <v>484</v>
      </c>
      <c r="C36" s="321">
        <v>0</v>
      </c>
      <c r="D36" s="321">
        <v>24872747.20641271</v>
      </c>
      <c r="E36" s="321">
        <v>15477658.649589632</v>
      </c>
      <c r="F36" s="321">
        <v>39093766.548203379</v>
      </c>
      <c r="G36" s="321">
        <v>6491601.2578757349</v>
      </c>
    </row>
    <row r="37" spans="1:7">
      <c r="A37" s="314">
        <v>29</v>
      </c>
      <c r="B37" s="315" t="s">
        <v>485</v>
      </c>
      <c r="C37" s="313"/>
      <c r="D37" s="313"/>
      <c r="E37" s="313"/>
      <c r="F37" s="313"/>
      <c r="G37" s="316">
        <f>SUM(G23:G24,G32:G33,G36)</f>
        <v>973389900.90518427</v>
      </c>
    </row>
    <row r="38" spans="1:7">
      <c r="A38" s="305"/>
      <c r="B38" s="323"/>
      <c r="C38" s="324"/>
      <c r="D38" s="324"/>
      <c r="E38" s="324"/>
      <c r="F38" s="324"/>
      <c r="G38" s="325"/>
    </row>
    <row r="39" spans="1:7" ht="15.75" thickBot="1">
      <c r="A39" s="326">
        <v>30</v>
      </c>
      <c r="B39" s="327" t="s">
        <v>453</v>
      </c>
      <c r="C39" s="206"/>
      <c r="D39" s="190"/>
      <c r="E39" s="190"/>
      <c r="F39" s="328"/>
      <c r="G39" s="329">
        <f>IFERROR(G21/G37,0)</f>
        <v>1.1995489937780204</v>
      </c>
    </row>
    <row r="42" spans="1:7" ht="39">
      <c r="B42" s="17"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A1:G51"/>
  <sheetViews>
    <sheetView tabSelected="1" zoomScale="63" zoomScaleNormal="63" workbookViewId="0">
      <pane xSplit="1" ySplit="5" topLeftCell="B6" activePane="bottomRight" state="frozen"/>
      <selection activeCell="B23" sqref="B23:C23"/>
      <selection pane="topRight" activeCell="B23" sqref="B23:C23"/>
      <selection pane="bottomLeft" activeCell="B23" sqref="B23:C23"/>
      <selection pane="bottomRight" activeCell="C18" sqref="C18:G48"/>
    </sheetView>
  </sheetViews>
  <sheetFormatPr defaultRowHeight="15.75"/>
  <cols>
    <col min="1" max="1" width="9.5703125" style="14" bestFit="1" customWidth="1"/>
    <col min="2" max="2" width="88.42578125" style="12" customWidth="1"/>
    <col min="3" max="3" width="14" style="12" bestFit="1" customWidth="1"/>
    <col min="4" max="4" width="14.140625" style="1" bestFit="1" customWidth="1"/>
    <col min="5" max="6" width="13.5703125" style="1" bestFit="1" customWidth="1"/>
    <col min="7" max="7" width="13.85546875" style="1" customWidth="1"/>
    <col min="8" max="8" width="6.7109375" customWidth="1"/>
    <col min="9" max="9" width="14" bestFit="1" customWidth="1"/>
    <col min="10" max="12" width="13" bestFit="1" customWidth="1"/>
    <col min="13" max="13" width="6.7109375" customWidth="1"/>
  </cols>
  <sheetData>
    <row r="1" spans="1:7">
      <c r="A1" s="13" t="s">
        <v>108</v>
      </c>
      <c r="B1" s="274" t="str">
        <f>Info!C2</f>
        <v>სს ტერაბანკი</v>
      </c>
    </row>
    <row r="2" spans="1:7">
      <c r="A2" s="13" t="s">
        <v>109</v>
      </c>
      <c r="B2" s="298">
        <v>45199</v>
      </c>
    </row>
    <row r="3" spans="1:7" ht="16.5" thickBot="1">
      <c r="A3" s="13"/>
    </row>
    <row r="4" spans="1:7" ht="15" customHeight="1" thickBot="1">
      <c r="A4" s="32" t="s">
        <v>252</v>
      </c>
      <c r="B4" s="137" t="s">
        <v>139</v>
      </c>
      <c r="C4" s="138"/>
      <c r="D4" s="586" t="s">
        <v>936</v>
      </c>
      <c r="E4" s="587"/>
      <c r="F4" s="587"/>
      <c r="G4" s="588"/>
    </row>
    <row r="5" spans="1:7" ht="15">
      <c r="A5" s="174" t="s">
        <v>25</v>
      </c>
      <c r="B5" s="175"/>
      <c r="C5" s="287" t="str">
        <f>INT((MONTH($B$2))/3)&amp;"Q"&amp;"-"&amp;YEAR($B$2)</f>
        <v>3Q-2023</v>
      </c>
      <c r="D5" s="287" t="str">
        <f>IF(INT(MONTH($B$2))=3, "4"&amp;"Q"&amp;"-"&amp;YEAR($B$2)-1, IF(INT(MONTH($B$2))=6, "1"&amp;"Q"&amp;"-"&amp;YEAR($B$2), IF(INT(MONTH($B$2))=9, "2"&amp;"Q"&amp;"-"&amp;YEAR($B$2),IF(INT(MONTH($B$2))=12, "3"&amp;"Q"&amp;"-"&amp;YEAR($B$2), 0))))</f>
        <v>2Q-2023</v>
      </c>
      <c r="E5" s="287" t="str">
        <f>IF(INT(MONTH($B$2))=3, "3"&amp;"Q"&amp;"-"&amp;YEAR($B$2)-1, IF(INT(MONTH($B$2))=6, "4"&amp;"Q"&amp;"-"&amp;YEAR($B$2)-1, IF(INT(MONTH($B$2))=9, "1"&amp;"Q"&amp;"-"&amp;YEAR($B$2),IF(INT(MONTH($B$2))=12, "2"&amp;"Q"&amp;"-"&amp;YEAR($B$2), 0))))</f>
        <v>1Q-2023</v>
      </c>
      <c r="F5" s="287" t="str">
        <f>IF(INT(MONTH($B$2))=3, "2"&amp;"Q"&amp;"-"&amp;YEAR($B$2)-1, IF(INT(MONTH($B$2))=6, "3"&amp;"Q"&amp;"-"&amp;YEAR($B$2)-1, IF(INT(MONTH($B$2))=9, "4"&amp;"Q"&amp;"-"&amp;YEAR($B$2)-1,IF(INT(MONTH($B$2))=12, "1"&amp;"Q"&amp;"-"&amp;YEAR($B$2), 0))))</f>
        <v>4Q-2022</v>
      </c>
      <c r="G5" s="288" t="str">
        <f>IF(INT(MONTH($B$2))=3, "1"&amp;"Q"&amp;"-"&amp;YEAR($B$2)-1, IF(INT(MONTH($B$2))=6, "2"&amp;"Q"&amp;"-"&amp;YEAR($B$2)-1, IF(INT(MONTH($B$2))=9, "3"&amp;"Q"&amp;"-"&amp;YEAR($B$2)-1,IF(INT(MONTH($B$2))=12, "4"&amp;"Q"&amp;"-"&amp;YEAR($B$2)-1, 0))))</f>
        <v>3Q-2022</v>
      </c>
    </row>
    <row r="6" spans="1:7" ht="15">
      <c r="A6" s="289"/>
      <c r="B6" s="290" t="s">
        <v>106</v>
      </c>
      <c r="C6" s="176"/>
      <c r="D6" s="176"/>
      <c r="E6" s="176"/>
      <c r="F6" s="176"/>
      <c r="G6" s="177"/>
    </row>
    <row r="7" spans="1:7" ht="15">
      <c r="A7" s="289"/>
      <c r="B7" s="291" t="s">
        <v>110</v>
      </c>
      <c r="C7" s="176"/>
      <c r="D7" s="176"/>
      <c r="E7" s="176"/>
      <c r="F7" s="176"/>
      <c r="G7" s="177"/>
    </row>
    <row r="8" spans="1:7" ht="15">
      <c r="A8" s="278">
        <v>1</v>
      </c>
      <c r="B8" s="279" t="s">
        <v>22</v>
      </c>
      <c r="C8" s="292">
        <v>222630595</v>
      </c>
      <c r="D8" s="292">
        <v>212850826</v>
      </c>
      <c r="E8" s="292">
        <v>203320753</v>
      </c>
      <c r="F8" s="292">
        <v>195947005</v>
      </c>
      <c r="G8" s="292">
        <v>191576687</v>
      </c>
    </row>
    <row r="9" spans="1:7" ht="15">
      <c r="A9" s="278">
        <v>2</v>
      </c>
      <c r="B9" s="279" t="s">
        <v>86</v>
      </c>
      <c r="C9" s="292">
        <v>257448495</v>
      </c>
      <c r="D9" s="292">
        <v>229865876</v>
      </c>
      <c r="E9" s="292">
        <v>219963353</v>
      </c>
      <c r="F9" s="292">
        <v>213510005</v>
      </c>
      <c r="G9" s="292">
        <v>191576687</v>
      </c>
    </row>
    <row r="10" spans="1:7" ht="15">
      <c r="A10" s="278">
        <v>3</v>
      </c>
      <c r="B10" s="279" t="s">
        <v>85</v>
      </c>
      <c r="C10" s="292">
        <v>305429971.47000003</v>
      </c>
      <c r="D10" s="292">
        <v>278176180.65999997</v>
      </c>
      <c r="E10" s="292">
        <v>251722453.05000001</v>
      </c>
      <c r="F10" s="292">
        <v>248013599.03999999</v>
      </c>
      <c r="G10" s="292">
        <v>227653127</v>
      </c>
    </row>
    <row r="11" spans="1:7" ht="15">
      <c r="A11" s="278">
        <v>4</v>
      </c>
      <c r="B11" s="279" t="s">
        <v>445</v>
      </c>
      <c r="C11" s="292">
        <v>155077198.83591408</v>
      </c>
      <c r="D11" s="292">
        <v>163319746.53903344</v>
      </c>
      <c r="E11" s="292">
        <v>153177601.77370158</v>
      </c>
      <c r="F11" s="292">
        <v>147680541.80124769</v>
      </c>
      <c r="G11" s="292">
        <v>104212988.68897288</v>
      </c>
    </row>
    <row r="12" spans="1:7" ht="15">
      <c r="A12" s="278">
        <v>5</v>
      </c>
      <c r="B12" s="279" t="s">
        <v>446</v>
      </c>
      <c r="C12" s="292">
        <v>186953503.96590069</v>
      </c>
      <c r="D12" s="292">
        <v>196222748.2535924</v>
      </c>
      <c r="E12" s="292">
        <v>183784102.29672137</v>
      </c>
      <c r="F12" s="292">
        <v>176651569.99664143</v>
      </c>
      <c r="G12" s="292">
        <v>130564920.95078498</v>
      </c>
    </row>
    <row r="13" spans="1:7" ht="15">
      <c r="A13" s="278">
        <v>6</v>
      </c>
      <c r="B13" s="279" t="s">
        <v>447</v>
      </c>
      <c r="C13" s="292">
        <v>229245576.54862282</v>
      </c>
      <c r="D13" s="292">
        <v>239857756.53111845</v>
      </c>
      <c r="E13" s="292">
        <v>224372331.63801169</v>
      </c>
      <c r="F13" s="292">
        <v>223670846.47419217</v>
      </c>
      <c r="G13" s="292">
        <v>174435205.73728317</v>
      </c>
    </row>
    <row r="14" spans="1:7" ht="15">
      <c r="A14" s="289"/>
      <c r="B14" s="290" t="s">
        <v>449</v>
      </c>
      <c r="C14" s="176"/>
      <c r="D14" s="176"/>
      <c r="E14" s="176"/>
      <c r="F14" s="176"/>
      <c r="G14" s="177"/>
    </row>
    <row r="15" spans="1:7" ht="21.95" customHeight="1">
      <c r="A15" s="278">
        <v>7</v>
      </c>
      <c r="B15" s="279" t="s">
        <v>448</v>
      </c>
      <c r="C15" s="293">
        <v>1328350164.4109159</v>
      </c>
      <c r="D15" s="293">
        <v>1298022881.8039694</v>
      </c>
      <c r="E15" s="293">
        <v>1202768881.8040941</v>
      </c>
      <c r="F15" s="293">
        <v>1212966342.928669</v>
      </c>
      <c r="G15" s="293">
        <v>1203246145.0536947</v>
      </c>
    </row>
    <row r="16" spans="1:7" ht="15">
      <c r="A16" s="289"/>
      <c r="B16" s="290" t="s">
        <v>452</v>
      </c>
      <c r="C16" s="176"/>
      <c r="D16" s="176"/>
      <c r="E16" s="176"/>
      <c r="F16" s="176"/>
      <c r="G16" s="177"/>
    </row>
    <row r="17" spans="1:7" ht="15">
      <c r="A17" s="278"/>
      <c r="B17" s="291" t="s">
        <v>435</v>
      </c>
      <c r="C17" s="176"/>
      <c r="D17" s="176"/>
      <c r="E17" s="176"/>
      <c r="F17" s="176"/>
      <c r="G17" s="177"/>
    </row>
    <row r="18" spans="1:7" ht="15">
      <c r="A18" s="278">
        <v>8</v>
      </c>
      <c r="B18" s="279" t="s">
        <v>443</v>
      </c>
      <c r="C18" s="299">
        <v>0.16759932807230096</v>
      </c>
      <c r="D18" s="299">
        <v>0.16398079647423755</v>
      </c>
      <c r="E18" s="299">
        <v>0.16904390866433863</v>
      </c>
      <c r="F18" s="299">
        <v>0.1615436455779079</v>
      </c>
      <c r="G18" s="299">
        <v>0.1592165391823889</v>
      </c>
    </row>
    <row r="19" spans="1:7" ht="15" customHeight="1">
      <c r="A19" s="278">
        <v>9</v>
      </c>
      <c r="B19" s="279" t="s">
        <v>442</v>
      </c>
      <c r="C19" s="299">
        <v>0.19381071489848523</v>
      </c>
      <c r="D19" s="299">
        <v>0.17708923257233836</v>
      </c>
      <c r="E19" s="299">
        <v>0.18288081469988299</v>
      </c>
      <c r="F19" s="299">
        <v>0.17602302507791504</v>
      </c>
      <c r="G19" s="299">
        <v>0.1592165391823889</v>
      </c>
    </row>
    <row r="20" spans="1:7" ht="15">
      <c r="A20" s="278">
        <v>10</v>
      </c>
      <c r="B20" s="279" t="s">
        <v>444</v>
      </c>
      <c r="C20" s="299">
        <v>0.22993182042887705</v>
      </c>
      <c r="D20" s="299">
        <v>0.21430760933381668</v>
      </c>
      <c r="E20" s="299">
        <v>0.20928580449506537</v>
      </c>
      <c r="F20" s="299">
        <v>0.20446865693006697</v>
      </c>
      <c r="G20" s="299">
        <v>0.18919913264284011</v>
      </c>
    </row>
    <row r="21" spans="1:7" ht="15">
      <c r="A21" s="278">
        <v>11</v>
      </c>
      <c r="B21" s="279" t="s">
        <v>445</v>
      </c>
      <c r="C21" s="299">
        <v>0.11674421623961348</v>
      </c>
      <c r="D21" s="299">
        <v>0.12582193182300033</v>
      </c>
      <c r="E21" s="299">
        <v>0.12735414433398271</v>
      </c>
      <c r="F21" s="299">
        <v>0.12175155779234374</v>
      </c>
      <c r="G21" s="299">
        <v>8.660986708112195E-2</v>
      </c>
    </row>
    <row r="22" spans="1:7" ht="15">
      <c r="A22" s="278">
        <v>12</v>
      </c>
      <c r="B22" s="279" t="s">
        <v>446</v>
      </c>
      <c r="C22" s="299">
        <v>0.14074113059549254</v>
      </c>
      <c r="D22" s="299">
        <v>0.15117048474591255</v>
      </c>
      <c r="E22" s="299">
        <v>0.15280084567955754</v>
      </c>
      <c r="F22" s="299">
        <v>0.14563600303213836</v>
      </c>
      <c r="G22" s="299">
        <v>0.10851056659313754</v>
      </c>
    </row>
    <row r="23" spans="1:7" ht="15">
      <c r="A23" s="278">
        <v>13</v>
      </c>
      <c r="B23" s="279" t="s">
        <v>447</v>
      </c>
      <c r="C23" s="299">
        <v>0.17257917580059659</v>
      </c>
      <c r="D23" s="299">
        <v>0.18478700174974447</v>
      </c>
      <c r="E23" s="299">
        <v>0.18654650534478764</v>
      </c>
      <c r="F23" s="299">
        <v>0.18439987867606117</v>
      </c>
      <c r="G23" s="299">
        <v>0.14497050869795142</v>
      </c>
    </row>
    <row r="24" spans="1:7" ht="15">
      <c r="A24" s="289"/>
      <c r="B24" s="290" t="s">
        <v>6</v>
      </c>
      <c r="C24" s="176"/>
      <c r="D24" s="176"/>
      <c r="E24" s="176"/>
      <c r="F24" s="176"/>
      <c r="G24" s="177"/>
    </row>
    <row r="25" spans="1:7" ht="15" customHeight="1">
      <c r="A25" s="294">
        <v>14</v>
      </c>
      <c r="B25" s="295" t="s">
        <v>7</v>
      </c>
      <c r="C25" s="299">
        <v>0.10052750334230989</v>
      </c>
      <c r="D25" s="299">
        <v>9.9963525157391611E-2</v>
      </c>
      <c r="E25" s="299">
        <v>0.10008739898038196</v>
      </c>
      <c r="F25" s="299">
        <v>9.4240564415353986E-2</v>
      </c>
      <c r="G25" s="299">
        <v>9.3403919263166393E-2</v>
      </c>
    </row>
    <row r="26" spans="1:7" ht="15">
      <c r="A26" s="294">
        <v>15</v>
      </c>
      <c r="B26" s="295" t="s">
        <v>8</v>
      </c>
      <c r="C26" s="299">
        <v>5.7950259659093131E-2</v>
      </c>
      <c r="D26" s="299">
        <v>5.6125255334319571E-2</v>
      </c>
      <c r="E26" s="299">
        <v>5.4492376809453111E-2</v>
      </c>
      <c r="F26" s="299">
        <v>5.1747584817279611E-2</v>
      </c>
      <c r="G26" s="299">
        <v>5.0671786849231681E-2</v>
      </c>
    </row>
    <row r="27" spans="1:7" ht="15">
      <c r="A27" s="294">
        <v>16</v>
      </c>
      <c r="B27" s="295" t="s">
        <v>9</v>
      </c>
      <c r="C27" s="299">
        <v>2.073129605486557E-2</v>
      </c>
      <c r="D27" s="299">
        <v>1.9688300127130989E-2</v>
      </c>
      <c r="E27" s="299">
        <v>2.2606916291113506E-2</v>
      </c>
      <c r="F27" s="299">
        <v>2.700554436561722E-2</v>
      </c>
      <c r="G27" s="299">
        <v>3.2443815317666096E-2</v>
      </c>
    </row>
    <row r="28" spans="1:7" ht="15">
      <c r="A28" s="294">
        <v>17</v>
      </c>
      <c r="B28" s="295" t="s">
        <v>140</v>
      </c>
      <c r="C28" s="299">
        <v>4.2577243683216762E-2</v>
      </c>
      <c r="D28" s="299">
        <v>4.383826982307204E-2</v>
      </c>
      <c r="E28" s="299">
        <v>4.5595022170928853E-2</v>
      </c>
      <c r="F28" s="299">
        <v>4.2492979598074375E-2</v>
      </c>
      <c r="G28" s="299">
        <v>4.2732132413934712E-2</v>
      </c>
    </row>
    <row r="29" spans="1:7" ht="15">
      <c r="A29" s="294">
        <v>18</v>
      </c>
      <c r="B29" s="295" t="s">
        <v>10</v>
      </c>
      <c r="C29" s="299">
        <v>2.1939519008991944E-2</v>
      </c>
      <c r="D29" s="299">
        <v>2.0390977706213419E-2</v>
      </c>
      <c r="E29" s="299">
        <v>2.2536996261782731E-2</v>
      </c>
      <c r="F29" s="299">
        <v>1.9673079795157214E-2</v>
      </c>
      <c r="G29" s="299">
        <v>2.1891424727226716E-2</v>
      </c>
    </row>
    <row r="30" spans="1:7" ht="15">
      <c r="A30" s="294">
        <v>19</v>
      </c>
      <c r="B30" s="295" t="s">
        <v>11</v>
      </c>
      <c r="C30" s="299">
        <v>0.14806575038623998</v>
      </c>
      <c r="D30" s="299">
        <v>0.13674333227580249</v>
      </c>
      <c r="E30" s="299">
        <v>0.15112207695044377</v>
      </c>
      <c r="F30" s="299">
        <v>0.13722091627669303</v>
      </c>
      <c r="G30" s="299">
        <v>0.15356060795741178</v>
      </c>
    </row>
    <row r="31" spans="1:7" ht="15">
      <c r="A31" s="289"/>
      <c r="B31" s="290" t="s">
        <v>12</v>
      </c>
      <c r="C31" s="176"/>
      <c r="D31" s="176"/>
      <c r="E31" s="176"/>
      <c r="F31" s="176"/>
      <c r="G31" s="177"/>
    </row>
    <row r="32" spans="1:7" ht="15">
      <c r="A32" s="294">
        <v>20</v>
      </c>
      <c r="B32" s="295" t="s">
        <v>13</v>
      </c>
      <c r="C32" s="299">
        <v>3.1128505359127482E-2</v>
      </c>
      <c r="D32" s="299">
        <v>3.444935136936194E-2</v>
      </c>
      <c r="E32" s="299">
        <v>3.941219061812655E-2</v>
      </c>
      <c r="F32" s="299">
        <v>4.0940982893507581E-2</v>
      </c>
      <c r="G32" s="299">
        <v>3.9498173257889221E-2</v>
      </c>
    </row>
    <row r="33" spans="1:7" ht="15" customHeight="1">
      <c r="A33" s="294">
        <v>21</v>
      </c>
      <c r="B33" s="295" t="s">
        <v>957</v>
      </c>
      <c r="C33" s="299">
        <v>2.2674508482547238E-2</v>
      </c>
      <c r="D33" s="299">
        <v>2.3634662914735365E-2</v>
      </c>
      <c r="E33" s="299">
        <v>2.5583292100362608E-2</v>
      </c>
      <c r="F33" s="299">
        <v>2.7425641985481062E-2</v>
      </c>
      <c r="G33" s="299">
        <v>2.9160885672538425E-2</v>
      </c>
    </row>
    <row r="34" spans="1:7" ht="15">
      <c r="A34" s="294">
        <v>22</v>
      </c>
      <c r="B34" s="295" t="s">
        <v>14</v>
      </c>
      <c r="C34" s="299">
        <v>0.49024826710168362</v>
      </c>
      <c r="D34" s="299">
        <v>0.4926295322331537</v>
      </c>
      <c r="E34" s="299">
        <v>0.47925739752052682</v>
      </c>
      <c r="F34" s="299">
        <v>0.48255987503221071</v>
      </c>
      <c r="G34" s="299">
        <v>0.47406484874942378</v>
      </c>
    </row>
    <row r="35" spans="1:7" ht="15" customHeight="1">
      <c r="A35" s="294">
        <v>23</v>
      </c>
      <c r="B35" s="295" t="s">
        <v>15</v>
      </c>
      <c r="C35" s="299">
        <v>0.44960624496147317</v>
      </c>
      <c r="D35" s="299">
        <v>0.44473952742358391</v>
      </c>
      <c r="E35" s="299">
        <v>0.44269927634910872</v>
      </c>
      <c r="F35" s="299">
        <v>0.46267351613005275</v>
      </c>
      <c r="G35" s="299">
        <v>0.44046881651207476</v>
      </c>
    </row>
    <row r="36" spans="1:7" ht="15">
      <c r="A36" s="294">
        <v>24</v>
      </c>
      <c r="B36" s="295" t="s">
        <v>16</v>
      </c>
      <c r="C36" s="299">
        <v>0.14949720531514576</v>
      </c>
      <c r="D36" s="299">
        <v>0.1015989293982984</v>
      </c>
      <c r="E36" s="299">
        <v>5.3883708471691438E-3</v>
      </c>
      <c r="F36" s="299">
        <v>0.10147772442143688</v>
      </c>
      <c r="G36" s="299">
        <v>8.4945531941681862E-2</v>
      </c>
    </row>
    <row r="37" spans="1:7" ht="15" customHeight="1">
      <c r="A37" s="289"/>
      <c r="B37" s="290" t="s">
        <v>17</v>
      </c>
      <c r="C37" s="176"/>
      <c r="D37" s="176"/>
      <c r="E37" s="176"/>
      <c r="F37" s="176"/>
      <c r="G37" s="177"/>
    </row>
    <row r="38" spans="1:7" ht="15" customHeight="1">
      <c r="A38" s="294">
        <v>25</v>
      </c>
      <c r="B38" s="295" t="s">
        <v>18</v>
      </c>
      <c r="C38" s="299">
        <v>0.32304454996762971</v>
      </c>
      <c r="D38" s="299">
        <v>0.30324437929920262</v>
      </c>
      <c r="E38" s="299">
        <v>0.29119036137815829</v>
      </c>
      <c r="F38" s="299">
        <v>0.37349401604656957</v>
      </c>
      <c r="G38" s="299">
        <v>0.34044585492912416</v>
      </c>
    </row>
    <row r="39" spans="1:7" ht="15" customHeight="1">
      <c r="A39" s="294">
        <v>26</v>
      </c>
      <c r="B39" s="295" t="s">
        <v>19</v>
      </c>
      <c r="C39" s="299">
        <v>0.49995594541553084</v>
      </c>
      <c r="D39" s="299">
        <v>0.47441820441378724</v>
      </c>
      <c r="E39" s="299">
        <v>0.51742456878162613</v>
      </c>
      <c r="F39" s="299">
        <v>0.52978992660351798</v>
      </c>
      <c r="G39" s="299">
        <v>0.50822831204296848</v>
      </c>
    </row>
    <row r="40" spans="1:7" ht="15" customHeight="1">
      <c r="A40" s="294">
        <v>27</v>
      </c>
      <c r="B40" s="296" t="s">
        <v>20</v>
      </c>
      <c r="C40" s="299">
        <v>0.29682274689107518</v>
      </c>
      <c r="D40" s="299">
        <v>0.29657866167819508</v>
      </c>
      <c r="E40" s="299">
        <v>0.31741838962368235</v>
      </c>
      <c r="F40" s="299">
        <v>0.30806225610029836</v>
      </c>
      <c r="G40" s="299">
        <v>0.31340516545325781</v>
      </c>
    </row>
    <row r="41" spans="1:7" ht="15" customHeight="1">
      <c r="A41" s="297"/>
      <c r="B41" s="290" t="s">
        <v>356</v>
      </c>
      <c r="C41" s="176"/>
      <c r="D41" s="176"/>
      <c r="E41" s="176"/>
      <c r="F41" s="176"/>
      <c r="G41" s="177"/>
    </row>
    <row r="42" spans="1:7" ht="15" customHeight="1">
      <c r="A42" s="294">
        <v>28</v>
      </c>
      <c r="B42" s="333" t="s">
        <v>340</v>
      </c>
      <c r="C42" s="761">
        <v>305314595.43639147</v>
      </c>
      <c r="D42" s="761">
        <v>287026684.96774364</v>
      </c>
      <c r="E42" s="761">
        <v>285087260.81276661</v>
      </c>
      <c r="F42" s="761">
        <v>270863634.14016247</v>
      </c>
      <c r="G42" s="761">
        <v>213537839.46752173</v>
      </c>
    </row>
    <row r="43" spans="1:7" ht="15">
      <c r="A43" s="294">
        <v>29</v>
      </c>
      <c r="B43" s="295" t="s">
        <v>341</v>
      </c>
      <c r="C43" s="761">
        <v>275336913.59790885</v>
      </c>
      <c r="D43" s="761">
        <v>241344401.93533337</v>
      </c>
      <c r="E43" s="761">
        <v>221114816.75528488</v>
      </c>
      <c r="F43" s="761">
        <v>202921230.2173782</v>
      </c>
      <c r="G43" s="761">
        <v>186114917.76108098</v>
      </c>
    </row>
    <row r="44" spans="1:7" ht="15">
      <c r="A44" s="330">
        <v>30</v>
      </c>
      <c r="B44" s="331" t="s">
        <v>339</v>
      </c>
      <c r="C44" s="762">
        <v>1.1088763633134235</v>
      </c>
      <c r="D44" s="762">
        <v>1.189282546709538</v>
      </c>
      <c r="E44" s="762">
        <v>1.2893177625825145</v>
      </c>
      <c r="F44" s="762">
        <v>1.3348215652448063</v>
      </c>
      <c r="G44" s="762">
        <v>1.1473440282828056</v>
      </c>
    </row>
    <row r="45" spans="1:7" ht="15">
      <c r="A45" s="330"/>
      <c r="B45" s="290" t="s">
        <v>453</v>
      </c>
      <c r="C45" s="176"/>
      <c r="D45" s="176"/>
      <c r="E45" s="176"/>
      <c r="F45" s="176"/>
      <c r="G45" s="177"/>
    </row>
    <row r="46" spans="1:7" ht="15">
      <c r="A46" s="330">
        <v>31</v>
      </c>
      <c r="B46" s="331" t="s">
        <v>460</v>
      </c>
      <c r="C46" s="332">
        <v>1167628876.1845007</v>
      </c>
      <c r="D46" s="332">
        <v>1100299421.9140053</v>
      </c>
      <c r="E46" s="332">
        <v>998611616.30349815</v>
      </c>
      <c r="F46" s="332">
        <v>1037439935.3144952</v>
      </c>
      <c r="G46" s="332">
        <v>967377619.93699765</v>
      </c>
    </row>
    <row r="47" spans="1:7" ht="15">
      <c r="A47" s="330">
        <v>32</v>
      </c>
      <c r="B47" s="331" t="s">
        <v>473</v>
      </c>
      <c r="C47" s="332">
        <v>973389900.90518427</v>
      </c>
      <c r="D47" s="332">
        <v>940380768.86007524</v>
      </c>
      <c r="E47" s="332">
        <v>848279215.83280253</v>
      </c>
      <c r="F47" s="332">
        <v>838276379.00200117</v>
      </c>
      <c r="G47" s="332">
        <v>769928022.85284698</v>
      </c>
    </row>
    <row r="48" spans="1:7" thickBot="1">
      <c r="A48" s="73">
        <v>33</v>
      </c>
      <c r="B48" s="160" t="s">
        <v>487</v>
      </c>
      <c r="C48" s="299">
        <v>1.1995489937780204</v>
      </c>
      <c r="D48" s="299">
        <v>1.1700573409724049</v>
      </c>
      <c r="E48" s="299">
        <v>1.1772204218431852</v>
      </c>
      <c r="F48" s="299">
        <v>1.2375869836027178</v>
      </c>
      <c r="G48" s="299">
        <v>1.2564520204791771</v>
      </c>
    </row>
    <row r="49" spans="1:2">
      <c r="A49" s="15"/>
    </row>
    <row r="50" spans="1:2" ht="39.75">
      <c r="B50" s="17" t="s">
        <v>944</v>
      </c>
    </row>
    <row r="51" spans="1:2" ht="65.25">
      <c r="B51" s="215" t="s">
        <v>355</v>
      </c>
    </row>
  </sheetData>
  <mergeCells count="1">
    <mergeCell ref="D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2" tint="-9.9978637043366805E-2"/>
  </sheetPr>
  <dimension ref="A1:H26"/>
  <sheetViews>
    <sheetView showGridLines="0" zoomScale="80" zoomScaleNormal="80" workbookViewId="0"/>
  </sheetViews>
  <sheetFormatPr defaultColWidth="9.140625" defaultRowHeight="12.75"/>
  <cols>
    <col min="1" max="1" width="11.85546875" style="339" bestFit="1" customWidth="1"/>
    <col min="2" max="2" width="105.140625" style="339" bestFit="1" customWidth="1"/>
    <col min="3" max="3" width="13.85546875" style="339" bestFit="1" customWidth="1"/>
    <col min="4" max="4" width="13" style="339" bestFit="1" customWidth="1"/>
    <col min="5" max="5" width="17.42578125" style="339" bestFit="1" customWidth="1"/>
    <col min="6" max="6" width="14.42578125" style="339" bestFit="1" customWidth="1"/>
    <col min="7" max="7" width="30.42578125" style="339" customWidth="1"/>
    <col min="8" max="8" width="16" style="339" bestFit="1" customWidth="1"/>
    <col min="9" max="16384" width="9.140625" style="339"/>
  </cols>
  <sheetData>
    <row r="1" spans="1:8" ht="13.5">
      <c r="A1" s="338" t="s">
        <v>108</v>
      </c>
      <c r="B1" s="274" t="str">
        <f>Info!C2</f>
        <v>სს ტერაბანკი</v>
      </c>
    </row>
    <row r="2" spans="1:8">
      <c r="A2" s="338" t="s">
        <v>109</v>
      </c>
      <c r="B2" s="341">
        <f>'1. key ratios'!B2</f>
        <v>45199</v>
      </c>
    </row>
    <row r="3" spans="1:8">
      <c r="A3" s="340" t="s">
        <v>493</v>
      </c>
    </row>
    <row r="5" spans="1:8">
      <c r="A5" s="644" t="s">
        <v>494</v>
      </c>
      <c r="B5" s="645"/>
      <c r="C5" s="650" t="s">
        <v>495</v>
      </c>
      <c r="D5" s="651"/>
      <c r="E5" s="651"/>
      <c r="F5" s="651"/>
      <c r="G5" s="651"/>
      <c r="H5" s="652"/>
    </row>
    <row r="6" spans="1:8">
      <c r="A6" s="646"/>
      <c r="B6" s="647"/>
      <c r="C6" s="653"/>
      <c r="D6" s="654"/>
      <c r="E6" s="654"/>
      <c r="F6" s="654"/>
      <c r="G6" s="654"/>
      <c r="H6" s="655"/>
    </row>
    <row r="7" spans="1:8" ht="25.5">
      <c r="A7" s="648"/>
      <c r="B7" s="649"/>
      <c r="C7" s="431" t="s">
        <v>496</v>
      </c>
      <c r="D7" s="431" t="s">
        <v>497</v>
      </c>
      <c r="E7" s="431" t="s">
        <v>498</v>
      </c>
      <c r="F7" s="431" t="s">
        <v>499</v>
      </c>
      <c r="G7" s="431" t="s">
        <v>679</v>
      </c>
      <c r="H7" s="431" t="s">
        <v>66</v>
      </c>
    </row>
    <row r="8" spans="1:8">
      <c r="A8" s="427">
        <v>1</v>
      </c>
      <c r="B8" s="426" t="s">
        <v>134</v>
      </c>
      <c r="C8" s="570">
        <v>131674469.83000001</v>
      </c>
      <c r="D8" s="570">
        <v>22436302.60221263</v>
      </c>
      <c r="E8" s="570">
        <v>125281956.5</v>
      </c>
      <c r="F8" s="570">
        <v>0</v>
      </c>
      <c r="G8" s="570">
        <v>0</v>
      </c>
      <c r="H8" s="570">
        <v>279392728.93221265</v>
      </c>
    </row>
    <row r="9" spans="1:8">
      <c r="A9" s="427">
        <v>2</v>
      </c>
      <c r="B9" s="426" t="s">
        <v>135</v>
      </c>
      <c r="C9" s="570">
        <v>0</v>
      </c>
      <c r="D9" s="570">
        <v>0</v>
      </c>
      <c r="E9" s="570">
        <v>0</v>
      </c>
      <c r="F9" s="570">
        <v>0</v>
      </c>
      <c r="G9" s="570">
        <v>0</v>
      </c>
      <c r="H9" s="570">
        <v>0</v>
      </c>
    </row>
    <row r="10" spans="1:8">
      <c r="A10" s="427">
        <v>3</v>
      </c>
      <c r="B10" s="426" t="s">
        <v>136</v>
      </c>
      <c r="C10" s="570">
        <v>0</v>
      </c>
      <c r="D10" s="570">
        <v>0</v>
      </c>
      <c r="E10" s="570">
        <v>0</v>
      </c>
      <c r="F10" s="570">
        <v>0</v>
      </c>
      <c r="G10" s="570">
        <v>0</v>
      </c>
      <c r="H10" s="570">
        <v>0</v>
      </c>
    </row>
    <row r="11" spans="1:8">
      <c r="A11" s="427">
        <v>4</v>
      </c>
      <c r="B11" s="426" t="s">
        <v>137</v>
      </c>
      <c r="C11" s="570">
        <v>0</v>
      </c>
      <c r="D11" s="570">
        <v>0</v>
      </c>
      <c r="E11" s="570">
        <v>0</v>
      </c>
      <c r="F11" s="570">
        <v>0</v>
      </c>
      <c r="G11" s="570">
        <v>0</v>
      </c>
      <c r="H11" s="570">
        <v>0</v>
      </c>
    </row>
    <row r="12" spans="1:8">
      <c r="A12" s="427">
        <v>5</v>
      </c>
      <c r="B12" s="426" t="s">
        <v>948</v>
      </c>
      <c r="C12" s="570">
        <v>0</v>
      </c>
      <c r="D12" s="570">
        <v>0</v>
      </c>
      <c r="E12" s="570">
        <v>0</v>
      </c>
      <c r="F12" s="570">
        <v>0</v>
      </c>
      <c r="G12" s="570">
        <v>0</v>
      </c>
      <c r="H12" s="570">
        <v>0</v>
      </c>
    </row>
    <row r="13" spans="1:8">
      <c r="A13" s="427">
        <v>6</v>
      </c>
      <c r="B13" s="426" t="s">
        <v>138</v>
      </c>
      <c r="C13" s="570">
        <v>0</v>
      </c>
      <c r="D13" s="570">
        <v>23345147.540000003</v>
      </c>
      <c r="E13" s="570">
        <v>0</v>
      </c>
      <c r="F13" s="570">
        <v>2652721.4300000002</v>
      </c>
      <c r="G13" s="570">
        <v>0</v>
      </c>
      <c r="H13" s="570">
        <v>25997868.970000003</v>
      </c>
    </row>
    <row r="14" spans="1:8">
      <c r="A14" s="427">
        <v>7</v>
      </c>
      <c r="B14" s="426" t="s">
        <v>71</v>
      </c>
      <c r="C14" s="570">
        <v>0</v>
      </c>
      <c r="D14" s="570">
        <v>35976518.589421526</v>
      </c>
      <c r="E14" s="570">
        <v>177426932.22086236</v>
      </c>
      <c r="F14" s="570">
        <v>316736899.41890067</v>
      </c>
      <c r="G14" s="570">
        <v>0</v>
      </c>
      <c r="H14" s="570">
        <v>530140350.22918457</v>
      </c>
    </row>
    <row r="15" spans="1:8">
      <c r="A15" s="427">
        <v>8</v>
      </c>
      <c r="B15" s="428" t="s">
        <v>72</v>
      </c>
      <c r="C15" s="570">
        <v>0</v>
      </c>
      <c r="D15" s="570">
        <v>29680319.818457004</v>
      </c>
      <c r="E15" s="570">
        <v>185538878.41507897</v>
      </c>
      <c r="F15" s="570">
        <v>397999398.82328296</v>
      </c>
      <c r="G15" s="570" t="s">
        <v>992</v>
      </c>
      <c r="H15" s="570">
        <v>613218597.05681896</v>
      </c>
    </row>
    <row r="16" spans="1:8">
      <c r="A16" s="427">
        <v>9</v>
      </c>
      <c r="B16" s="426" t="s">
        <v>949</v>
      </c>
      <c r="C16" s="570">
        <v>0</v>
      </c>
      <c r="D16" s="570">
        <v>2264153.1931260005</v>
      </c>
      <c r="E16" s="570">
        <v>14089914.527854016</v>
      </c>
      <c r="F16" s="570">
        <v>97977397.991178885</v>
      </c>
      <c r="G16" s="570">
        <v>0</v>
      </c>
      <c r="H16" s="570">
        <v>114331465.7121589</v>
      </c>
    </row>
    <row r="17" spans="1:8">
      <c r="A17" s="427">
        <v>10</v>
      </c>
      <c r="B17" s="430" t="s">
        <v>514</v>
      </c>
      <c r="C17" s="570">
        <v>0</v>
      </c>
      <c r="D17" s="570">
        <v>677272.0568319998</v>
      </c>
      <c r="E17" s="570">
        <v>2691277.7004640033</v>
      </c>
      <c r="F17" s="570">
        <v>8186361.2318060007</v>
      </c>
      <c r="G17" s="570">
        <v>0</v>
      </c>
      <c r="H17" s="570">
        <v>11554910.989102004</v>
      </c>
    </row>
    <row r="18" spans="1:8">
      <c r="A18" s="427">
        <v>11</v>
      </c>
      <c r="B18" s="426" t="s">
        <v>68</v>
      </c>
      <c r="C18" s="570">
        <v>0</v>
      </c>
      <c r="D18" s="570">
        <v>0</v>
      </c>
      <c r="E18" s="570">
        <v>0</v>
      </c>
      <c r="F18" s="570">
        <v>0</v>
      </c>
      <c r="G18" s="570">
        <v>0</v>
      </c>
      <c r="H18" s="570">
        <v>0</v>
      </c>
    </row>
    <row r="19" spans="1:8">
      <c r="A19" s="427">
        <v>12</v>
      </c>
      <c r="B19" s="426" t="s">
        <v>69</v>
      </c>
      <c r="C19" s="570">
        <v>0</v>
      </c>
      <c r="D19" s="570">
        <v>0</v>
      </c>
      <c r="E19" s="570">
        <v>0</v>
      </c>
      <c r="F19" s="570">
        <v>0</v>
      </c>
      <c r="G19" s="570">
        <v>0</v>
      </c>
      <c r="H19" s="570">
        <v>0</v>
      </c>
    </row>
    <row r="20" spans="1:8">
      <c r="A20" s="429">
        <v>13</v>
      </c>
      <c r="B20" s="428" t="s">
        <v>70</v>
      </c>
      <c r="C20" s="570">
        <v>0</v>
      </c>
      <c r="D20" s="570">
        <v>0</v>
      </c>
      <c r="E20" s="570">
        <v>0</v>
      </c>
      <c r="F20" s="570">
        <v>0</v>
      </c>
      <c r="G20" s="570">
        <v>0</v>
      </c>
      <c r="H20" s="570">
        <v>0</v>
      </c>
    </row>
    <row r="21" spans="1:8">
      <c r="A21" s="427">
        <v>14</v>
      </c>
      <c r="B21" s="426" t="s">
        <v>500</v>
      </c>
      <c r="C21" s="570">
        <v>47762883.196235895</v>
      </c>
      <c r="D21" s="570">
        <v>0</v>
      </c>
      <c r="E21" s="570">
        <v>0</v>
      </c>
      <c r="F21" s="570">
        <v>43968258.899999991</v>
      </c>
      <c r="G21" s="570">
        <v>0</v>
      </c>
      <c r="H21" s="570">
        <v>91731142.096235886</v>
      </c>
    </row>
    <row r="22" spans="1:8">
      <c r="A22" s="425">
        <v>15</v>
      </c>
      <c r="B22" s="424" t="s">
        <v>66</v>
      </c>
      <c r="C22" s="570">
        <v>179437353.02623591</v>
      </c>
      <c r="D22" s="570">
        <v>113702441.74321717</v>
      </c>
      <c r="E22" s="570">
        <v>502337681.66379541</v>
      </c>
      <c r="F22" s="570">
        <v>859334676.56336248</v>
      </c>
      <c r="G22" s="570">
        <v>0</v>
      </c>
      <c r="H22" s="570">
        <v>1654812152.9966111</v>
      </c>
    </row>
    <row r="26" spans="1:8" ht="38.25">
      <c r="B26" s="356" t="s">
        <v>678</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H26"/>
  <sheetViews>
    <sheetView showGridLines="0" zoomScaleNormal="100" workbookViewId="0"/>
  </sheetViews>
  <sheetFormatPr defaultColWidth="9.140625" defaultRowHeight="12.75"/>
  <cols>
    <col min="1" max="1" width="11.85546875" style="342" bestFit="1" customWidth="1"/>
    <col min="2" max="2" width="86.85546875" style="339" customWidth="1"/>
    <col min="3" max="4" width="31.5703125" style="339" customWidth="1"/>
    <col min="5" max="5" width="16.42578125" style="339" bestFit="1" customWidth="1"/>
    <col min="6" max="6" width="14.28515625" style="339" bestFit="1" customWidth="1"/>
    <col min="7" max="7" width="20" style="339" bestFit="1" customWidth="1"/>
    <col min="8" max="8" width="25.140625" style="339" bestFit="1" customWidth="1"/>
    <col min="9" max="16384" width="9.140625" style="339"/>
  </cols>
  <sheetData>
    <row r="1" spans="1:8" ht="13.5">
      <c r="A1" s="338" t="s">
        <v>108</v>
      </c>
      <c r="B1" s="274" t="str">
        <f>Info!C2</f>
        <v>სს ტერაბანკი</v>
      </c>
      <c r="C1" s="443"/>
      <c r="D1" s="443"/>
      <c r="E1" s="443"/>
      <c r="F1" s="443"/>
      <c r="G1" s="443"/>
      <c r="H1" s="443"/>
    </row>
    <row r="2" spans="1:8">
      <c r="A2" s="338" t="s">
        <v>109</v>
      </c>
      <c r="B2" s="341">
        <f>'1. key ratios'!B2</f>
        <v>45199</v>
      </c>
      <c r="C2" s="443"/>
      <c r="D2" s="443"/>
      <c r="E2" s="443"/>
      <c r="F2" s="443"/>
      <c r="G2" s="443"/>
      <c r="H2" s="443"/>
    </row>
    <row r="3" spans="1:8">
      <c r="A3" s="340" t="s">
        <v>501</v>
      </c>
      <c r="B3" s="443"/>
      <c r="C3" s="443"/>
      <c r="D3" s="443"/>
      <c r="E3" s="443"/>
      <c r="F3" s="443"/>
      <c r="G3" s="443"/>
      <c r="H3" s="443"/>
    </row>
    <row r="4" spans="1:8">
      <c r="A4" s="444"/>
      <c r="B4" s="443"/>
      <c r="C4" s="442" t="s">
        <v>502</v>
      </c>
      <c r="D4" s="442" t="s">
        <v>503</v>
      </c>
      <c r="E4" s="442" t="s">
        <v>504</v>
      </c>
      <c r="F4" s="442" t="s">
        <v>505</v>
      </c>
      <c r="G4" s="442" t="s">
        <v>506</v>
      </c>
      <c r="H4" s="442" t="s">
        <v>507</v>
      </c>
    </row>
    <row r="5" spans="1:8" ht="33.950000000000003" customHeight="1">
      <c r="A5" s="644" t="s">
        <v>867</v>
      </c>
      <c r="B5" s="645"/>
      <c r="C5" s="658" t="s">
        <v>596</v>
      </c>
      <c r="D5" s="658"/>
      <c r="E5" s="658" t="s">
        <v>866</v>
      </c>
      <c r="F5" s="656" t="s">
        <v>865</v>
      </c>
      <c r="G5" s="656" t="s">
        <v>511</v>
      </c>
      <c r="H5" s="440" t="s">
        <v>864</v>
      </c>
    </row>
    <row r="6" spans="1:8" ht="25.5">
      <c r="A6" s="648"/>
      <c r="B6" s="649"/>
      <c r="C6" s="441" t="s">
        <v>512</v>
      </c>
      <c r="D6" s="441" t="s">
        <v>513</v>
      </c>
      <c r="E6" s="658"/>
      <c r="F6" s="657"/>
      <c r="G6" s="657"/>
      <c r="H6" s="440" t="s">
        <v>863</v>
      </c>
    </row>
    <row r="7" spans="1:8">
      <c r="A7" s="438">
        <v>1</v>
      </c>
      <c r="B7" s="426" t="s">
        <v>134</v>
      </c>
      <c r="C7" s="433">
        <v>0</v>
      </c>
      <c r="D7" s="433">
        <v>279392729.32221264</v>
      </c>
      <c r="E7" s="433">
        <v>0</v>
      </c>
      <c r="F7" s="433">
        <v>0</v>
      </c>
      <c r="G7" s="433">
        <v>0</v>
      </c>
      <c r="H7" s="432">
        <f t="shared" ref="H7:H20" si="0">C7+D7-E7-F7</f>
        <v>279392729.32221264</v>
      </c>
    </row>
    <row r="8" spans="1:8" ht="14.45" customHeight="1">
      <c r="A8" s="438">
        <v>2</v>
      </c>
      <c r="B8" s="426" t="s">
        <v>135</v>
      </c>
      <c r="C8" s="433">
        <v>0</v>
      </c>
      <c r="D8" s="433">
        <v>0</v>
      </c>
      <c r="E8" s="433">
        <v>0</v>
      </c>
      <c r="F8" s="433">
        <v>0</v>
      </c>
      <c r="G8" s="433">
        <v>0</v>
      </c>
      <c r="H8" s="432">
        <f t="shared" si="0"/>
        <v>0</v>
      </c>
    </row>
    <row r="9" spans="1:8">
      <c r="A9" s="438">
        <v>3</v>
      </c>
      <c r="B9" s="426" t="s">
        <v>136</v>
      </c>
      <c r="C9" s="433">
        <v>0</v>
      </c>
      <c r="D9" s="433">
        <v>0</v>
      </c>
      <c r="E9" s="433">
        <v>0</v>
      </c>
      <c r="F9" s="433">
        <v>0</v>
      </c>
      <c r="G9" s="433">
        <v>0</v>
      </c>
      <c r="H9" s="432">
        <f t="shared" si="0"/>
        <v>0</v>
      </c>
    </row>
    <row r="10" spans="1:8">
      <c r="A10" s="438">
        <v>4</v>
      </c>
      <c r="B10" s="426" t="s">
        <v>137</v>
      </c>
      <c r="C10" s="433">
        <v>0</v>
      </c>
      <c r="D10" s="433">
        <v>0</v>
      </c>
      <c r="E10" s="433">
        <v>0</v>
      </c>
      <c r="F10" s="433">
        <v>0</v>
      </c>
      <c r="G10" s="433">
        <v>0</v>
      </c>
      <c r="H10" s="432">
        <f t="shared" si="0"/>
        <v>0</v>
      </c>
    </row>
    <row r="11" spans="1:8">
      <c r="A11" s="438">
        <v>5</v>
      </c>
      <c r="B11" s="426" t="s">
        <v>948</v>
      </c>
      <c r="C11" s="433">
        <v>0</v>
      </c>
      <c r="D11" s="433">
        <v>0</v>
      </c>
      <c r="E11" s="433">
        <v>0</v>
      </c>
      <c r="F11" s="433">
        <v>0</v>
      </c>
      <c r="G11" s="433">
        <v>0</v>
      </c>
      <c r="H11" s="432">
        <f t="shared" si="0"/>
        <v>0</v>
      </c>
    </row>
    <row r="12" spans="1:8">
      <c r="A12" s="438">
        <v>6</v>
      </c>
      <c r="B12" s="426" t="s">
        <v>138</v>
      </c>
      <c r="C12" s="433">
        <v>0</v>
      </c>
      <c r="D12" s="433">
        <v>25997868.969999999</v>
      </c>
      <c r="E12" s="433">
        <v>0</v>
      </c>
      <c r="F12" s="433">
        <v>0</v>
      </c>
      <c r="G12" s="433">
        <v>0</v>
      </c>
      <c r="H12" s="432">
        <f t="shared" si="0"/>
        <v>25997868.969999999</v>
      </c>
    </row>
    <row r="13" spans="1:8">
      <c r="A13" s="438">
        <v>7</v>
      </c>
      <c r="B13" s="426" t="s">
        <v>71</v>
      </c>
      <c r="C13" s="433">
        <v>73191.050700000153</v>
      </c>
      <c r="D13" s="433">
        <v>533636247.46301186</v>
      </c>
      <c r="E13" s="433">
        <v>3569088.2845277395</v>
      </c>
      <c r="F13" s="433">
        <v>0</v>
      </c>
      <c r="G13" s="433">
        <v>0</v>
      </c>
      <c r="H13" s="432">
        <f t="shared" si="0"/>
        <v>530140350.22918415</v>
      </c>
    </row>
    <row r="14" spans="1:8">
      <c r="A14" s="438">
        <v>8</v>
      </c>
      <c r="B14" s="428" t="s">
        <v>72</v>
      </c>
      <c r="C14" s="433">
        <v>34569999.497700028</v>
      </c>
      <c r="D14" s="433">
        <v>601147558.69560051</v>
      </c>
      <c r="E14" s="433">
        <v>22498961.136481017</v>
      </c>
      <c r="F14" s="433">
        <v>0</v>
      </c>
      <c r="G14" s="433">
        <v>1089166.0166312917</v>
      </c>
      <c r="H14" s="432">
        <f t="shared" si="0"/>
        <v>613218597.05681944</v>
      </c>
    </row>
    <row r="15" spans="1:8">
      <c r="A15" s="438">
        <v>9</v>
      </c>
      <c r="B15" s="426" t="s">
        <v>949</v>
      </c>
      <c r="C15" s="433">
        <v>4167723.1620999984</v>
      </c>
      <c r="D15" s="433">
        <v>112545729.52060017</v>
      </c>
      <c r="E15" s="433">
        <v>2381986.970540998</v>
      </c>
      <c r="F15" s="433">
        <v>0</v>
      </c>
      <c r="G15" s="433">
        <v>0</v>
      </c>
      <c r="H15" s="432">
        <f t="shared" si="0"/>
        <v>114331465.71215917</v>
      </c>
    </row>
    <row r="16" spans="1:8">
      <c r="A16" s="438">
        <v>10</v>
      </c>
      <c r="B16" s="430" t="s">
        <v>514</v>
      </c>
      <c r="C16" s="433">
        <v>22335733.177999973</v>
      </c>
      <c r="D16" s="433">
        <v>0</v>
      </c>
      <c r="E16" s="433">
        <v>10780822.188898012</v>
      </c>
      <c r="F16" s="433">
        <v>0</v>
      </c>
      <c r="G16" s="433">
        <v>1089166.0166312917</v>
      </c>
      <c r="H16" s="432">
        <f t="shared" si="0"/>
        <v>11554910.989101961</v>
      </c>
    </row>
    <row r="17" spans="1:8">
      <c r="A17" s="438">
        <v>11</v>
      </c>
      <c r="B17" s="426" t="s">
        <v>68</v>
      </c>
      <c r="C17" s="433">
        <v>0</v>
      </c>
      <c r="D17" s="433">
        <v>0</v>
      </c>
      <c r="E17" s="433">
        <v>0</v>
      </c>
      <c r="F17" s="433">
        <v>0</v>
      </c>
      <c r="G17" s="433">
        <v>0</v>
      </c>
      <c r="H17" s="432">
        <f t="shared" si="0"/>
        <v>0</v>
      </c>
    </row>
    <row r="18" spans="1:8">
      <c r="A18" s="438">
        <v>12</v>
      </c>
      <c r="B18" s="426" t="s">
        <v>69</v>
      </c>
      <c r="C18" s="433">
        <v>0</v>
      </c>
      <c r="D18" s="433">
        <v>0</v>
      </c>
      <c r="E18" s="433">
        <v>0</v>
      </c>
      <c r="F18" s="433">
        <v>0</v>
      </c>
      <c r="G18" s="433">
        <v>0</v>
      </c>
      <c r="H18" s="432">
        <f t="shared" si="0"/>
        <v>0</v>
      </c>
    </row>
    <row r="19" spans="1:8">
      <c r="A19" s="439">
        <v>13</v>
      </c>
      <c r="B19" s="428" t="s">
        <v>70</v>
      </c>
      <c r="C19" s="433">
        <v>0</v>
      </c>
      <c r="D19" s="433">
        <v>0</v>
      </c>
      <c r="E19" s="433">
        <v>0</v>
      </c>
      <c r="F19" s="433">
        <v>0</v>
      </c>
      <c r="G19" s="433">
        <v>0</v>
      </c>
      <c r="H19" s="432">
        <f t="shared" si="0"/>
        <v>0</v>
      </c>
    </row>
    <row r="20" spans="1:8">
      <c r="A20" s="438">
        <v>14</v>
      </c>
      <c r="B20" s="426" t="s">
        <v>500</v>
      </c>
      <c r="C20" s="433">
        <v>15102371.34659224</v>
      </c>
      <c r="D20" s="433">
        <v>101765738.14964366</v>
      </c>
      <c r="E20" s="433">
        <v>54000</v>
      </c>
      <c r="F20" s="433">
        <v>0</v>
      </c>
      <c r="G20" s="433">
        <v>0</v>
      </c>
      <c r="H20" s="432">
        <f t="shared" si="0"/>
        <v>116814109.49623591</v>
      </c>
    </row>
    <row r="21" spans="1:8" s="343" customFormat="1">
      <c r="A21" s="437">
        <v>15</v>
      </c>
      <c r="B21" s="436" t="s">
        <v>66</v>
      </c>
      <c r="C21" s="436">
        <f t="shared" ref="C21:H21" si="1">SUM(C7:C15)+SUM(C17:C20)</f>
        <v>53913285.057092272</v>
      </c>
      <c r="D21" s="436">
        <f t="shared" si="1"/>
        <v>1654485872.1210687</v>
      </c>
      <c r="E21" s="436">
        <f t="shared" si="1"/>
        <v>28504036.391549755</v>
      </c>
      <c r="F21" s="436">
        <f t="shared" si="1"/>
        <v>0</v>
      </c>
      <c r="G21" s="436">
        <f t="shared" si="1"/>
        <v>1089166.0166312917</v>
      </c>
      <c r="H21" s="432">
        <f t="shared" si="1"/>
        <v>1679895120.7866111</v>
      </c>
    </row>
    <row r="22" spans="1:8">
      <c r="A22" s="435">
        <v>16</v>
      </c>
      <c r="B22" s="434" t="s">
        <v>515</v>
      </c>
      <c r="C22" s="433">
        <v>38810913.710500032</v>
      </c>
      <c r="D22" s="433">
        <v>1216185028.7092123</v>
      </c>
      <c r="E22" s="433">
        <v>28290122.021319579</v>
      </c>
      <c r="F22" s="433">
        <v>0</v>
      </c>
      <c r="G22" s="433">
        <v>1089166.0166312917</v>
      </c>
      <c r="H22" s="432">
        <f>C22+D22-E22-F22</f>
        <v>1226705820.3983927</v>
      </c>
    </row>
    <row r="23" spans="1:8">
      <c r="A23" s="435">
        <v>17</v>
      </c>
      <c r="B23" s="434" t="s">
        <v>516</v>
      </c>
      <c r="C23" s="581">
        <v>0</v>
      </c>
      <c r="D23" s="433">
        <v>179022687.81</v>
      </c>
      <c r="E23" s="433">
        <v>159921.34778736567</v>
      </c>
      <c r="F23" s="433">
        <v>0</v>
      </c>
      <c r="G23" s="433">
        <v>0</v>
      </c>
      <c r="H23" s="432">
        <f>C23+D23-E23-F23</f>
        <v>178862766.46221262</v>
      </c>
    </row>
    <row r="26" spans="1:8" ht="42.6" customHeight="1">
      <c r="B26" s="356" t="s">
        <v>678</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H36"/>
  <sheetViews>
    <sheetView showGridLines="0" zoomScale="80" zoomScaleNormal="80" workbookViewId="0"/>
  </sheetViews>
  <sheetFormatPr defaultColWidth="9.140625" defaultRowHeight="12.75"/>
  <cols>
    <col min="1" max="1" width="11" style="339" bestFit="1" customWidth="1"/>
    <col min="2" max="2" width="93.42578125" style="339" customWidth="1"/>
    <col min="3" max="4" width="35" style="339" customWidth="1"/>
    <col min="5" max="7" width="22" style="339" customWidth="1"/>
    <col min="8" max="8" width="42.28515625" style="339" bestFit="1" customWidth="1"/>
    <col min="9" max="16384" width="9.140625" style="339"/>
  </cols>
  <sheetData>
    <row r="1" spans="1:8" ht="13.5">
      <c r="A1" s="338" t="s">
        <v>108</v>
      </c>
      <c r="B1" s="274" t="str">
        <f>Info!C2</f>
        <v>სს ტერაბანკი</v>
      </c>
      <c r="C1" s="443"/>
      <c r="D1" s="443"/>
      <c r="E1" s="443"/>
      <c r="F1" s="443"/>
      <c r="G1" s="443"/>
      <c r="H1" s="443"/>
    </row>
    <row r="2" spans="1:8">
      <c r="A2" s="338" t="s">
        <v>109</v>
      </c>
      <c r="B2" s="341">
        <f>'1. key ratios'!B2</f>
        <v>45199</v>
      </c>
      <c r="C2" s="443"/>
      <c r="D2" s="443"/>
      <c r="E2" s="443"/>
      <c r="F2" s="443"/>
      <c r="G2" s="443"/>
      <c r="H2" s="443"/>
    </row>
    <row r="3" spans="1:8">
      <c r="A3" s="340" t="s">
        <v>517</v>
      </c>
      <c r="B3" s="443"/>
      <c r="C3" s="443"/>
      <c r="D3" s="443"/>
      <c r="E3" s="443"/>
      <c r="F3" s="443"/>
      <c r="G3" s="443"/>
      <c r="H3" s="443"/>
    </row>
    <row r="4" spans="1:8">
      <c r="A4" s="443"/>
      <c r="B4" s="443"/>
      <c r="C4" s="442" t="s">
        <v>502</v>
      </c>
      <c r="D4" s="442" t="s">
        <v>503</v>
      </c>
      <c r="E4" s="442" t="s">
        <v>504</v>
      </c>
      <c r="F4" s="442" t="s">
        <v>505</v>
      </c>
      <c r="G4" s="442" t="s">
        <v>506</v>
      </c>
      <c r="H4" s="442" t="s">
        <v>507</v>
      </c>
    </row>
    <row r="5" spans="1:8" ht="41.45" customHeight="1">
      <c r="A5" s="644" t="s">
        <v>869</v>
      </c>
      <c r="B5" s="645"/>
      <c r="C5" s="659" t="s">
        <v>596</v>
      </c>
      <c r="D5" s="660"/>
      <c r="E5" s="656" t="s">
        <v>866</v>
      </c>
      <c r="F5" s="656" t="s">
        <v>865</v>
      </c>
      <c r="G5" s="656" t="s">
        <v>511</v>
      </c>
      <c r="H5" s="440" t="s">
        <v>864</v>
      </c>
    </row>
    <row r="6" spans="1:8" ht="25.5">
      <c r="A6" s="648"/>
      <c r="B6" s="649"/>
      <c r="C6" s="441" t="s">
        <v>512</v>
      </c>
      <c r="D6" s="441" t="s">
        <v>513</v>
      </c>
      <c r="E6" s="657"/>
      <c r="F6" s="657"/>
      <c r="G6" s="657"/>
      <c r="H6" s="440" t="s">
        <v>863</v>
      </c>
    </row>
    <row r="7" spans="1:8">
      <c r="A7" s="433">
        <v>1</v>
      </c>
      <c r="B7" s="446" t="s">
        <v>518</v>
      </c>
      <c r="C7" s="433">
        <v>1549154.9999999998</v>
      </c>
      <c r="D7" s="433">
        <v>347835547.97221243</v>
      </c>
      <c r="E7" s="433">
        <v>1324579.4399999983</v>
      </c>
      <c r="F7" s="433">
        <v>0</v>
      </c>
      <c r="G7" s="433">
        <v>224066.91565668426</v>
      </c>
      <c r="H7" s="432">
        <f t="shared" ref="H7:H34" si="0">C7+D7-E7-F7</f>
        <v>348060123.53221244</v>
      </c>
    </row>
    <row r="8" spans="1:8">
      <c r="A8" s="433">
        <v>2</v>
      </c>
      <c r="B8" s="446" t="s">
        <v>519</v>
      </c>
      <c r="C8" s="433">
        <v>787358.37000000023</v>
      </c>
      <c r="D8" s="433">
        <v>68430802.539999992</v>
      </c>
      <c r="E8" s="433">
        <v>496192.54999999946</v>
      </c>
      <c r="F8" s="433">
        <v>0</v>
      </c>
      <c r="G8" s="433">
        <v>38271.195324336164</v>
      </c>
      <c r="H8" s="432">
        <f t="shared" si="0"/>
        <v>68721968.359999999</v>
      </c>
    </row>
    <row r="9" spans="1:8">
      <c r="A9" s="433">
        <v>3</v>
      </c>
      <c r="B9" s="446" t="s">
        <v>868</v>
      </c>
      <c r="C9" s="433">
        <v>0</v>
      </c>
      <c r="D9" s="433">
        <v>23556585.650000002</v>
      </c>
      <c r="E9" s="433">
        <v>199.9</v>
      </c>
      <c r="F9" s="433">
        <v>0</v>
      </c>
      <c r="G9" s="433">
        <v>0</v>
      </c>
      <c r="H9" s="432">
        <f t="shared" si="0"/>
        <v>23556385.750000004</v>
      </c>
    </row>
    <row r="10" spans="1:8">
      <c r="A10" s="433">
        <v>4</v>
      </c>
      <c r="B10" s="446" t="s">
        <v>520</v>
      </c>
      <c r="C10" s="433">
        <v>896328.64</v>
      </c>
      <c r="D10" s="433">
        <v>102168366.27999994</v>
      </c>
      <c r="E10" s="433">
        <v>758184</v>
      </c>
      <c r="F10" s="433">
        <v>0</v>
      </c>
      <c r="G10" s="433">
        <v>0</v>
      </c>
      <c r="H10" s="432">
        <f t="shared" si="0"/>
        <v>102306510.91999994</v>
      </c>
    </row>
    <row r="11" spans="1:8">
      <c r="A11" s="433">
        <v>5</v>
      </c>
      <c r="B11" s="446" t="s">
        <v>521</v>
      </c>
      <c r="C11" s="433">
        <v>2209400.6</v>
      </c>
      <c r="D11" s="433">
        <v>78427802.38000004</v>
      </c>
      <c r="E11" s="433">
        <v>1710940.860000002</v>
      </c>
      <c r="F11" s="433">
        <v>0</v>
      </c>
      <c r="G11" s="433">
        <v>0</v>
      </c>
      <c r="H11" s="432">
        <f t="shared" si="0"/>
        <v>78926262.120000035</v>
      </c>
    </row>
    <row r="12" spans="1:8">
      <c r="A12" s="433">
        <v>6</v>
      </c>
      <c r="B12" s="446" t="s">
        <v>522</v>
      </c>
      <c r="C12" s="433">
        <v>1676785.7100000002</v>
      </c>
      <c r="D12" s="433">
        <v>30583263.866161615</v>
      </c>
      <c r="E12" s="433">
        <v>1621269.9245259077</v>
      </c>
      <c r="F12" s="433">
        <v>0</v>
      </c>
      <c r="G12" s="433">
        <v>4257.7759456918584</v>
      </c>
      <c r="H12" s="432">
        <f t="shared" si="0"/>
        <v>30638779.651635706</v>
      </c>
    </row>
    <row r="13" spans="1:8">
      <c r="A13" s="433">
        <v>7</v>
      </c>
      <c r="B13" s="446" t="s">
        <v>523</v>
      </c>
      <c r="C13" s="433">
        <v>2005342.27</v>
      </c>
      <c r="D13" s="433">
        <v>81266160.188024208</v>
      </c>
      <c r="E13" s="433">
        <v>1530492.403555203</v>
      </c>
      <c r="F13" s="433">
        <v>0</v>
      </c>
      <c r="G13" s="433">
        <v>12345.734737322835</v>
      </c>
      <c r="H13" s="432">
        <f t="shared" si="0"/>
        <v>81741010.054469004</v>
      </c>
    </row>
    <row r="14" spans="1:8">
      <c r="A14" s="433">
        <v>8</v>
      </c>
      <c r="B14" s="446" t="s">
        <v>524</v>
      </c>
      <c r="C14" s="433">
        <v>2089156.5500000003</v>
      </c>
      <c r="D14" s="433">
        <v>55291470.280000024</v>
      </c>
      <c r="E14" s="433">
        <v>1200821.0199999993</v>
      </c>
      <c r="F14" s="433">
        <v>0</v>
      </c>
      <c r="G14" s="433">
        <v>15930.622522060185</v>
      </c>
      <c r="H14" s="432">
        <f t="shared" si="0"/>
        <v>56179805.810000025</v>
      </c>
    </row>
    <row r="15" spans="1:8">
      <c r="A15" s="433">
        <v>9</v>
      </c>
      <c r="B15" s="446" t="s">
        <v>525</v>
      </c>
      <c r="C15" s="433">
        <v>3081.11</v>
      </c>
      <c r="D15" s="433">
        <v>30750534.039999992</v>
      </c>
      <c r="E15" s="433">
        <v>143429.05999999997</v>
      </c>
      <c r="F15" s="433">
        <v>0</v>
      </c>
      <c r="G15" s="433">
        <v>0</v>
      </c>
      <c r="H15" s="432">
        <f t="shared" si="0"/>
        <v>30610186.089999992</v>
      </c>
    </row>
    <row r="16" spans="1:8">
      <c r="A16" s="433">
        <v>10</v>
      </c>
      <c r="B16" s="446" t="s">
        <v>526</v>
      </c>
      <c r="C16" s="433">
        <v>878820.59</v>
      </c>
      <c r="D16" s="433">
        <v>13487607.210000003</v>
      </c>
      <c r="E16" s="433">
        <v>656218.04999999993</v>
      </c>
      <c r="F16" s="433">
        <v>0</v>
      </c>
      <c r="G16" s="433">
        <v>0</v>
      </c>
      <c r="H16" s="432">
        <f t="shared" si="0"/>
        <v>13710209.750000002</v>
      </c>
    </row>
    <row r="17" spans="1:8">
      <c r="A17" s="433">
        <v>11</v>
      </c>
      <c r="B17" s="446" t="s">
        <v>527</v>
      </c>
      <c r="C17" s="433">
        <v>801933.04999999993</v>
      </c>
      <c r="D17" s="433">
        <v>9847006.0700000022</v>
      </c>
      <c r="E17" s="433">
        <v>385443.89000000042</v>
      </c>
      <c r="F17" s="433">
        <v>0</v>
      </c>
      <c r="G17" s="433">
        <v>0</v>
      </c>
      <c r="H17" s="432">
        <f t="shared" si="0"/>
        <v>10263495.230000002</v>
      </c>
    </row>
    <row r="18" spans="1:8">
      <c r="A18" s="433">
        <v>12</v>
      </c>
      <c r="B18" s="446" t="s">
        <v>528</v>
      </c>
      <c r="C18" s="433">
        <v>4498192.46</v>
      </c>
      <c r="D18" s="433">
        <v>80331870.22999993</v>
      </c>
      <c r="E18" s="433">
        <v>2641448.3499999936</v>
      </c>
      <c r="F18" s="433">
        <v>0</v>
      </c>
      <c r="G18" s="433">
        <v>283525.94885697175</v>
      </c>
      <c r="H18" s="432">
        <f t="shared" si="0"/>
        <v>82188614.339999929</v>
      </c>
    </row>
    <row r="19" spans="1:8">
      <c r="A19" s="433">
        <v>13</v>
      </c>
      <c r="B19" s="446" t="s">
        <v>529</v>
      </c>
      <c r="C19" s="433">
        <v>922115.69999999984</v>
      </c>
      <c r="D19" s="433">
        <v>25401416.169999998</v>
      </c>
      <c r="E19" s="433">
        <v>621215.80999999947</v>
      </c>
      <c r="F19" s="433">
        <v>0</v>
      </c>
      <c r="G19" s="433">
        <v>14650.04</v>
      </c>
      <c r="H19" s="432">
        <f t="shared" si="0"/>
        <v>25702316.059999999</v>
      </c>
    </row>
    <row r="20" spans="1:8">
      <c r="A20" s="433">
        <v>14</v>
      </c>
      <c r="B20" s="446" t="s">
        <v>530</v>
      </c>
      <c r="C20" s="433">
        <v>4478904.6400000006</v>
      </c>
      <c r="D20" s="433">
        <v>104464100.53000003</v>
      </c>
      <c r="E20" s="433">
        <v>3166381.2600000012</v>
      </c>
      <c r="F20" s="433">
        <v>0</v>
      </c>
      <c r="G20" s="433">
        <v>162245.91788657141</v>
      </c>
      <c r="H20" s="432">
        <f t="shared" si="0"/>
        <v>105776623.91000003</v>
      </c>
    </row>
    <row r="21" spans="1:8">
      <c r="A21" s="433">
        <v>15</v>
      </c>
      <c r="B21" s="446" t="s">
        <v>531</v>
      </c>
      <c r="C21" s="433">
        <v>876382.10999999987</v>
      </c>
      <c r="D21" s="433">
        <v>33684421.56000001</v>
      </c>
      <c r="E21" s="433">
        <v>489250.87999999983</v>
      </c>
      <c r="F21" s="433">
        <v>0</v>
      </c>
      <c r="G21" s="433">
        <v>46156.08</v>
      </c>
      <c r="H21" s="432">
        <f t="shared" si="0"/>
        <v>34071552.790000007</v>
      </c>
    </row>
    <row r="22" spans="1:8">
      <c r="A22" s="433">
        <v>16</v>
      </c>
      <c r="B22" s="446" t="s">
        <v>532</v>
      </c>
      <c r="C22" s="433">
        <v>0</v>
      </c>
      <c r="D22" s="433">
        <v>349394.87</v>
      </c>
      <c r="E22" s="433">
        <v>1028.5</v>
      </c>
      <c r="F22" s="433">
        <v>0</v>
      </c>
      <c r="G22" s="433">
        <v>0</v>
      </c>
      <c r="H22" s="432">
        <f t="shared" si="0"/>
        <v>348366.37</v>
      </c>
    </row>
    <row r="23" spans="1:8">
      <c r="A23" s="433">
        <v>17</v>
      </c>
      <c r="B23" s="446" t="s">
        <v>533</v>
      </c>
      <c r="C23" s="433">
        <v>895.27</v>
      </c>
      <c r="D23" s="433">
        <v>5278326.4600000009</v>
      </c>
      <c r="E23" s="433">
        <v>92826.359999999986</v>
      </c>
      <c r="F23" s="433">
        <v>0</v>
      </c>
      <c r="G23" s="433">
        <v>0</v>
      </c>
      <c r="H23" s="432">
        <f t="shared" si="0"/>
        <v>5186395.37</v>
      </c>
    </row>
    <row r="24" spans="1:8">
      <c r="A24" s="433">
        <v>18</v>
      </c>
      <c r="B24" s="446" t="s">
        <v>534</v>
      </c>
      <c r="C24" s="433">
        <v>7649.94</v>
      </c>
      <c r="D24" s="433">
        <v>15658023.950000001</v>
      </c>
      <c r="E24" s="433">
        <v>20633.719999999998</v>
      </c>
      <c r="F24" s="433">
        <v>0</v>
      </c>
      <c r="G24" s="433">
        <v>0</v>
      </c>
      <c r="H24" s="432">
        <f t="shared" si="0"/>
        <v>15645040.17</v>
      </c>
    </row>
    <row r="25" spans="1:8">
      <c r="A25" s="433">
        <v>19</v>
      </c>
      <c r="B25" s="446" t="s">
        <v>535</v>
      </c>
      <c r="C25" s="433">
        <v>51288.67</v>
      </c>
      <c r="D25" s="433">
        <v>1955750.9999999998</v>
      </c>
      <c r="E25" s="433">
        <v>31476.65</v>
      </c>
      <c r="F25" s="433">
        <v>0</v>
      </c>
      <c r="G25" s="433">
        <v>0</v>
      </c>
      <c r="H25" s="432">
        <f t="shared" si="0"/>
        <v>1975563.0199999998</v>
      </c>
    </row>
    <row r="26" spans="1:8">
      <c r="A26" s="433">
        <v>20</v>
      </c>
      <c r="B26" s="446" t="s">
        <v>536</v>
      </c>
      <c r="C26" s="433">
        <v>170978.33999999997</v>
      </c>
      <c r="D26" s="433">
        <v>34784983.969999962</v>
      </c>
      <c r="E26" s="433">
        <v>256151.52000000005</v>
      </c>
      <c r="F26" s="433">
        <v>0</v>
      </c>
      <c r="G26" s="433">
        <v>18744.281833247882</v>
      </c>
      <c r="H26" s="432">
        <f t="shared" si="0"/>
        <v>34699810.789999962</v>
      </c>
    </row>
    <row r="27" spans="1:8">
      <c r="A27" s="433">
        <v>21</v>
      </c>
      <c r="B27" s="446" t="s">
        <v>537</v>
      </c>
      <c r="C27" s="433">
        <v>128993.31</v>
      </c>
      <c r="D27" s="433">
        <v>4581483.95</v>
      </c>
      <c r="E27" s="433">
        <v>108362.85</v>
      </c>
      <c r="F27" s="433">
        <v>0</v>
      </c>
      <c r="G27" s="433">
        <v>0</v>
      </c>
      <c r="H27" s="432">
        <f t="shared" si="0"/>
        <v>4602114.41</v>
      </c>
    </row>
    <row r="28" spans="1:8">
      <c r="A28" s="433">
        <v>22</v>
      </c>
      <c r="B28" s="446" t="s">
        <v>538</v>
      </c>
      <c r="C28" s="433">
        <v>577252.77</v>
      </c>
      <c r="D28" s="433">
        <v>924109.32999999984</v>
      </c>
      <c r="E28" s="433">
        <v>346781.71999999991</v>
      </c>
      <c r="F28" s="433">
        <v>0</v>
      </c>
      <c r="G28" s="433">
        <v>0</v>
      </c>
      <c r="H28" s="432">
        <f t="shared" si="0"/>
        <v>1154580.3799999999</v>
      </c>
    </row>
    <row r="29" spans="1:8">
      <c r="A29" s="433">
        <v>23</v>
      </c>
      <c r="B29" s="446" t="s">
        <v>539</v>
      </c>
      <c r="C29" s="433">
        <v>4675658.549999997</v>
      </c>
      <c r="D29" s="433">
        <v>156085112.93722671</v>
      </c>
      <c r="E29" s="433">
        <v>3476716.8132382622</v>
      </c>
      <c r="F29" s="433">
        <v>0</v>
      </c>
      <c r="G29" s="433">
        <v>129628.37692471303</v>
      </c>
      <c r="H29" s="432">
        <f t="shared" si="0"/>
        <v>157284054.67398846</v>
      </c>
    </row>
    <row r="30" spans="1:8">
      <c r="A30" s="433">
        <v>24</v>
      </c>
      <c r="B30" s="446" t="s">
        <v>540</v>
      </c>
      <c r="C30" s="433">
        <v>3425624.7299999995</v>
      </c>
      <c r="D30" s="433">
        <v>156781564.77999961</v>
      </c>
      <c r="E30" s="433">
        <v>3609026.3599999812</v>
      </c>
      <c r="F30" s="433">
        <v>0</v>
      </c>
      <c r="G30" s="433">
        <v>33842.178470147468</v>
      </c>
      <c r="H30" s="432">
        <f t="shared" si="0"/>
        <v>156598163.14999962</v>
      </c>
    </row>
    <row r="31" spans="1:8">
      <c r="A31" s="433">
        <v>25</v>
      </c>
      <c r="B31" s="446" t="s">
        <v>541</v>
      </c>
      <c r="C31" s="433">
        <v>2937512.49</v>
      </c>
      <c r="D31" s="433">
        <v>52603933.939999998</v>
      </c>
      <c r="E31" s="433">
        <v>1629304.5399999996</v>
      </c>
      <c r="F31" s="433">
        <v>0</v>
      </c>
      <c r="G31" s="433">
        <v>26903.497378053045</v>
      </c>
      <c r="H31" s="432">
        <f t="shared" si="0"/>
        <v>53912141.890000001</v>
      </c>
    </row>
    <row r="32" spans="1:8">
      <c r="A32" s="433">
        <v>26</v>
      </c>
      <c r="B32" s="446" t="s">
        <v>542</v>
      </c>
      <c r="C32" s="433">
        <v>3162102.84</v>
      </c>
      <c r="D32" s="433">
        <v>38190493.770000063</v>
      </c>
      <c r="E32" s="433">
        <v>1971745.5900000043</v>
      </c>
      <c r="F32" s="433">
        <v>0</v>
      </c>
      <c r="G32" s="433">
        <v>78597.451095492317</v>
      </c>
      <c r="H32" s="432">
        <f t="shared" si="0"/>
        <v>39380851.020000055</v>
      </c>
    </row>
    <row r="33" spans="1:8">
      <c r="A33" s="433">
        <v>27</v>
      </c>
      <c r="B33" s="433" t="s">
        <v>99</v>
      </c>
      <c r="C33" s="433">
        <v>15102371.34659224</v>
      </c>
      <c r="D33" s="433">
        <v>101765738.14964366</v>
      </c>
      <c r="E33" s="433">
        <v>0</v>
      </c>
      <c r="F33" s="433">
        <v>0</v>
      </c>
      <c r="G33" s="433">
        <v>0</v>
      </c>
      <c r="H33" s="432">
        <f t="shared" si="0"/>
        <v>116868109.49623591</v>
      </c>
    </row>
    <row r="34" spans="1:8">
      <c r="A34" s="433">
        <v>28</v>
      </c>
      <c r="B34" s="436" t="s">
        <v>66</v>
      </c>
      <c r="C34" s="436">
        <f>SUM(C7:C33)</f>
        <v>53913285.056592233</v>
      </c>
      <c r="D34" s="436">
        <f>SUM(D7:D33)</f>
        <v>1654485872.0732682</v>
      </c>
      <c r="E34" s="436">
        <f>SUM(E7:E33)</f>
        <v>28290122.021319348</v>
      </c>
      <c r="F34" s="436">
        <f>SUM(F7:F33)</f>
        <v>0</v>
      </c>
      <c r="G34" s="436">
        <f>SUM(G7:G33)</f>
        <v>1089166.0166312922</v>
      </c>
      <c r="H34" s="432">
        <f t="shared" si="0"/>
        <v>1680109035.108541</v>
      </c>
    </row>
    <row r="36" spans="1:8">
      <c r="B36" s="344"/>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D15"/>
  <sheetViews>
    <sheetView showGridLines="0" zoomScaleNormal="100" workbookViewId="0"/>
  </sheetViews>
  <sheetFormatPr defaultColWidth="9.140625" defaultRowHeight="12.75"/>
  <cols>
    <col min="1" max="1" width="11.85546875" style="339" bestFit="1" customWidth="1"/>
    <col min="2" max="2" width="108" style="339" bestFit="1" customWidth="1"/>
    <col min="3" max="3" width="35.5703125" style="339" customWidth="1"/>
    <col min="4" max="4" width="38.42578125" style="339" customWidth="1"/>
    <col min="5" max="16384" width="9.140625" style="339"/>
  </cols>
  <sheetData>
    <row r="1" spans="1:4" ht="13.5">
      <c r="A1" s="338" t="s">
        <v>108</v>
      </c>
      <c r="B1" s="274" t="str">
        <f>Info!C2</f>
        <v>სს ტერაბანკი</v>
      </c>
    </row>
    <row r="2" spans="1:4">
      <c r="A2" s="338" t="s">
        <v>109</v>
      </c>
      <c r="B2" s="341">
        <f>'1. key ratios'!B2</f>
        <v>45199</v>
      </c>
    </row>
    <row r="3" spans="1:4">
      <c r="A3" s="340" t="s">
        <v>543</v>
      </c>
    </row>
    <row r="5" spans="1:4">
      <c r="A5" s="661" t="s">
        <v>880</v>
      </c>
      <c r="B5" s="661"/>
      <c r="C5" s="456" t="s">
        <v>562</v>
      </c>
      <c r="D5" s="456" t="s">
        <v>879</v>
      </c>
    </row>
    <row r="6" spans="1:4">
      <c r="A6" s="455">
        <v>1</v>
      </c>
      <c r="B6" s="448" t="s">
        <v>878</v>
      </c>
      <c r="C6" s="450">
        <v>28247048.029081509</v>
      </c>
      <c r="D6" s="450">
        <v>61351.807184741716</v>
      </c>
    </row>
    <row r="7" spans="1:4">
      <c r="A7" s="452">
        <v>2</v>
      </c>
      <c r="B7" s="448" t="s">
        <v>877</v>
      </c>
      <c r="C7" s="450">
        <v>8240517.9480301756</v>
      </c>
      <c r="D7" s="450">
        <v>98569.930602623936</v>
      </c>
    </row>
    <row r="8" spans="1:4">
      <c r="A8" s="454">
        <v>2.1</v>
      </c>
      <c r="B8" s="453" t="s">
        <v>876</v>
      </c>
      <c r="C8" s="450">
        <v>1009601.1999999995</v>
      </c>
      <c r="D8" s="450">
        <v>98569.930602623936</v>
      </c>
    </row>
    <row r="9" spans="1:4">
      <c r="A9" s="454">
        <v>2.2000000000000002</v>
      </c>
      <c r="B9" s="453" t="s">
        <v>875</v>
      </c>
      <c r="C9" s="450">
        <v>7230916.7480301764</v>
      </c>
      <c r="D9" s="450">
        <v>0</v>
      </c>
    </row>
    <row r="10" spans="1:4">
      <c r="A10" s="455">
        <v>3</v>
      </c>
      <c r="B10" s="448" t="s">
        <v>874</v>
      </c>
      <c r="C10" s="450">
        <v>8389011.3632308766</v>
      </c>
      <c r="D10" s="450">
        <v>0</v>
      </c>
    </row>
    <row r="11" spans="1:4">
      <c r="A11" s="454">
        <v>3.1</v>
      </c>
      <c r="B11" s="453" t="s">
        <v>544</v>
      </c>
      <c r="C11" s="450">
        <v>1089165.593412546</v>
      </c>
      <c r="D11" s="450">
        <v>0</v>
      </c>
    </row>
    <row r="12" spans="1:4">
      <c r="A12" s="454">
        <v>3.2</v>
      </c>
      <c r="B12" s="453" t="s">
        <v>873</v>
      </c>
      <c r="C12" s="450">
        <v>3237057.1723322319</v>
      </c>
      <c r="D12" s="450">
        <v>0</v>
      </c>
    </row>
    <row r="13" spans="1:4">
      <c r="A13" s="454">
        <v>3.3</v>
      </c>
      <c r="B13" s="453" t="s">
        <v>872</v>
      </c>
      <c r="C13" s="450">
        <v>4062788.5974861002</v>
      </c>
      <c r="D13" s="450">
        <v>0</v>
      </c>
    </row>
    <row r="14" spans="1:4">
      <c r="A14" s="452">
        <v>4</v>
      </c>
      <c r="B14" s="451" t="s">
        <v>871</v>
      </c>
      <c r="C14" s="450">
        <v>191566.11424918505</v>
      </c>
      <c r="D14" s="450">
        <v>0</v>
      </c>
    </row>
    <row r="15" spans="1:4">
      <c r="A15" s="449">
        <v>5</v>
      </c>
      <c r="B15" s="448" t="s">
        <v>870</v>
      </c>
      <c r="C15" s="447">
        <f>C6+C7-C10+C14</f>
        <v>28290120.72812999</v>
      </c>
      <c r="D15" s="447">
        <f>D6+D7-D10+D14</f>
        <v>159921.73778736565</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D23"/>
  <sheetViews>
    <sheetView showGridLines="0" zoomScaleNormal="100" workbookViewId="0"/>
  </sheetViews>
  <sheetFormatPr defaultColWidth="9.140625" defaultRowHeight="12.75"/>
  <cols>
    <col min="1" max="1" width="11.85546875" style="443" bestFit="1" customWidth="1"/>
    <col min="2" max="2" width="128.85546875" style="443" bestFit="1" customWidth="1"/>
    <col min="3" max="3" width="37" style="443" customWidth="1"/>
    <col min="4" max="4" width="50.5703125" style="443" customWidth="1"/>
    <col min="5" max="16384" width="9.140625" style="443"/>
  </cols>
  <sheetData>
    <row r="1" spans="1:4" ht="13.5">
      <c r="A1" s="338" t="s">
        <v>108</v>
      </c>
      <c r="B1" s="274" t="str">
        <f>Info!C2</f>
        <v>სს ტერაბანკი</v>
      </c>
    </row>
    <row r="2" spans="1:4">
      <c r="A2" s="338" t="s">
        <v>109</v>
      </c>
      <c r="B2" s="341">
        <f>'1. key ratios'!B2</f>
        <v>45199</v>
      </c>
    </row>
    <row r="3" spans="1:4">
      <c r="A3" s="340" t="s">
        <v>545</v>
      </c>
    </row>
    <row r="4" spans="1:4">
      <c r="A4" s="340"/>
    </row>
    <row r="5" spans="1:4" ht="15" customHeight="1">
      <c r="A5" s="662" t="s">
        <v>546</v>
      </c>
      <c r="B5" s="663"/>
      <c r="C5" s="666" t="s">
        <v>547</v>
      </c>
      <c r="D5" s="666" t="s">
        <v>548</v>
      </c>
    </row>
    <row r="6" spans="1:4">
      <c r="A6" s="664"/>
      <c r="B6" s="665"/>
      <c r="C6" s="666"/>
      <c r="D6" s="666"/>
    </row>
    <row r="7" spans="1:4">
      <c r="A7" s="436">
        <v>1</v>
      </c>
      <c r="B7" s="436" t="s">
        <v>549</v>
      </c>
      <c r="C7" s="433">
        <v>41266583.659999996</v>
      </c>
      <c r="D7" s="457"/>
    </row>
    <row r="8" spans="1:4">
      <c r="A8" s="433">
        <v>2</v>
      </c>
      <c r="B8" s="433" t="s">
        <v>550</v>
      </c>
      <c r="C8" s="433">
        <v>5747797.6885480015</v>
      </c>
      <c r="D8" s="457"/>
    </row>
    <row r="9" spans="1:4">
      <c r="A9" s="433">
        <v>3</v>
      </c>
      <c r="B9" s="460" t="s">
        <v>551</v>
      </c>
      <c r="C9" s="433">
        <v>294733.63522400084</v>
      </c>
      <c r="D9" s="457"/>
    </row>
    <row r="10" spans="1:4">
      <c r="A10" s="433">
        <v>4</v>
      </c>
      <c r="B10" s="433" t="s">
        <v>552</v>
      </c>
      <c r="C10" s="433">
        <v>8498201.2737719938</v>
      </c>
      <c r="D10" s="457"/>
    </row>
    <row r="11" spans="1:4">
      <c r="A11" s="433">
        <v>5</v>
      </c>
      <c r="B11" s="459" t="s">
        <v>881</v>
      </c>
      <c r="C11" s="433">
        <v>4295286.6290809987</v>
      </c>
      <c r="D11" s="457"/>
    </row>
    <row r="12" spans="1:4">
      <c r="A12" s="433">
        <v>6</v>
      </c>
      <c r="B12" s="459" t="s">
        <v>553</v>
      </c>
      <c r="C12" s="433">
        <v>3024771.1932600001</v>
      </c>
      <c r="D12" s="457"/>
    </row>
    <row r="13" spans="1:4">
      <c r="A13" s="433">
        <v>7</v>
      </c>
      <c r="B13" s="459" t="s">
        <v>556</v>
      </c>
      <c r="C13" s="433">
        <v>1152033.218993</v>
      </c>
      <c r="D13" s="457"/>
    </row>
    <row r="14" spans="1:4">
      <c r="A14" s="433">
        <v>8</v>
      </c>
      <c r="B14" s="459" t="s">
        <v>554</v>
      </c>
      <c r="C14" s="433">
        <v>0</v>
      </c>
      <c r="D14" s="433"/>
    </row>
    <row r="15" spans="1:4">
      <c r="A15" s="433">
        <v>9</v>
      </c>
      <c r="B15" s="459" t="s">
        <v>555</v>
      </c>
      <c r="C15" s="433">
        <v>0</v>
      </c>
      <c r="D15" s="433"/>
    </row>
    <row r="16" spans="1:4">
      <c r="A16" s="433">
        <v>10</v>
      </c>
      <c r="B16" s="459" t="s">
        <v>557</v>
      </c>
      <c r="C16" s="433">
        <v>0</v>
      </c>
      <c r="D16" s="433"/>
    </row>
    <row r="17" spans="1:4" ht="25.5">
      <c r="A17" s="433">
        <v>11</v>
      </c>
      <c r="B17" s="459" t="s">
        <v>558</v>
      </c>
      <c r="C17" s="433">
        <v>26110.232437999985</v>
      </c>
      <c r="D17" s="457"/>
    </row>
    <row r="18" spans="1:4">
      <c r="A18" s="436">
        <v>12</v>
      </c>
      <c r="B18" s="458" t="s">
        <v>559</v>
      </c>
      <c r="C18" s="436">
        <f>C7+C8+C9-C10</f>
        <v>38810913.710000001</v>
      </c>
      <c r="D18" s="457"/>
    </row>
    <row r="21" spans="1:4">
      <c r="B21" s="338"/>
    </row>
    <row r="22" spans="1:4">
      <c r="B22" s="338"/>
    </row>
    <row r="23" spans="1:4">
      <c r="B23" s="34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AB28"/>
  <sheetViews>
    <sheetView showGridLines="0" zoomScaleNormal="100" workbookViewId="0"/>
  </sheetViews>
  <sheetFormatPr defaultColWidth="9.140625" defaultRowHeight="12.75"/>
  <cols>
    <col min="1" max="1" width="11.85546875" style="443" bestFit="1" customWidth="1"/>
    <col min="2" max="2" width="63.85546875" style="443" customWidth="1"/>
    <col min="3" max="3" width="15.5703125" style="443" customWidth="1"/>
    <col min="4" max="18" width="22.28515625" style="443" customWidth="1"/>
    <col min="19" max="19" width="23.28515625" style="443" bestFit="1" customWidth="1"/>
    <col min="20" max="26" width="22.28515625" style="443" customWidth="1"/>
    <col min="27" max="27" width="23.28515625" style="443" bestFit="1" customWidth="1"/>
    <col min="28" max="28" width="20" style="443" customWidth="1"/>
    <col min="29" max="16384" width="9.140625" style="443"/>
  </cols>
  <sheetData>
    <row r="1" spans="1:28" ht="13.5">
      <c r="A1" s="338" t="s">
        <v>108</v>
      </c>
      <c r="B1" s="274" t="str">
        <f>Info!C2</f>
        <v>სს ტერაბანკი</v>
      </c>
    </row>
    <row r="2" spans="1:28">
      <c r="A2" s="338" t="s">
        <v>109</v>
      </c>
      <c r="B2" s="341">
        <f>'1. key ratios'!B2</f>
        <v>45199</v>
      </c>
      <c r="C2" s="444"/>
    </row>
    <row r="3" spans="1:28">
      <c r="A3" s="340" t="s">
        <v>560</v>
      </c>
    </row>
    <row r="5" spans="1:28" ht="15" customHeight="1">
      <c r="A5" s="667" t="s">
        <v>894</v>
      </c>
      <c r="B5" s="668"/>
      <c r="C5" s="659" t="s">
        <v>893</v>
      </c>
      <c r="D5" s="673"/>
      <c r="E5" s="673"/>
      <c r="F5" s="673"/>
      <c r="G5" s="673"/>
      <c r="H5" s="673"/>
      <c r="I5" s="673"/>
      <c r="J5" s="673"/>
      <c r="K5" s="673"/>
      <c r="L5" s="673"/>
      <c r="M5" s="673"/>
      <c r="N5" s="673"/>
      <c r="O5" s="673"/>
      <c r="P5" s="673"/>
      <c r="Q5" s="673"/>
      <c r="R5" s="673"/>
      <c r="S5" s="673"/>
      <c r="T5" s="471"/>
      <c r="U5" s="471"/>
      <c r="V5" s="471"/>
      <c r="W5" s="471"/>
      <c r="X5" s="471"/>
      <c r="Y5" s="471"/>
      <c r="Z5" s="471"/>
      <c r="AA5" s="470"/>
      <c r="AB5" s="463"/>
    </row>
    <row r="6" spans="1:28">
      <c r="A6" s="669"/>
      <c r="B6" s="670"/>
      <c r="C6" s="674" t="s">
        <v>66</v>
      </c>
      <c r="D6" s="676" t="s">
        <v>892</v>
      </c>
      <c r="E6" s="676"/>
      <c r="F6" s="676"/>
      <c r="G6" s="676"/>
      <c r="H6" s="677" t="s">
        <v>891</v>
      </c>
      <c r="I6" s="678"/>
      <c r="J6" s="678"/>
      <c r="K6" s="679"/>
      <c r="L6" s="468"/>
      <c r="M6" s="680" t="s">
        <v>890</v>
      </c>
      <c r="N6" s="680"/>
      <c r="O6" s="680"/>
      <c r="P6" s="680"/>
      <c r="Q6" s="680"/>
      <c r="R6" s="680"/>
      <c r="S6" s="657"/>
      <c r="T6" s="469"/>
      <c r="U6" s="660" t="s">
        <v>889</v>
      </c>
      <c r="V6" s="660"/>
      <c r="W6" s="660"/>
      <c r="X6" s="660"/>
      <c r="Y6" s="660"/>
      <c r="Z6" s="660"/>
      <c r="AA6" s="658"/>
      <c r="AB6" s="468"/>
    </row>
    <row r="7" spans="1:28" ht="25.5">
      <c r="A7" s="671"/>
      <c r="B7" s="672"/>
      <c r="C7" s="675"/>
      <c r="D7" s="467"/>
      <c r="E7" s="440" t="s">
        <v>561</v>
      </c>
      <c r="F7" s="440" t="s">
        <v>887</v>
      </c>
      <c r="G7" s="440" t="s">
        <v>888</v>
      </c>
      <c r="H7" s="466"/>
      <c r="I7" s="440" t="s">
        <v>561</v>
      </c>
      <c r="J7" s="440" t="s">
        <v>887</v>
      </c>
      <c r="K7" s="440" t="s">
        <v>888</v>
      </c>
      <c r="L7" s="465"/>
      <c r="M7" s="440" t="s">
        <v>561</v>
      </c>
      <c r="N7" s="440" t="s">
        <v>887</v>
      </c>
      <c r="O7" s="440" t="s">
        <v>886</v>
      </c>
      <c r="P7" s="440" t="s">
        <v>885</v>
      </c>
      <c r="Q7" s="440" t="s">
        <v>884</v>
      </c>
      <c r="R7" s="440" t="s">
        <v>883</v>
      </c>
      <c r="S7" s="440" t="s">
        <v>882</v>
      </c>
      <c r="T7" s="464"/>
      <c r="U7" s="440" t="s">
        <v>561</v>
      </c>
      <c r="V7" s="440" t="s">
        <v>887</v>
      </c>
      <c r="W7" s="440" t="s">
        <v>886</v>
      </c>
      <c r="X7" s="440" t="s">
        <v>885</v>
      </c>
      <c r="Y7" s="440" t="s">
        <v>884</v>
      </c>
      <c r="Z7" s="440" t="s">
        <v>883</v>
      </c>
      <c r="AA7" s="440" t="s">
        <v>882</v>
      </c>
      <c r="AB7" s="463"/>
    </row>
    <row r="8" spans="1:28">
      <c r="A8" s="462">
        <v>1</v>
      </c>
      <c r="B8" s="436" t="s">
        <v>562</v>
      </c>
      <c r="C8" s="571">
        <v>1254995942.3714128</v>
      </c>
      <c r="D8" s="571">
        <v>1147807708.1314111</v>
      </c>
      <c r="E8" s="571">
        <v>23162600.162939396</v>
      </c>
      <c r="F8" s="571">
        <v>0</v>
      </c>
      <c r="G8" s="571">
        <v>0</v>
      </c>
      <c r="H8" s="571">
        <v>68377320.530000001</v>
      </c>
      <c r="I8" s="571">
        <v>14042037.740000002</v>
      </c>
      <c r="J8" s="571">
        <v>9450656.2999999989</v>
      </c>
      <c r="K8" s="571">
        <v>0</v>
      </c>
      <c r="L8" s="571">
        <v>38810913.710000016</v>
      </c>
      <c r="M8" s="571">
        <v>2208743.7400000002</v>
      </c>
      <c r="N8" s="571">
        <v>3734704.1600000011</v>
      </c>
      <c r="O8" s="571">
        <v>3990274.13</v>
      </c>
      <c r="P8" s="571">
        <v>4121042.42</v>
      </c>
      <c r="Q8" s="571">
        <v>8036899.3099999996</v>
      </c>
      <c r="R8" s="571">
        <v>3850121.0399999991</v>
      </c>
      <c r="S8" s="571">
        <v>2892.11</v>
      </c>
      <c r="T8" s="433"/>
      <c r="U8" s="433">
        <v>0</v>
      </c>
      <c r="V8" s="433">
        <v>0</v>
      </c>
      <c r="W8" s="433">
        <v>0</v>
      </c>
      <c r="X8" s="433">
        <v>0</v>
      </c>
      <c r="Y8" s="433">
        <v>0</v>
      </c>
      <c r="Z8" s="433">
        <v>0</v>
      </c>
      <c r="AA8" s="433">
        <v>0</v>
      </c>
    </row>
    <row r="9" spans="1:28">
      <c r="A9" s="433">
        <v>1.1000000000000001</v>
      </c>
      <c r="B9" s="452" t="s">
        <v>563</v>
      </c>
      <c r="C9" s="452">
        <v>0</v>
      </c>
      <c r="D9" s="452">
        <v>0</v>
      </c>
      <c r="E9" s="452">
        <v>0</v>
      </c>
      <c r="F9" s="452">
        <v>0</v>
      </c>
      <c r="G9" s="452">
        <v>0</v>
      </c>
      <c r="H9" s="452">
        <v>0</v>
      </c>
      <c r="I9" s="452">
        <v>0</v>
      </c>
      <c r="J9" s="452">
        <v>0</v>
      </c>
      <c r="K9" s="452">
        <v>0</v>
      </c>
      <c r="L9" s="452">
        <v>0</v>
      </c>
      <c r="M9" s="452">
        <v>0</v>
      </c>
      <c r="N9" s="452">
        <v>0</v>
      </c>
      <c r="O9" s="452">
        <v>0</v>
      </c>
      <c r="P9" s="452">
        <v>0</v>
      </c>
      <c r="Q9" s="452">
        <v>0</v>
      </c>
      <c r="R9" s="452">
        <v>0</v>
      </c>
      <c r="S9" s="452">
        <v>0</v>
      </c>
      <c r="T9" s="433"/>
      <c r="U9" s="433">
        <v>0</v>
      </c>
      <c r="V9" s="433">
        <v>0</v>
      </c>
      <c r="W9" s="433">
        <v>0</v>
      </c>
      <c r="X9" s="433">
        <v>0</v>
      </c>
      <c r="Y9" s="433">
        <v>0</v>
      </c>
      <c r="Z9" s="433">
        <v>0</v>
      </c>
      <c r="AA9" s="433">
        <v>0</v>
      </c>
    </row>
    <row r="10" spans="1:28">
      <c r="A10" s="433">
        <v>1.2</v>
      </c>
      <c r="B10" s="452" t="s">
        <v>564</v>
      </c>
      <c r="C10" s="452">
        <v>0</v>
      </c>
      <c r="D10" s="452">
        <v>0</v>
      </c>
      <c r="E10" s="452">
        <v>0</v>
      </c>
      <c r="F10" s="452">
        <v>0</v>
      </c>
      <c r="G10" s="452">
        <v>0</v>
      </c>
      <c r="H10" s="452">
        <v>0</v>
      </c>
      <c r="I10" s="452">
        <v>0</v>
      </c>
      <c r="J10" s="452">
        <v>0</v>
      </c>
      <c r="K10" s="452">
        <v>0</v>
      </c>
      <c r="L10" s="452">
        <v>0</v>
      </c>
      <c r="M10" s="452">
        <v>0</v>
      </c>
      <c r="N10" s="452">
        <v>0</v>
      </c>
      <c r="O10" s="452">
        <v>0</v>
      </c>
      <c r="P10" s="452">
        <v>0</v>
      </c>
      <c r="Q10" s="452">
        <v>0</v>
      </c>
      <c r="R10" s="452">
        <v>0</v>
      </c>
      <c r="S10" s="452">
        <v>0</v>
      </c>
      <c r="T10" s="433"/>
      <c r="U10" s="433">
        <v>0</v>
      </c>
      <c r="V10" s="433">
        <v>0</v>
      </c>
      <c r="W10" s="433">
        <v>0</v>
      </c>
      <c r="X10" s="433">
        <v>0</v>
      </c>
      <c r="Y10" s="433">
        <v>0</v>
      </c>
      <c r="Z10" s="433">
        <v>0</v>
      </c>
      <c r="AA10" s="433">
        <v>0</v>
      </c>
    </row>
    <row r="11" spans="1:28">
      <c r="A11" s="433">
        <v>1.3</v>
      </c>
      <c r="B11" s="452" t="s">
        <v>565</v>
      </c>
      <c r="C11" s="452">
        <v>0</v>
      </c>
      <c r="D11" s="452">
        <v>0</v>
      </c>
      <c r="E11" s="452">
        <v>0</v>
      </c>
      <c r="F11" s="452">
        <v>0</v>
      </c>
      <c r="G11" s="452">
        <v>0</v>
      </c>
      <c r="H11" s="452">
        <v>0</v>
      </c>
      <c r="I11" s="452">
        <v>0</v>
      </c>
      <c r="J11" s="452">
        <v>0</v>
      </c>
      <c r="K11" s="452">
        <v>0</v>
      </c>
      <c r="L11" s="452">
        <v>0</v>
      </c>
      <c r="M11" s="452">
        <v>0</v>
      </c>
      <c r="N11" s="452">
        <v>0</v>
      </c>
      <c r="O11" s="452">
        <v>0</v>
      </c>
      <c r="P11" s="452">
        <v>0</v>
      </c>
      <c r="Q11" s="452">
        <v>0</v>
      </c>
      <c r="R11" s="452">
        <v>0</v>
      </c>
      <c r="S11" s="452">
        <v>0</v>
      </c>
      <c r="T11" s="433"/>
      <c r="U11" s="433">
        <v>0</v>
      </c>
      <c r="V11" s="433">
        <v>0</v>
      </c>
      <c r="W11" s="433">
        <v>0</v>
      </c>
      <c r="X11" s="433">
        <v>0</v>
      </c>
      <c r="Y11" s="433">
        <v>0</v>
      </c>
      <c r="Z11" s="433">
        <v>0</v>
      </c>
      <c r="AA11" s="433">
        <v>0</v>
      </c>
    </row>
    <row r="12" spans="1:28">
      <c r="A12" s="433">
        <v>1.4</v>
      </c>
      <c r="B12" s="452" t="s">
        <v>566</v>
      </c>
      <c r="C12" s="452">
        <v>25358585.390000001</v>
      </c>
      <c r="D12" s="452">
        <v>24157009.800000001</v>
      </c>
      <c r="E12" s="452">
        <v>229392.01</v>
      </c>
      <c r="F12" s="452">
        <v>0</v>
      </c>
      <c r="G12" s="452">
        <v>0</v>
      </c>
      <c r="H12" s="452">
        <v>986365.32</v>
      </c>
      <c r="I12" s="452">
        <v>0</v>
      </c>
      <c r="J12" s="452">
        <v>0</v>
      </c>
      <c r="K12" s="452">
        <v>0</v>
      </c>
      <c r="L12" s="452">
        <v>215210.27</v>
      </c>
      <c r="M12" s="452">
        <v>0</v>
      </c>
      <c r="N12" s="452">
        <v>0</v>
      </c>
      <c r="O12" s="452">
        <v>0</v>
      </c>
      <c r="P12" s="452">
        <v>0</v>
      </c>
      <c r="Q12" s="452">
        <v>0</v>
      </c>
      <c r="R12" s="452">
        <v>65015.28</v>
      </c>
      <c r="S12" s="452">
        <v>0</v>
      </c>
      <c r="T12" s="433"/>
      <c r="U12" s="433">
        <v>0</v>
      </c>
      <c r="V12" s="433">
        <v>0</v>
      </c>
      <c r="W12" s="433">
        <v>0</v>
      </c>
      <c r="X12" s="433">
        <v>0</v>
      </c>
      <c r="Y12" s="433">
        <v>0</v>
      </c>
      <c r="Z12" s="433">
        <v>0</v>
      </c>
      <c r="AA12" s="433">
        <v>0</v>
      </c>
    </row>
    <row r="13" spans="1:28">
      <c r="A13" s="433">
        <v>1.5</v>
      </c>
      <c r="B13" s="452" t="s">
        <v>567</v>
      </c>
      <c r="C13" s="452">
        <v>552877517.77834678</v>
      </c>
      <c r="D13" s="452">
        <v>510721665.28834599</v>
      </c>
      <c r="E13" s="452">
        <v>11345573.552939396</v>
      </c>
      <c r="F13" s="452">
        <v>0</v>
      </c>
      <c r="G13" s="452">
        <v>0</v>
      </c>
      <c r="H13" s="452">
        <v>31640856.43999999</v>
      </c>
      <c r="I13" s="452">
        <v>7276811.1600000011</v>
      </c>
      <c r="J13" s="452">
        <v>2477136.7500000005</v>
      </c>
      <c r="K13" s="452">
        <v>0</v>
      </c>
      <c r="L13" s="452">
        <v>10514996.049999999</v>
      </c>
      <c r="M13" s="452">
        <v>466403.22</v>
      </c>
      <c r="N13" s="452">
        <v>308614.39999999997</v>
      </c>
      <c r="O13" s="452">
        <v>596902.08000000007</v>
      </c>
      <c r="P13" s="452">
        <v>445034.82999999996</v>
      </c>
      <c r="Q13" s="452">
        <v>5433113.7299999995</v>
      </c>
      <c r="R13" s="452">
        <v>871551.17999999993</v>
      </c>
      <c r="S13" s="452">
        <v>0</v>
      </c>
      <c r="T13" s="433"/>
      <c r="U13" s="433">
        <v>0</v>
      </c>
      <c r="V13" s="433">
        <v>0</v>
      </c>
      <c r="W13" s="433">
        <v>0</v>
      </c>
      <c r="X13" s="433">
        <v>0</v>
      </c>
      <c r="Y13" s="433">
        <v>0</v>
      </c>
      <c r="Z13" s="433">
        <v>0</v>
      </c>
      <c r="AA13" s="433">
        <v>0</v>
      </c>
    </row>
    <row r="14" spans="1:28">
      <c r="A14" s="433">
        <v>1.6</v>
      </c>
      <c r="B14" s="452" t="s">
        <v>568</v>
      </c>
      <c r="C14" s="452">
        <v>676759839.20306611</v>
      </c>
      <c r="D14" s="452">
        <v>612929033.04306495</v>
      </c>
      <c r="E14" s="452">
        <v>11587634.6</v>
      </c>
      <c r="F14" s="452">
        <v>0</v>
      </c>
      <c r="G14" s="452">
        <v>0</v>
      </c>
      <c r="H14" s="452">
        <v>35750098.770000011</v>
      </c>
      <c r="I14" s="452">
        <v>6765226.5800000001</v>
      </c>
      <c r="J14" s="452">
        <v>6973519.5499999989</v>
      </c>
      <c r="K14" s="452">
        <v>0</v>
      </c>
      <c r="L14" s="452">
        <v>28080707.390000015</v>
      </c>
      <c r="M14" s="452">
        <v>1742340.5200000005</v>
      </c>
      <c r="N14" s="452">
        <v>3426089.7600000012</v>
      </c>
      <c r="O14" s="452">
        <v>3393372.05</v>
      </c>
      <c r="P14" s="452">
        <v>3676007.59</v>
      </c>
      <c r="Q14" s="452">
        <v>2603785.58</v>
      </c>
      <c r="R14" s="452">
        <v>2913554.5799999991</v>
      </c>
      <c r="S14" s="452">
        <v>2892.11</v>
      </c>
      <c r="T14" s="433"/>
      <c r="U14" s="433">
        <v>0</v>
      </c>
      <c r="V14" s="433">
        <v>0</v>
      </c>
      <c r="W14" s="433">
        <v>0</v>
      </c>
      <c r="X14" s="433">
        <v>0</v>
      </c>
      <c r="Y14" s="433">
        <v>0</v>
      </c>
      <c r="Z14" s="433">
        <v>0</v>
      </c>
      <c r="AA14" s="433">
        <v>0</v>
      </c>
    </row>
    <row r="15" spans="1:28">
      <c r="A15" s="462">
        <v>2</v>
      </c>
      <c r="B15" s="436" t="s">
        <v>569</v>
      </c>
      <c r="C15" s="436">
        <v>178862766.07221261</v>
      </c>
      <c r="D15" s="436">
        <v>178862766.07221261</v>
      </c>
      <c r="E15" s="436">
        <v>0</v>
      </c>
      <c r="F15" s="436">
        <v>0</v>
      </c>
      <c r="G15" s="436">
        <v>0</v>
      </c>
      <c r="H15" s="436">
        <v>0</v>
      </c>
      <c r="I15" s="436">
        <v>0</v>
      </c>
      <c r="J15" s="436">
        <v>0</v>
      </c>
      <c r="K15" s="436">
        <v>0</v>
      </c>
      <c r="L15" s="436">
        <v>0</v>
      </c>
      <c r="M15" s="436">
        <v>0</v>
      </c>
      <c r="N15" s="436">
        <v>0</v>
      </c>
      <c r="O15" s="436">
        <v>0</v>
      </c>
      <c r="P15" s="436">
        <v>0</v>
      </c>
      <c r="Q15" s="436">
        <v>0</v>
      </c>
      <c r="R15" s="436">
        <v>0</v>
      </c>
      <c r="S15" s="436">
        <v>0</v>
      </c>
      <c r="T15" s="433"/>
      <c r="U15" s="433">
        <v>0</v>
      </c>
      <c r="V15" s="433">
        <v>0</v>
      </c>
      <c r="W15" s="433">
        <v>0</v>
      </c>
      <c r="X15" s="433">
        <v>0</v>
      </c>
      <c r="Y15" s="433">
        <v>0</v>
      </c>
      <c r="Z15" s="433">
        <v>0</v>
      </c>
      <c r="AA15" s="433">
        <v>0</v>
      </c>
    </row>
    <row r="16" spans="1:28">
      <c r="A16" s="433">
        <v>2.1</v>
      </c>
      <c r="B16" s="452" t="s">
        <v>563</v>
      </c>
      <c r="C16" s="452">
        <v>0</v>
      </c>
      <c r="D16" s="452">
        <v>0</v>
      </c>
      <c r="E16" s="452">
        <v>0</v>
      </c>
      <c r="F16" s="452">
        <v>0</v>
      </c>
      <c r="G16" s="452">
        <v>0</v>
      </c>
      <c r="H16" s="452">
        <v>0</v>
      </c>
      <c r="I16" s="452">
        <v>0</v>
      </c>
      <c r="J16" s="452">
        <v>0</v>
      </c>
      <c r="K16" s="452">
        <v>0</v>
      </c>
      <c r="L16" s="452">
        <v>0</v>
      </c>
      <c r="M16" s="452">
        <v>0</v>
      </c>
      <c r="N16" s="452">
        <v>0</v>
      </c>
      <c r="O16" s="452">
        <v>0</v>
      </c>
      <c r="P16" s="452">
        <v>0</v>
      </c>
      <c r="Q16" s="452">
        <v>0</v>
      </c>
      <c r="R16" s="452">
        <v>0</v>
      </c>
      <c r="S16" s="452">
        <v>0</v>
      </c>
      <c r="T16" s="433"/>
      <c r="U16" s="433">
        <v>0</v>
      </c>
      <c r="V16" s="433">
        <v>0</v>
      </c>
      <c r="W16" s="433">
        <v>0</v>
      </c>
      <c r="X16" s="433">
        <v>0</v>
      </c>
      <c r="Y16" s="433">
        <v>0</v>
      </c>
      <c r="Z16" s="433">
        <v>0</v>
      </c>
      <c r="AA16" s="433">
        <v>0</v>
      </c>
    </row>
    <row r="17" spans="1:27">
      <c r="A17" s="433">
        <v>2.2000000000000002</v>
      </c>
      <c r="B17" s="452" t="s">
        <v>564</v>
      </c>
      <c r="C17" s="452">
        <v>36654245.962212637</v>
      </c>
      <c r="D17" s="452">
        <v>36654245.962212637</v>
      </c>
      <c r="E17" s="452">
        <v>0</v>
      </c>
      <c r="F17" s="452">
        <v>0</v>
      </c>
      <c r="G17" s="452">
        <v>0</v>
      </c>
      <c r="H17" s="452">
        <v>0</v>
      </c>
      <c r="I17" s="452">
        <v>0</v>
      </c>
      <c r="J17" s="452">
        <v>0</v>
      </c>
      <c r="K17" s="452">
        <v>0</v>
      </c>
      <c r="L17" s="452">
        <v>0</v>
      </c>
      <c r="M17" s="452">
        <v>0</v>
      </c>
      <c r="N17" s="452">
        <v>0</v>
      </c>
      <c r="O17" s="452">
        <v>0</v>
      </c>
      <c r="P17" s="452">
        <v>0</v>
      </c>
      <c r="Q17" s="452">
        <v>0</v>
      </c>
      <c r="R17" s="452">
        <v>0</v>
      </c>
      <c r="S17" s="452">
        <v>0</v>
      </c>
      <c r="T17" s="433"/>
      <c r="U17" s="433">
        <v>0</v>
      </c>
      <c r="V17" s="433">
        <v>0</v>
      </c>
      <c r="W17" s="433">
        <v>0</v>
      </c>
      <c r="X17" s="433">
        <v>0</v>
      </c>
      <c r="Y17" s="433">
        <v>0</v>
      </c>
      <c r="Z17" s="433">
        <v>0</v>
      </c>
      <c r="AA17" s="433">
        <v>0</v>
      </c>
    </row>
    <row r="18" spans="1:27">
      <c r="A18" s="433">
        <v>2.2999999999999998</v>
      </c>
      <c r="B18" s="452" t="s">
        <v>565</v>
      </c>
      <c r="C18" s="452">
        <v>111064013.13999999</v>
      </c>
      <c r="D18" s="452">
        <v>111064013.13999999</v>
      </c>
      <c r="E18" s="452">
        <v>0</v>
      </c>
      <c r="F18" s="452">
        <v>0</v>
      </c>
      <c r="G18" s="452">
        <v>0</v>
      </c>
      <c r="H18" s="452">
        <v>0</v>
      </c>
      <c r="I18" s="452">
        <v>0</v>
      </c>
      <c r="J18" s="452">
        <v>0</v>
      </c>
      <c r="K18" s="452">
        <v>0</v>
      </c>
      <c r="L18" s="452">
        <v>0</v>
      </c>
      <c r="M18" s="452">
        <v>0</v>
      </c>
      <c r="N18" s="452">
        <v>0</v>
      </c>
      <c r="O18" s="452">
        <v>0</v>
      </c>
      <c r="P18" s="452">
        <v>0</v>
      </c>
      <c r="Q18" s="452">
        <v>0</v>
      </c>
      <c r="R18" s="452">
        <v>0</v>
      </c>
      <c r="S18" s="452">
        <v>0</v>
      </c>
      <c r="T18" s="433"/>
      <c r="U18" s="433">
        <v>0</v>
      </c>
      <c r="V18" s="433">
        <v>0</v>
      </c>
      <c r="W18" s="433">
        <v>0</v>
      </c>
      <c r="X18" s="433">
        <v>0</v>
      </c>
      <c r="Y18" s="433">
        <v>0</v>
      </c>
      <c r="Z18" s="433">
        <v>0</v>
      </c>
      <c r="AA18" s="433">
        <v>0</v>
      </c>
    </row>
    <row r="19" spans="1:27">
      <c r="A19" s="433">
        <v>2.4</v>
      </c>
      <c r="B19" s="452" t="s">
        <v>566</v>
      </c>
      <c r="C19" s="452">
        <v>31144506.969999999</v>
      </c>
      <c r="D19" s="452">
        <v>31144506.969999999</v>
      </c>
      <c r="E19" s="452">
        <v>0</v>
      </c>
      <c r="F19" s="452">
        <v>0</v>
      </c>
      <c r="G19" s="452">
        <v>0</v>
      </c>
      <c r="H19" s="452">
        <v>0</v>
      </c>
      <c r="I19" s="452">
        <v>0</v>
      </c>
      <c r="J19" s="452">
        <v>0</v>
      </c>
      <c r="K19" s="452">
        <v>0</v>
      </c>
      <c r="L19" s="452">
        <v>0</v>
      </c>
      <c r="M19" s="452">
        <v>0</v>
      </c>
      <c r="N19" s="452">
        <v>0</v>
      </c>
      <c r="O19" s="452">
        <v>0</v>
      </c>
      <c r="P19" s="452">
        <v>0</v>
      </c>
      <c r="Q19" s="452">
        <v>0</v>
      </c>
      <c r="R19" s="452">
        <v>0</v>
      </c>
      <c r="S19" s="452">
        <v>0</v>
      </c>
      <c r="T19" s="433"/>
      <c r="U19" s="433">
        <v>0</v>
      </c>
      <c r="V19" s="433">
        <v>0</v>
      </c>
      <c r="W19" s="433">
        <v>0</v>
      </c>
      <c r="X19" s="433">
        <v>0</v>
      </c>
      <c r="Y19" s="433">
        <v>0</v>
      </c>
      <c r="Z19" s="433">
        <v>0</v>
      </c>
      <c r="AA19" s="433">
        <v>0</v>
      </c>
    </row>
    <row r="20" spans="1:27">
      <c r="A20" s="433">
        <v>2.5</v>
      </c>
      <c r="B20" s="452" t="s">
        <v>567</v>
      </c>
      <c r="C20" s="452">
        <v>0</v>
      </c>
      <c r="D20" s="452">
        <v>0</v>
      </c>
      <c r="E20" s="452">
        <v>0</v>
      </c>
      <c r="F20" s="452">
        <v>0</v>
      </c>
      <c r="G20" s="452">
        <v>0</v>
      </c>
      <c r="H20" s="452">
        <v>0</v>
      </c>
      <c r="I20" s="452">
        <v>0</v>
      </c>
      <c r="J20" s="452">
        <v>0</v>
      </c>
      <c r="K20" s="452">
        <v>0</v>
      </c>
      <c r="L20" s="452">
        <v>0</v>
      </c>
      <c r="M20" s="452">
        <v>0</v>
      </c>
      <c r="N20" s="452">
        <v>0</v>
      </c>
      <c r="O20" s="452">
        <v>0</v>
      </c>
      <c r="P20" s="452">
        <v>0</v>
      </c>
      <c r="Q20" s="452">
        <v>0</v>
      </c>
      <c r="R20" s="452">
        <v>0</v>
      </c>
      <c r="S20" s="452">
        <v>0</v>
      </c>
      <c r="T20" s="433"/>
      <c r="U20" s="433">
        <v>0</v>
      </c>
      <c r="V20" s="433">
        <v>0</v>
      </c>
      <c r="W20" s="433">
        <v>0</v>
      </c>
      <c r="X20" s="433">
        <v>0</v>
      </c>
      <c r="Y20" s="433">
        <v>0</v>
      </c>
      <c r="Z20" s="433">
        <v>0</v>
      </c>
      <c r="AA20" s="433">
        <v>0</v>
      </c>
    </row>
    <row r="21" spans="1:27">
      <c r="A21" s="433">
        <v>2.6</v>
      </c>
      <c r="B21" s="452" t="s">
        <v>568</v>
      </c>
      <c r="C21" s="452">
        <v>0</v>
      </c>
      <c r="D21" s="452">
        <v>0</v>
      </c>
      <c r="E21" s="452">
        <v>0</v>
      </c>
      <c r="F21" s="452">
        <v>0</v>
      </c>
      <c r="G21" s="452">
        <v>0</v>
      </c>
      <c r="H21" s="452">
        <v>0</v>
      </c>
      <c r="I21" s="452">
        <v>0</v>
      </c>
      <c r="J21" s="452">
        <v>0</v>
      </c>
      <c r="K21" s="452">
        <v>0</v>
      </c>
      <c r="L21" s="452">
        <v>0</v>
      </c>
      <c r="M21" s="452">
        <v>0</v>
      </c>
      <c r="N21" s="452">
        <v>0</v>
      </c>
      <c r="O21" s="452">
        <v>0</v>
      </c>
      <c r="P21" s="452">
        <v>0</v>
      </c>
      <c r="Q21" s="452">
        <v>0</v>
      </c>
      <c r="R21" s="452">
        <v>0</v>
      </c>
      <c r="S21" s="452">
        <v>0</v>
      </c>
      <c r="T21" s="433"/>
      <c r="U21" s="433">
        <v>0</v>
      </c>
      <c r="V21" s="433">
        <v>0</v>
      </c>
      <c r="W21" s="433">
        <v>0</v>
      </c>
      <c r="X21" s="433">
        <v>0</v>
      </c>
      <c r="Y21" s="433">
        <v>0</v>
      </c>
      <c r="Z21" s="433">
        <v>0</v>
      </c>
      <c r="AA21" s="433">
        <v>0</v>
      </c>
    </row>
    <row r="22" spans="1:27">
      <c r="A22" s="462">
        <v>3</v>
      </c>
      <c r="B22" s="436" t="s">
        <v>570</v>
      </c>
      <c r="C22" s="436">
        <v>80100597.823900089</v>
      </c>
      <c r="D22" s="436">
        <v>31583435.723899998</v>
      </c>
      <c r="E22" s="461"/>
      <c r="F22" s="461"/>
      <c r="G22" s="461"/>
      <c r="H22" s="436">
        <v>4200755.38</v>
      </c>
      <c r="I22" s="461"/>
      <c r="J22" s="461"/>
      <c r="K22" s="461"/>
      <c r="L22" s="436">
        <v>1243941.75</v>
      </c>
      <c r="M22" s="461"/>
      <c r="N22" s="461"/>
      <c r="O22" s="461"/>
      <c r="P22" s="461"/>
      <c r="Q22" s="461"/>
      <c r="R22" s="461"/>
      <c r="S22" s="461"/>
      <c r="T22" s="436"/>
      <c r="U22" s="461"/>
      <c r="V22" s="461"/>
      <c r="W22" s="461"/>
      <c r="X22" s="461"/>
      <c r="Y22" s="461"/>
      <c r="Z22" s="461"/>
      <c r="AA22" s="461"/>
    </row>
    <row r="23" spans="1:27">
      <c r="A23" s="433">
        <v>3.1</v>
      </c>
      <c r="B23" s="452" t="s">
        <v>563</v>
      </c>
      <c r="C23" s="436">
        <v>0</v>
      </c>
      <c r="D23" s="436">
        <v>0</v>
      </c>
      <c r="E23" s="461"/>
      <c r="F23" s="461"/>
      <c r="G23" s="461"/>
      <c r="H23" s="436">
        <v>0</v>
      </c>
      <c r="I23" s="461"/>
      <c r="J23" s="461"/>
      <c r="K23" s="461"/>
      <c r="L23" s="436">
        <v>0</v>
      </c>
      <c r="M23" s="461"/>
      <c r="N23" s="461"/>
      <c r="O23" s="461"/>
      <c r="P23" s="461"/>
      <c r="Q23" s="461"/>
      <c r="R23" s="461"/>
      <c r="S23" s="461"/>
      <c r="T23" s="436"/>
      <c r="U23" s="461"/>
      <c r="V23" s="461"/>
      <c r="W23" s="461"/>
      <c r="X23" s="461"/>
      <c r="Y23" s="461"/>
      <c r="Z23" s="461"/>
      <c r="AA23" s="461"/>
    </row>
    <row r="24" spans="1:27">
      <c r="A24" s="433">
        <v>3.2</v>
      </c>
      <c r="B24" s="452" t="s">
        <v>564</v>
      </c>
      <c r="C24" s="436">
        <v>0</v>
      </c>
      <c r="D24" s="436">
        <v>0</v>
      </c>
      <c r="E24" s="461"/>
      <c r="F24" s="461"/>
      <c r="G24" s="461"/>
      <c r="H24" s="436">
        <v>0</v>
      </c>
      <c r="I24" s="461"/>
      <c r="J24" s="461"/>
      <c r="K24" s="461"/>
      <c r="L24" s="436">
        <v>0</v>
      </c>
      <c r="M24" s="461"/>
      <c r="N24" s="461"/>
      <c r="O24" s="461"/>
      <c r="P24" s="461"/>
      <c r="Q24" s="461"/>
      <c r="R24" s="461"/>
      <c r="S24" s="461"/>
      <c r="T24" s="436"/>
      <c r="U24" s="461"/>
      <c r="V24" s="461"/>
      <c r="W24" s="461"/>
      <c r="X24" s="461"/>
      <c r="Y24" s="461"/>
      <c r="Z24" s="461"/>
      <c r="AA24" s="461"/>
    </row>
    <row r="25" spans="1:27">
      <c r="A25" s="433">
        <v>3.3</v>
      </c>
      <c r="B25" s="452" t="s">
        <v>565</v>
      </c>
      <c r="C25" s="436">
        <v>0</v>
      </c>
      <c r="D25" s="436">
        <v>0</v>
      </c>
      <c r="E25" s="461"/>
      <c r="F25" s="461"/>
      <c r="G25" s="461"/>
      <c r="H25" s="436">
        <v>0</v>
      </c>
      <c r="I25" s="461"/>
      <c r="J25" s="461"/>
      <c r="K25" s="461"/>
      <c r="L25" s="436">
        <v>0</v>
      </c>
      <c r="M25" s="461"/>
      <c r="N25" s="461"/>
      <c r="O25" s="461"/>
      <c r="P25" s="461"/>
      <c r="Q25" s="461"/>
      <c r="R25" s="461"/>
      <c r="S25" s="461"/>
      <c r="T25" s="436"/>
      <c r="U25" s="461"/>
      <c r="V25" s="461"/>
      <c r="W25" s="461"/>
      <c r="X25" s="461"/>
      <c r="Y25" s="461"/>
      <c r="Z25" s="461"/>
      <c r="AA25" s="461"/>
    </row>
    <row r="26" spans="1:27">
      <c r="A26" s="433">
        <v>3.4</v>
      </c>
      <c r="B26" s="452" t="s">
        <v>566</v>
      </c>
      <c r="C26" s="436">
        <v>1144796.3648000001</v>
      </c>
      <c r="D26" s="436">
        <v>1144796.3648000001</v>
      </c>
      <c r="E26" s="461"/>
      <c r="F26" s="461"/>
      <c r="G26" s="461"/>
      <c r="H26" s="436">
        <v>0</v>
      </c>
      <c r="I26" s="461"/>
      <c r="J26" s="461"/>
      <c r="K26" s="461"/>
      <c r="L26" s="436">
        <v>0</v>
      </c>
      <c r="M26" s="461"/>
      <c r="N26" s="461"/>
      <c r="O26" s="461"/>
      <c r="P26" s="461"/>
      <c r="Q26" s="461"/>
      <c r="R26" s="461"/>
      <c r="S26" s="461"/>
      <c r="T26" s="436"/>
      <c r="U26" s="461"/>
      <c r="V26" s="461"/>
      <c r="W26" s="461"/>
      <c r="X26" s="461"/>
      <c r="Y26" s="461"/>
      <c r="Z26" s="461"/>
      <c r="AA26" s="461"/>
    </row>
    <row r="27" spans="1:27">
      <c r="A27" s="433">
        <v>3.5</v>
      </c>
      <c r="B27" s="452" t="s">
        <v>567</v>
      </c>
      <c r="C27" s="436">
        <v>67967252.944700077</v>
      </c>
      <c r="D27" s="436">
        <v>19450090.844699994</v>
      </c>
      <c r="E27" s="461"/>
      <c r="F27" s="461"/>
      <c r="G27" s="461"/>
      <c r="H27" s="436">
        <v>4200755.38</v>
      </c>
      <c r="I27" s="461"/>
      <c r="J27" s="461"/>
      <c r="K27" s="461"/>
      <c r="L27" s="436">
        <v>1243941.75</v>
      </c>
      <c r="M27" s="461"/>
      <c r="N27" s="461"/>
      <c r="O27" s="461"/>
      <c r="P27" s="461"/>
      <c r="Q27" s="461"/>
      <c r="R27" s="461"/>
      <c r="S27" s="461"/>
      <c r="T27" s="436"/>
      <c r="U27" s="461"/>
      <c r="V27" s="461"/>
      <c r="W27" s="461"/>
      <c r="X27" s="461"/>
      <c r="Y27" s="461"/>
      <c r="Z27" s="461"/>
      <c r="AA27" s="461"/>
    </row>
    <row r="28" spans="1:27">
      <c r="A28" s="433">
        <v>3.6</v>
      </c>
      <c r="B28" s="452" t="s">
        <v>568</v>
      </c>
      <c r="C28" s="436">
        <v>10988548.514400003</v>
      </c>
      <c r="D28" s="436">
        <v>10988548.514400003</v>
      </c>
      <c r="E28" s="461"/>
      <c r="F28" s="461"/>
      <c r="G28" s="461"/>
      <c r="H28" s="436">
        <v>0</v>
      </c>
      <c r="I28" s="461"/>
      <c r="J28" s="461"/>
      <c r="K28" s="461"/>
      <c r="L28" s="436">
        <v>0</v>
      </c>
      <c r="M28" s="461"/>
      <c r="N28" s="461"/>
      <c r="O28" s="461"/>
      <c r="P28" s="461"/>
      <c r="Q28" s="461"/>
      <c r="R28" s="461"/>
      <c r="S28" s="461"/>
      <c r="T28" s="436"/>
      <c r="U28" s="461"/>
      <c r="V28" s="461"/>
      <c r="W28" s="461"/>
      <c r="X28" s="461"/>
      <c r="Y28" s="461"/>
      <c r="Z28" s="461"/>
      <c r="AA28" s="46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AA22"/>
  <sheetViews>
    <sheetView showGridLines="0" zoomScaleNormal="100" workbookViewId="0"/>
  </sheetViews>
  <sheetFormatPr defaultColWidth="9.140625" defaultRowHeight="12.75"/>
  <cols>
    <col min="1" max="1" width="11.85546875" style="443" bestFit="1" customWidth="1"/>
    <col min="2" max="2" width="90.28515625" style="443" bestFit="1" customWidth="1"/>
    <col min="3" max="3" width="20.140625" style="443" customWidth="1"/>
    <col min="4" max="4" width="22.28515625" style="443" customWidth="1"/>
    <col min="5" max="7" width="17.140625" style="443" customWidth="1"/>
    <col min="8" max="8" width="22.28515625" style="443" customWidth="1"/>
    <col min="9" max="10" width="17.140625" style="443" customWidth="1"/>
    <col min="11" max="27" width="22.28515625" style="443" customWidth="1"/>
    <col min="28" max="16384" width="9.140625" style="443"/>
  </cols>
  <sheetData>
    <row r="1" spans="1:27" ht="13.5">
      <c r="A1" s="338" t="s">
        <v>108</v>
      </c>
      <c r="B1" s="274" t="str">
        <f>Info!C2</f>
        <v>სს ტერაბანკი</v>
      </c>
    </row>
    <row r="2" spans="1:27">
      <c r="A2" s="338" t="s">
        <v>109</v>
      </c>
      <c r="B2" s="341">
        <f>'1. key ratios'!B2</f>
        <v>45199</v>
      </c>
    </row>
    <row r="3" spans="1:27">
      <c r="A3" s="340" t="s">
        <v>571</v>
      </c>
      <c r="C3" s="445"/>
    </row>
    <row r="4" spans="1:27" ht="13.5" thickBot="1">
      <c r="A4" s="340"/>
      <c r="B4" s="445"/>
      <c r="C4" s="445"/>
    </row>
    <row r="5" spans="1:27" ht="13.5" customHeight="1">
      <c r="A5" s="685" t="s">
        <v>901</v>
      </c>
      <c r="B5" s="686"/>
      <c r="C5" s="682" t="s">
        <v>572</v>
      </c>
      <c r="D5" s="683"/>
      <c r="E5" s="683"/>
      <c r="F5" s="683"/>
      <c r="G5" s="683"/>
      <c r="H5" s="683"/>
      <c r="I5" s="683"/>
      <c r="J5" s="683"/>
      <c r="K5" s="683"/>
      <c r="L5" s="683"/>
      <c r="M5" s="683"/>
      <c r="N5" s="683"/>
      <c r="O5" s="683"/>
      <c r="P5" s="683"/>
      <c r="Q5" s="683"/>
      <c r="R5" s="683"/>
      <c r="S5" s="683"/>
      <c r="T5" s="683"/>
      <c r="U5" s="683"/>
      <c r="V5" s="683"/>
      <c r="W5" s="683"/>
      <c r="X5" s="683"/>
      <c r="Y5" s="683"/>
      <c r="Z5" s="683"/>
      <c r="AA5" s="684"/>
    </row>
    <row r="6" spans="1:27" ht="12" customHeight="1">
      <c r="A6" s="687"/>
      <c r="B6" s="688"/>
      <c r="C6" s="691" t="s">
        <v>66</v>
      </c>
      <c r="D6" s="656" t="s">
        <v>892</v>
      </c>
      <c r="E6" s="656"/>
      <c r="F6" s="656"/>
      <c r="G6" s="656"/>
      <c r="H6" s="677" t="s">
        <v>891</v>
      </c>
      <c r="I6" s="678"/>
      <c r="J6" s="678"/>
      <c r="K6" s="678"/>
      <c r="L6" s="469"/>
      <c r="M6" s="660" t="s">
        <v>890</v>
      </c>
      <c r="N6" s="660"/>
      <c r="O6" s="660"/>
      <c r="P6" s="660"/>
      <c r="Q6" s="660"/>
      <c r="R6" s="660"/>
      <c r="S6" s="658"/>
      <c r="T6" s="469"/>
      <c r="U6" s="660" t="s">
        <v>889</v>
      </c>
      <c r="V6" s="660"/>
      <c r="W6" s="660"/>
      <c r="X6" s="660"/>
      <c r="Y6" s="660"/>
      <c r="Z6" s="660"/>
      <c r="AA6" s="681"/>
    </row>
    <row r="7" spans="1:27" ht="38.25">
      <c r="A7" s="689"/>
      <c r="B7" s="690"/>
      <c r="C7" s="692"/>
      <c r="D7" s="467"/>
      <c r="E7" s="440" t="s">
        <v>561</v>
      </c>
      <c r="F7" s="440" t="s">
        <v>887</v>
      </c>
      <c r="G7" s="440" t="s">
        <v>888</v>
      </c>
      <c r="H7" s="444"/>
      <c r="I7" s="440" t="s">
        <v>561</v>
      </c>
      <c r="J7" s="440" t="s">
        <v>887</v>
      </c>
      <c r="K7" s="440" t="s">
        <v>888</v>
      </c>
      <c r="L7" s="464"/>
      <c r="M7" s="440" t="s">
        <v>561</v>
      </c>
      <c r="N7" s="440" t="s">
        <v>900</v>
      </c>
      <c r="O7" s="440" t="s">
        <v>899</v>
      </c>
      <c r="P7" s="440" t="s">
        <v>898</v>
      </c>
      <c r="Q7" s="440" t="s">
        <v>897</v>
      </c>
      <c r="R7" s="440" t="s">
        <v>896</v>
      </c>
      <c r="S7" s="440" t="s">
        <v>882</v>
      </c>
      <c r="T7" s="464"/>
      <c r="U7" s="440" t="s">
        <v>561</v>
      </c>
      <c r="V7" s="440" t="s">
        <v>900</v>
      </c>
      <c r="W7" s="440" t="s">
        <v>899</v>
      </c>
      <c r="X7" s="440" t="s">
        <v>898</v>
      </c>
      <c r="Y7" s="440" t="s">
        <v>897</v>
      </c>
      <c r="Z7" s="440" t="s">
        <v>896</v>
      </c>
      <c r="AA7" s="440" t="s">
        <v>882</v>
      </c>
    </row>
    <row r="8" spans="1:27">
      <c r="A8" s="494">
        <v>1</v>
      </c>
      <c r="B8" s="493" t="s">
        <v>562</v>
      </c>
      <c r="C8" s="492">
        <v>1254995942.3714154</v>
      </c>
      <c r="D8" s="433">
        <v>1147807708.1314118</v>
      </c>
      <c r="E8" s="433">
        <v>23162600.162939381</v>
      </c>
      <c r="F8" s="433">
        <v>0</v>
      </c>
      <c r="G8" s="433">
        <v>0</v>
      </c>
      <c r="H8" s="433">
        <v>68377320.530000046</v>
      </c>
      <c r="I8" s="433">
        <v>14042037.74</v>
      </c>
      <c r="J8" s="433">
        <v>9450656.3000000007</v>
      </c>
      <c r="K8" s="433">
        <v>0</v>
      </c>
      <c r="L8" s="433">
        <v>38810913.709999993</v>
      </c>
      <c r="M8" s="433">
        <v>2208743.7400000016</v>
      </c>
      <c r="N8" s="433">
        <v>3734704.1600000011</v>
      </c>
      <c r="O8" s="433">
        <v>3990274.1300000004</v>
      </c>
      <c r="P8" s="433">
        <v>4121042.4200000004</v>
      </c>
      <c r="Q8" s="433">
        <v>8036899.3099999996</v>
      </c>
      <c r="R8" s="433">
        <v>3850121.04</v>
      </c>
      <c r="S8" s="433">
        <v>2892.11</v>
      </c>
      <c r="T8" s="433">
        <v>0</v>
      </c>
      <c r="U8" s="433">
        <v>0</v>
      </c>
      <c r="V8" s="433">
        <v>0</v>
      </c>
      <c r="W8" s="433">
        <v>0</v>
      </c>
      <c r="X8" s="433">
        <v>0</v>
      </c>
      <c r="Y8" s="433">
        <v>0</v>
      </c>
      <c r="Z8" s="433">
        <v>0</v>
      </c>
      <c r="AA8" s="433">
        <v>0</v>
      </c>
    </row>
    <row r="9" spans="1:27">
      <c r="A9" s="485">
        <v>1.1000000000000001</v>
      </c>
      <c r="B9" s="491" t="s">
        <v>573</v>
      </c>
      <c r="C9" s="492">
        <v>295121879.24000049</v>
      </c>
      <c r="D9" s="433">
        <v>269929460.60000014</v>
      </c>
      <c r="E9" s="433">
        <v>269929460.60000014</v>
      </c>
      <c r="F9" s="433">
        <v>0</v>
      </c>
      <c r="G9" s="433">
        <v>0</v>
      </c>
      <c r="H9" s="433">
        <v>12573653.729999999</v>
      </c>
      <c r="I9" s="433">
        <v>11357815.199999997</v>
      </c>
      <c r="J9" s="433">
        <v>1215838.53</v>
      </c>
      <c r="K9" s="433">
        <v>0</v>
      </c>
      <c r="L9" s="433">
        <v>12618764.91</v>
      </c>
      <c r="M9" s="433">
        <v>7164424.0100000007</v>
      </c>
      <c r="N9" s="433">
        <v>1434397.8299999998</v>
      </c>
      <c r="O9" s="433">
        <v>643183.84000000008</v>
      </c>
      <c r="P9" s="433">
        <v>945198.13999999978</v>
      </c>
      <c r="Q9" s="433">
        <v>2055935.07</v>
      </c>
      <c r="R9" s="433">
        <v>375626.02</v>
      </c>
      <c r="S9" s="433">
        <v>0</v>
      </c>
      <c r="T9" s="433">
        <v>0</v>
      </c>
      <c r="U9" s="433">
        <v>0</v>
      </c>
      <c r="V9" s="433">
        <v>0</v>
      </c>
      <c r="W9" s="433">
        <v>0</v>
      </c>
      <c r="X9" s="433">
        <v>0</v>
      </c>
      <c r="Y9" s="433">
        <v>0</v>
      </c>
      <c r="Z9" s="433">
        <v>0</v>
      </c>
      <c r="AA9" s="433">
        <v>0</v>
      </c>
    </row>
    <row r="10" spans="1:27">
      <c r="A10" s="489" t="s">
        <v>157</v>
      </c>
      <c r="B10" s="490" t="s">
        <v>574</v>
      </c>
      <c r="C10" s="492">
        <v>1064920865.9499967</v>
      </c>
      <c r="D10" s="433">
        <v>965825541.40999842</v>
      </c>
      <c r="E10" s="433">
        <v>965825541.40999842</v>
      </c>
      <c r="F10" s="433">
        <v>0</v>
      </c>
      <c r="G10" s="433">
        <v>0</v>
      </c>
      <c r="H10" s="433">
        <v>65360651.310000025</v>
      </c>
      <c r="I10" s="433">
        <v>56825044.900000006</v>
      </c>
      <c r="J10" s="433">
        <v>8535606.4100000001</v>
      </c>
      <c r="K10" s="433">
        <v>0</v>
      </c>
      <c r="L10" s="433">
        <v>33734673.230000041</v>
      </c>
      <c r="M10" s="433">
        <v>14321980.459999997</v>
      </c>
      <c r="N10" s="433">
        <v>3241832.1800000006</v>
      </c>
      <c r="O10" s="433">
        <v>2389448.37</v>
      </c>
      <c r="P10" s="433">
        <v>2675984.1900000009</v>
      </c>
      <c r="Q10" s="433">
        <v>7545588.7399999993</v>
      </c>
      <c r="R10" s="433">
        <v>3559839.29</v>
      </c>
      <c r="S10" s="433">
        <v>0</v>
      </c>
      <c r="T10" s="433">
        <v>0</v>
      </c>
      <c r="U10" s="433">
        <v>0</v>
      </c>
      <c r="V10" s="433">
        <v>0</v>
      </c>
      <c r="W10" s="433">
        <v>0</v>
      </c>
      <c r="X10" s="433">
        <v>0</v>
      </c>
      <c r="Y10" s="433">
        <v>0</v>
      </c>
      <c r="Z10" s="433">
        <v>0</v>
      </c>
      <c r="AA10" s="433">
        <v>0</v>
      </c>
    </row>
    <row r="11" spans="1:27">
      <c r="A11" s="487" t="s">
        <v>575</v>
      </c>
      <c r="B11" s="488" t="s">
        <v>576</v>
      </c>
      <c r="C11" s="492">
        <v>1064920865.9499967</v>
      </c>
      <c r="D11" s="433">
        <v>965825541.40999842</v>
      </c>
      <c r="E11" s="433">
        <v>965825541.40999842</v>
      </c>
      <c r="F11" s="433">
        <v>0</v>
      </c>
      <c r="G11" s="433">
        <v>0</v>
      </c>
      <c r="H11" s="433">
        <v>65360651.310000025</v>
      </c>
      <c r="I11" s="433">
        <v>56825044.900000006</v>
      </c>
      <c r="J11" s="433">
        <v>8535606.4100000001</v>
      </c>
      <c r="K11" s="433">
        <v>0</v>
      </c>
      <c r="L11" s="433">
        <v>33734673.230000041</v>
      </c>
      <c r="M11" s="433">
        <v>14321980.459999997</v>
      </c>
      <c r="N11" s="433">
        <v>3241832.1800000006</v>
      </c>
      <c r="O11" s="433">
        <v>2389448.37</v>
      </c>
      <c r="P11" s="433">
        <v>0</v>
      </c>
      <c r="Q11" s="433">
        <v>0</v>
      </c>
      <c r="R11" s="433">
        <v>0</v>
      </c>
      <c r="S11" s="433">
        <v>0</v>
      </c>
      <c r="T11" s="433">
        <v>0</v>
      </c>
      <c r="U11" s="433">
        <v>0</v>
      </c>
      <c r="V11" s="433">
        <v>0</v>
      </c>
      <c r="W11" s="433">
        <v>0</v>
      </c>
      <c r="X11" s="433">
        <v>0</v>
      </c>
      <c r="Y11" s="433">
        <v>0</v>
      </c>
      <c r="Z11" s="433">
        <v>0</v>
      </c>
      <c r="AA11" s="433">
        <v>0</v>
      </c>
    </row>
    <row r="12" spans="1:27">
      <c r="A12" s="487" t="s">
        <v>577</v>
      </c>
      <c r="B12" s="488" t="s">
        <v>578</v>
      </c>
      <c r="C12" s="492">
        <v>0</v>
      </c>
      <c r="D12" s="433">
        <v>0</v>
      </c>
      <c r="E12" s="433">
        <v>0</v>
      </c>
      <c r="F12" s="433">
        <v>0</v>
      </c>
      <c r="G12" s="433">
        <v>0</v>
      </c>
      <c r="H12" s="433">
        <v>0</v>
      </c>
      <c r="I12" s="433">
        <v>0</v>
      </c>
      <c r="J12" s="433">
        <v>0</v>
      </c>
      <c r="K12" s="433">
        <v>0</v>
      </c>
      <c r="L12" s="433">
        <v>0</v>
      </c>
      <c r="M12" s="433">
        <v>0</v>
      </c>
      <c r="N12" s="433">
        <v>0</v>
      </c>
      <c r="O12" s="433">
        <v>0</v>
      </c>
      <c r="P12" s="433">
        <v>0</v>
      </c>
      <c r="Q12" s="433">
        <v>0</v>
      </c>
      <c r="R12" s="433">
        <v>0</v>
      </c>
      <c r="S12" s="433">
        <v>0</v>
      </c>
      <c r="T12" s="433">
        <v>0</v>
      </c>
      <c r="U12" s="433">
        <v>0</v>
      </c>
      <c r="V12" s="433">
        <v>0</v>
      </c>
      <c r="W12" s="433">
        <v>0</v>
      </c>
      <c r="X12" s="433">
        <v>0</v>
      </c>
      <c r="Y12" s="433">
        <v>0</v>
      </c>
      <c r="Z12" s="433">
        <v>0</v>
      </c>
      <c r="AA12" s="433">
        <v>0</v>
      </c>
    </row>
    <row r="13" spans="1:27">
      <c r="A13" s="487" t="s">
        <v>579</v>
      </c>
      <c r="B13" s="488" t="s">
        <v>580</v>
      </c>
      <c r="C13" s="492">
        <v>0</v>
      </c>
      <c r="D13" s="433">
        <v>0</v>
      </c>
      <c r="E13" s="433">
        <v>0</v>
      </c>
      <c r="F13" s="433">
        <v>0</v>
      </c>
      <c r="G13" s="433">
        <v>0</v>
      </c>
      <c r="H13" s="433">
        <v>0</v>
      </c>
      <c r="I13" s="433">
        <v>0</v>
      </c>
      <c r="J13" s="433">
        <v>0</v>
      </c>
      <c r="K13" s="433">
        <v>0</v>
      </c>
      <c r="L13" s="433">
        <v>0</v>
      </c>
      <c r="M13" s="433">
        <v>0</v>
      </c>
      <c r="N13" s="433">
        <v>0</v>
      </c>
      <c r="O13" s="433">
        <v>0</v>
      </c>
      <c r="P13" s="433">
        <v>0</v>
      </c>
      <c r="Q13" s="433">
        <v>0</v>
      </c>
      <c r="R13" s="433">
        <v>0</v>
      </c>
      <c r="S13" s="433">
        <v>0</v>
      </c>
      <c r="T13" s="433">
        <v>0</v>
      </c>
      <c r="U13" s="433">
        <v>0</v>
      </c>
      <c r="V13" s="433">
        <v>0</v>
      </c>
      <c r="W13" s="433">
        <v>0</v>
      </c>
      <c r="X13" s="433">
        <v>0</v>
      </c>
      <c r="Y13" s="433">
        <v>0</v>
      </c>
      <c r="Z13" s="433">
        <v>0</v>
      </c>
      <c r="AA13" s="433">
        <v>0</v>
      </c>
    </row>
    <row r="14" spans="1:27">
      <c r="A14" s="487" t="s">
        <v>581</v>
      </c>
      <c r="B14" s="488" t="s">
        <v>582</v>
      </c>
      <c r="C14" s="492">
        <v>0</v>
      </c>
      <c r="D14" s="433">
        <v>0</v>
      </c>
      <c r="E14" s="433">
        <v>0</v>
      </c>
      <c r="F14" s="433">
        <v>0</v>
      </c>
      <c r="G14" s="433">
        <v>0</v>
      </c>
      <c r="H14" s="433">
        <v>0</v>
      </c>
      <c r="I14" s="433">
        <v>0</v>
      </c>
      <c r="J14" s="433">
        <v>0</v>
      </c>
      <c r="K14" s="433">
        <v>0</v>
      </c>
      <c r="L14" s="433">
        <v>0</v>
      </c>
      <c r="M14" s="433">
        <v>0</v>
      </c>
      <c r="N14" s="433">
        <v>0</v>
      </c>
      <c r="O14" s="433">
        <v>0</v>
      </c>
      <c r="P14" s="433">
        <v>0</v>
      </c>
      <c r="Q14" s="433">
        <v>0</v>
      </c>
      <c r="R14" s="433">
        <v>0</v>
      </c>
      <c r="S14" s="433">
        <v>0</v>
      </c>
      <c r="T14" s="433">
        <v>0</v>
      </c>
      <c r="U14" s="433">
        <v>0</v>
      </c>
      <c r="V14" s="433">
        <v>0</v>
      </c>
      <c r="W14" s="433">
        <v>0</v>
      </c>
      <c r="X14" s="433">
        <v>0</v>
      </c>
      <c r="Y14" s="433">
        <v>0</v>
      </c>
      <c r="Z14" s="433">
        <v>0</v>
      </c>
      <c r="AA14" s="433">
        <v>0</v>
      </c>
    </row>
    <row r="15" spans="1:27">
      <c r="A15" s="486">
        <v>1.2</v>
      </c>
      <c r="B15" s="484" t="s">
        <v>895</v>
      </c>
      <c r="C15" s="492">
        <v>8142799.7600000231</v>
      </c>
      <c r="D15" s="433">
        <v>1163479.9399999985</v>
      </c>
      <c r="E15" s="433">
        <v>1163479.9399999985</v>
      </c>
      <c r="F15" s="433">
        <v>0</v>
      </c>
      <c r="G15" s="433">
        <v>0</v>
      </c>
      <c r="H15" s="433">
        <v>924886.04999999993</v>
      </c>
      <c r="I15" s="433">
        <v>758735.63000000012</v>
      </c>
      <c r="J15" s="433">
        <v>166150.41999999998</v>
      </c>
      <c r="K15" s="433">
        <v>0</v>
      </c>
      <c r="L15" s="433">
        <v>6054433.7699999986</v>
      </c>
      <c r="M15" s="433">
        <v>3226369.3499999996</v>
      </c>
      <c r="N15" s="433">
        <v>818411.02</v>
      </c>
      <c r="O15" s="433">
        <v>283020.66000000003</v>
      </c>
      <c r="P15" s="433">
        <v>402449.17</v>
      </c>
      <c r="Q15" s="433">
        <v>1213120.3599999999</v>
      </c>
      <c r="R15" s="433">
        <v>111063.20999999999</v>
      </c>
      <c r="S15" s="433">
        <v>0</v>
      </c>
      <c r="T15" s="433">
        <v>0</v>
      </c>
      <c r="U15" s="433">
        <v>0</v>
      </c>
      <c r="V15" s="433">
        <v>0</v>
      </c>
      <c r="W15" s="433">
        <v>0</v>
      </c>
      <c r="X15" s="433">
        <v>0</v>
      </c>
      <c r="Y15" s="433">
        <v>0</v>
      </c>
      <c r="Z15" s="433">
        <v>0</v>
      </c>
      <c r="AA15" s="433">
        <v>0</v>
      </c>
    </row>
    <row r="16" spans="1:27">
      <c r="A16" s="485">
        <v>1.3</v>
      </c>
      <c r="B16" s="484" t="s">
        <v>583</v>
      </c>
      <c r="C16" s="483"/>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1"/>
    </row>
    <row r="17" spans="1:27" ht="25.5">
      <c r="A17" s="478" t="s">
        <v>584</v>
      </c>
      <c r="B17" s="480" t="s">
        <v>585</v>
      </c>
      <c r="C17" s="492">
        <v>1107423285.3366094</v>
      </c>
      <c r="D17" s="433">
        <v>1006362591.0266094</v>
      </c>
      <c r="E17" s="433">
        <v>1006362591.0266094</v>
      </c>
      <c r="F17" s="433">
        <v>0</v>
      </c>
      <c r="G17" s="433">
        <v>0</v>
      </c>
      <c r="H17" s="433">
        <v>66320349.410000049</v>
      </c>
      <c r="I17" s="433">
        <v>57205496.200000025</v>
      </c>
      <c r="J17" s="433">
        <v>9114853.2100000028</v>
      </c>
      <c r="K17" s="433">
        <v>0</v>
      </c>
      <c r="L17" s="433">
        <v>34740344.900000006</v>
      </c>
      <c r="M17" s="433">
        <v>14228412.639999993</v>
      </c>
      <c r="N17" s="433">
        <v>3449688.31</v>
      </c>
      <c r="O17" s="433">
        <v>2899205.1599999997</v>
      </c>
      <c r="P17" s="433">
        <v>3033517.4200000009</v>
      </c>
      <c r="Q17" s="433">
        <v>7437406.6999999983</v>
      </c>
      <c r="R17" s="433">
        <v>3692114.67</v>
      </c>
      <c r="S17" s="433">
        <v>0</v>
      </c>
      <c r="T17" s="433">
        <v>0</v>
      </c>
      <c r="U17" s="433">
        <v>0</v>
      </c>
      <c r="V17" s="433">
        <v>0</v>
      </c>
      <c r="W17" s="433">
        <v>0</v>
      </c>
      <c r="X17" s="433">
        <v>0</v>
      </c>
      <c r="Y17" s="433">
        <v>0</v>
      </c>
      <c r="Z17" s="433">
        <v>0</v>
      </c>
      <c r="AA17" s="433">
        <v>0</v>
      </c>
    </row>
    <row r="18" spans="1:27" ht="25.5">
      <c r="A18" s="476" t="s">
        <v>586</v>
      </c>
      <c r="B18" s="477" t="s">
        <v>587</v>
      </c>
      <c r="C18" s="492">
        <v>985075776.16999686</v>
      </c>
      <c r="D18" s="433">
        <v>891489176.33999884</v>
      </c>
      <c r="E18" s="433">
        <v>891489176.33999884</v>
      </c>
      <c r="F18" s="433">
        <v>0</v>
      </c>
      <c r="G18" s="433">
        <v>0</v>
      </c>
      <c r="H18" s="433">
        <v>62011423.050000027</v>
      </c>
      <c r="I18" s="433">
        <v>53475816.640000001</v>
      </c>
      <c r="J18" s="433">
        <v>8535606.4100000001</v>
      </c>
      <c r="K18" s="433">
        <v>0</v>
      </c>
      <c r="L18" s="433">
        <v>31575176.780000012</v>
      </c>
      <c r="M18" s="433">
        <v>13714254.019999994</v>
      </c>
      <c r="N18" s="433">
        <v>3203064.1600000006</v>
      </c>
      <c r="O18" s="433">
        <v>1992196.82</v>
      </c>
      <c r="P18" s="433">
        <v>2475528.36</v>
      </c>
      <c r="Q18" s="433">
        <v>7067009.6499999985</v>
      </c>
      <c r="R18" s="433">
        <v>3123123.77</v>
      </c>
      <c r="S18" s="433">
        <v>0</v>
      </c>
      <c r="T18" s="433">
        <v>0</v>
      </c>
      <c r="U18" s="433">
        <v>0</v>
      </c>
      <c r="V18" s="433">
        <v>0</v>
      </c>
      <c r="W18" s="433">
        <v>0</v>
      </c>
      <c r="X18" s="433">
        <v>0</v>
      </c>
      <c r="Y18" s="433">
        <v>0</v>
      </c>
      <c r="Z18" s="433">
        <v>0</v>
      </c>
      <c r="AA18" s="433">
        <v>0</v>
      </c>
    </row>
    <row r="19" spans="1:27">
      <c r="A19" s="478" t="s">
        <v>588</v>
      </c>
      <c r="B19" s="479" t="s">
        <v>589</v>
      </c>
      <c r="C19" s="492">
        <v>3521661802.329988</v>
      </c>
      <c r="D19" s="433">
        <v>3418924612.2199893</v>
      </c>
      <c r="E19" s="433">
        <v>3418924612.2199893</v>
      </c>
      <c r="F19" s="433">
        <v>0</v>
      </c>
      <c r="G19" s="433">
        <v>0</v>
      </c>
      <c r="H19" s="433">
        <v>72586212.169999987</v>
      </c>
      <c r="I19" s="433">
        <v>65273993.699999958</v>
      </c>
      <c r="J19" s="433">
        <v>7312218.4699999979</v>
      </c>
      <c r="K19" s="433">
        <v>0</v>
      </c>
      <c r="L19" s="433">
        <v>30150977.940000001</v>
      </c>
      <c r="M19" s="433">
        <v>14223307.159999998</v>
      </c>
      <c r="N19" s="433">
        <v>2455799</v>
      </c>
      <c r="O19" s="433">
        <v>2765503.3499999996</v>
      </c>
      <c r="P19" s="433">
        <v>4887055.0400000019</v>
      </c>
      <c r="Q19" s="433">
        <v>3911322.67</v>
      </c>
      <c r="R19" s="433">
        <v>1907990.7200000002</v>
      </c>
      <c r="S19" s="433">
        <v>0</v>
      </c>
      <c r="T19" s="433">
        <v>0</v>
      </c>
      <c r="U19" s="433">
        <v>0</v>
      </c>
      <c r="V19" s="433">
        <v>0</v>
      </c>
      <c r="W19" s="433">
        <v>0</v>
      </c>
      <c r="X19" s="433">
        <v>0</v>
      </c>
      <c r="Y19" s="433">
        <v>0</v>
      </c>
      <c r="Z19" s="433">
        <v>0</v>
      </c>
      <c r="AA19" s="433">
        <v>0</v>
      </c>
    </row>
    <row r="20" spans="1:27">
      <c r="A20" s="476" t="s">
        <v>590</v>
      </c>
      <c r="B20" s="477" t="s">
        <v>591</v>
      </c>
      <c r="C20" s="492">
        <v>3351924893.3099985</v>
      </c>
      <c r="D20" s="433">
        <v>3258511302.0299964</v>
      </c>
      <c r="E20" s="433">
        <v>3258511302.0299964</v>
      </c>
      <c r="F20" s="433">
        <v>0</v>
      </c>
      <c r="G20" s="433">
        <v>0</v>
      </c>
      <c r="H20" s="433">
        <v>66734995.739999965</v>
      </c>
      <c r="I20" s="433">
        <v>59974870.409999974</v>
      </c>
      <c r="J20" s="433">
        <v>6760125.3299999991</v>
      </c>
      <c r="K20" s="433">
        <v>0</v>
      </c>
      <c r="L20" s="433">
        <v>26678595.539999999</v>
      </c>
      <c r="M20" s="433">
        <v>12634210.310000001</v>
      </c>
      <c r="N20" s="433">
        <v>2012527.8999999997</v>
      </c>
      <c r="O20" s="433">
        <v>1840908.2399999998</v>
      </c>
      <c r="P20" s="433">
        <v>4606905.2400000021</v>
      </c>
      <c r="Q20" s="433">
        <v>3733203.88</v>
      </c>
      <c r="R20" s="433">
        <v>1850839.9700000002</v>
      </c>
      <c r="S20" s="433">
        <v>0</v>
      </c>
      <c r="T20" s="433">
        <v>0</v>
      </c>
      <c r="U20" s="433">
        <v>0</v>
      </c>
      <c r="V20" s="433">
        <v>0</v>
      </c>
      <c r="W20" s="433">
        <v>0</v>
      </c>
      <c r="X20" s="433">
        <v>0</v>
      </c>
      <c r="Y20" s="433">
        <v>0</v>
      </c>
      <c r="Z20" s="433">
        <v>0</v>
      </c>
      <c r="AA20" s="433">
        <v>0</v>
      </c>
    </row>
    <row r="21" spans="1:27">
      <c r="A21" s="475">
        <v>1.4</v>
      </c>
      <c r="B21" s="474" t="s">
        <v>680</v>
      </c>
      <c r="C21" s="492">
        <v>59015905.300000004</v>
      </c>
      <c r="D21" s="433">
        <v>57773461.020000003</v>
      </c>
      <c r="E21" s="433">
        <v>57773461.020000003</v>
      </c>
      <c r="F21" s="433">
        <v>0</v>
      </c>
      <c r="G21" s="433">
        <v>0</v>
      </c>
      <c r="H21" s="433">
        <v>820701.45000000007</v>
      </c>
      <c r="I21" s="433">
        <v>820701.45000000007</v>
      </c>
      <c r="J21" s="433">
        <v>0</v>
      </c>
      <c r="K21" s="433">
        <v>0</v>
      </c>
      <c r="L21" s="433">
        <v>421742.82999999996</v>
      </c>
      <c r="M21" s="433">
        <v>170600.86</v>
      </c>
      <c r="N21" s="433">
        <v>0</v>
      </c>
      <c r="O21" s="433">
        <v>251141.97</v>
      </c>
      <c r="P21" s="433">
        <v>0</v>
      </c>
      <c r="Q21" s="433">
        <v>0</v>
      </c>
      <c r="R21" s="433">
        <v>0</v>
      </c>
      <c r="S21" s="433">
        <v>0</v>
      </c>
      <c r="T21" s="433">
        <v>0</v>
      </c>
      <c r="U21" s="433">
        <v>0</v>
      </c>
      <c r="V21" s="433">
        <v>0</v>
      </c>
      <c r="W21" s="433">
        <v>0</v>
      </c>
      <c r="X21" s="433">
        <v>0</v>
      </c>
      <c r="Y21" s="433">
        <v>0</v>
      </c>
      <c r="Z21" s="433">
        <v>0</v>
      </c>
      <c r="AA21" s="433">
        <v>0</v>
      </c>
    </row>
    <row r="22" spans="1:27" ht="13.5" thickBot="1">
      <c r="A22" s="473">
        <v>1.5</v>
      </c>
      <c r="B22" s="472" t="s">
        <v>681</v>
      </c>
      <c r="C22" s="573">
        <v>0</v>
      </c>
      <c r="D22" s="574">
        <v>0</v>
      </c>
      <c r="E22" s="574">
        <v>0</v>
      </c>
      <c r="F22" s="574">
        <v>0</v>
      </c>
      <c r="G22" s="574">
        <v>0</v>
      </c>
      <c r="H22" s="574">
        <v>0</v>
      </c>
      <c r="I22" s="574">
        <v>0</v>
      </c>
      <c r="J22" s="574">
        <v>0</v>
      </c>
      <c r="K22" s="574">
        <v>0</v>
      </c>
      <c r="L22" s="574">
        <v>0</v>
      </c>
      <c r="M22" s="574">
        <v>0</v>
      </c>
      <c r="N22" s="574">
        <v>0</v>
      </c>
      <c r="O22" s="574">
        <v>0</v>
      </c>
      <c r="P22" s="574">
        <v>0</v>
      </c>
      <c r="Q22" s="574">
        <v>0</v>
      </c>
      <c r="R22" s="574">
        <v>0</v>
      </c>
      <c r="S22" s="574">
        <v>0</v>
      </c>
      <c r="T22" s="433">
        <v>0</v>
      </c>
      <c r="U22" s="433">
        <v>0</v>
      </c>
      <c r="V22" s="433">
        <v>0</v>
      </c>
      <c r="W22" s="433">
        <v>0</v>
      </c>
      <c r="X22" s="433">
        <v>0</v>
      </c>
      <c r="Y22" s="433">
        <v>0</v>
      </c>
      <c r="Z22" s="433">
        <v>0</v>
      </c>
      <c r="AA22" s="433">
        <v>0</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L35"/>
  <sheetViews>
    <sheetView showGridLines="0" zoomScaleNormal="100" workbookViewId="0"/>
  </sheetViews>
  <sheetFormatPr defaultColWidth="9.140625" defaultRowHeight="12.75"/>
  <cols>
    <col min="1" max="1" width="11.85546875" style="443" bestFit="1" customWidth="1"/>
    <col min="2" max="2" width="93.42578125" style="443" customWidth="1"/>
    <col min="3" max="3" width="14.5703125" style="443" customWidth="1"/>
    <col min="4" max="5" width="16.140625" style="443" customWidth="1"/>
    <col min="6" max="6" width="16.140625" style="463" customWidth="1"/>
    <col min="7" max="7" width="25.28515625" style="463" customWidth="1"/>
    <col min="8" max="8" width="16.140625" style="443" customWidth="1"/>
    <col min="9" max="11" width="16.140625" style="463" customWidth="1"/>
    <col min="12" max="12" width="26.28515625" style="463" customWidth="1"/>
    <col min="13" max="16384" width="9.140625" style="443"/>
  </cols>
  <sheetData>
    <row r="1" spans="1:12" ht="13.5">
      <c r="A1" s="338" t="s">
        <v>108</v>
      </c>
      <c r="B1" s="274" t="str">
        <f>Info!C2</f>
        <v>სს ტერაბანკი</v>
      </c>
      <c r="F1" s="443"/>
      <c r="G1" s="443"/>
      <c r="I1" s="443"/>
      <c r="J1" s="443"/>
      <c r="K1" s="443"/>
      <c r="L1" s="443"/>
    </row>
    <row r="2" spans="1:12">
      <c r="A2" s="338" t="s">
        <v>109</v>
      </c>
      <c r="B2" s="341">
        <f>'1. key ratios'!B2</f>
        <v>45199</v>
      </c>
      <c r="F2" s="443"/>
      <c r="G2" s="443"/>
      <c r="I2" s="443"/>
      <c r="J2" s="443"/>
      <c r="K2" s="443"/>
      <c r="L2" s="443"/>
    </row>
    <row r="3" spans="1:12">
      <c r="A3" s="340" t="s">
        <v>594</v>
      </c>
      <c r="F3" s="443"/>
      <c r="G3" s="443"/>
      <c r="I3" s="443"/>
      <c r="J3" s="443"/>
      <c r="K3" s="443"/>
      <c r="L3" s="443"/>
    </row>
    <row r="4" spans="1:12">
      <c r="F4" s="443"/>
      <c r="G4" s="443"/>
      <c r="I4" s="443"/>
      <c r="J4" s="443"/>
      <c r="K4" s="443"/>
      <c r="L4" s="443"/>
    </row>
    <row r="5" spans="1:12" ht="37.5" customHeight="1">
      <c r="A5" s="644" t="s">
        <v>595</v>
      </c>
      <c r="B5" s="645"/>
      <c r="C5" s="693" t="s">
        <v>596</v>
      </c>
      <c r="D5" s="694"/>
      <c r="E5" s="694"/>
      <c r="F5" s="694"/>
      <c r="G5" s="694"/>
      <c r="H5" s="693" t="s">
        <v>907</v>
      </c>
      <c r="I5" s="695"/>
      <c r="J5" s="695"/>
      <c r="K5" s="695"/>
      <c r="L5" s="696"/>
    </row>
    <row r="6" spans="1:12" ht="39.6" customHeight="1">
      <c r="A6" s="648"/>
      <c r="B6" s="649"/>
      <c r="C6" s="345"/>
      <c r="D6" s="441" t="s">
        <v>892</v>
      </c>
      <c r="E6" s="441" t="s">
        <v>891</v>
      </c>
      <c r="F6" s="441" t="s">
        <v>890</v>
      </c>
      <c r="G6" s="441" t="s">
        <v>889</v>
      </c>
      <c r="H6" s="464"/>
      <c r="I6" s="441" t="s">
        <v>892</v>
      </c>
      <c r="J6" s="441" t="s">
        <v>891</v>
      </c>
      <c r="K6" s="441" t="s">
        <v>890</v>
      </c>
      <c r="L6" s="441" t="s">
        <v>889</v>
      </c>
    </row>
    <row r="7" spans="1:12">
      <c r="A7" s="433">
        <v>1</v>
      </c>
      <c r="B7" s="446" t="s">
        <v>518</v>
      </c>
      <c r="C7" s="446">
        <v>69991973.649999872</v>
      </c>
      <c r="D7" s="446">
        <v>67502880.429999873</v>
      </c>
      <c r="E7" s="446">
        <v>939938.22000000009</v>
      </c>
      <c r="F7" s="446">
        <v>1549154.9999999998</v>
      </c>
      <c r="G7" s="446">
        <v>0</v>
      </c>
      <c r="H7" s="446">
        <v>1324579.44</v>
      </c>
      <c r="I7" s="446">
        <v>325958.1799999997</v>
      </c>
      <c r="J7" s="446">
        <v>84284.140000000014</v>
      </c>
      <c r="K7" s="446">
        <v>914337.12000000011</v>
      </c>
      <c r="L7" s="446">
        <v>0</v>
      </c>
    </row>
    <row r="8" spans="1:12">
      <c r="A8" s="433">
        <v>2</v>
      </c>
      <c r="B8" s="446" t="s">
        <v>519</v>
      </c>
      <c r="C8" s="446">
        <v>17109054.630000006</v>
      </c>
      <c r="D8" s="446">
        <v>15150758.220000004</v>
      </c>
      <c r="E8" s="446">
        <v>1170938.04</v>
      </c>
      <c r="F8" s="446">
        <v>787358.37000000023</v>
      </c>
      <c r="G8" s="446">
        <v>0</v>
      </c>
      <c r="H8" s="446">
        <v>496192.55</v>
      </c>
      <c r="I8" s="446">
        <v>69601.390000000029</v>
      </c>
      <c r="J8" s="446">
        <v>85956.51999999999</v>
      </c>
      <c r="K8" s="446">
        <v>340634.63999999996</v>
      </c>
      <c r="L8" s="446">
        <v>0</v>
      </c>
    </row>
    <row r="9" spans="1:12">
      <c r="A9" s="433">
        <v>3</v>
      </c>
      <c r="B9" s="446" t="s">
        <v>868</v>
      </c>
      <c r="C9" s="446">
        <v>23556585.650000002</v>
      </c>
      <c r="D9" s="446">
        <v>23556585.650000002</v>
      </c>
      <c r="E9" s="446">
        <v>0</v>
      </c>
      <c r="F9" s="446">
        <v>0</v>
      </c>
      <c r="G9" s="446">
        <v>0</v>
      </c>
      <c r="H9" s="446">
        <v>199.9</v>
      </c>
      <c r="I9" s="446">
        <v>199.9</v>
      </c>
      <c r="J9" s="446">
        <v>0</v>
      </c>
      <c r="K9" s="446">
        <v>0</v>
      </c>
      <c r="L9" s="446">
        <v>0</v>
      </c>
    </row>
    <row r="10" spans="1:12">
      <c r="A10" s="433">
        <v>4</v>
      </c>
      <c r="B10" s="446" t="s">
        <v>520</v>
      </c>
      <c r="C10" s="446">
        <v>103064694.91999993</v>
      </c>
      <c r="D10" s="446">
        <v>97297092.36999993</v>
      </c>
      <c r="E10" s="446">
        <v>4871273.91</v>
      </c>
      <c r="F10" s="446">
        <v>896328.64</v>
      </c>
      <c r="G10" s="446">
        <v>0</v>
      </c>
      <c r="H10" s="446">
        <v>758184</v>
      </c>
      <c r="I10" s="446">
        <v>259338.95000000007</v>
      </c>
      <c r="J10" s="446">
        <v>302843.59000000003</v>
      </c>
      <c r="K10" s="446">
        <v>196001.46</v>
      </c>
      <c r="L10" s="446">
        <v>0</v>
      </c>
    </row>
    <row r="11" spans="1:12">
      <c r="A11" s="433">
        <v>5</v>
      </c>
      <c r="B11" s="446" t="s">
        <v>521</v>
      </c>
      <c r="C11" s="446">
        <v>80637202.980000049</v>
      </c>
      <c r="D11" s="446">
        <v>71055941.330000058</v>
      </c>
      <c r="E11" s="446">
        <v>7371861.0499999998</v>
      </c>
      <c r="F11" s="446">
        <v>2209400.6</v>
      </c>
      <c r="G11" s="446">
        <v>0</v>
      </c>
      <c r="H11" s="446">
        <v>1710940.8599999999</v>
      </c>
      <c r="I11" s="446">
        <v>286740.68999999994</v>
      </c>
      <c r="J11" s="446">
        <v>545550.96</v>
      </c>
      <c r="K11" s="446">
        <v>878649.21</v>
      </c>
      <c r="L11" s="446">
        <v>0</v>
      </c>
    </row>
    <row r="12" spans="1:12">
      <c r="A12" s="433">
        <v>6</v>
      </c>
      <c r="B12" s="446" t="s">
        <v>522</v>
      </c>
      <c r="C12" s="446">
        <v>32260049.576161623</v>
      </c>
      <c r="D12" s="446">
        <v>22632556.186161622</v>
      </c>
      <c r="E12" s="446">
        <v>7950707.6800000006</v>
      </c>
      <c r="F12" s="446">
        <v>1676785.7100000002</v>
      </c>
      <c r="G12" s="446">
        <v>0</v>
      </c>
      <c r="H12" s="446">
        <v>1621269.924525908</v>
      </c>
      <c r="I12" s="446">
        <v>91361.974525907979</v>
      </c>
      <c r="J12" s="446">
        <v>889482.58000000007</v>
      </c>
      <c r="K12" s="446">
        <v>640425.36999999988</v>
      </c>
      <c r="L12" s="446">
        <v>0</v>
      </c>
    </row>
    <row r="13" spans="1:12">
      <c r="A13" s="433">
        <v>7</v>
      </c>
      <c r="B13" s="446" t="s">
        <v>523</v>
      </c>
      <c r="C13" s="446">
        <v>83271502.458024204</v>
      </c>
      <c r="D13" s="446">
        <v>74682808.828024209</v>
      </c>
      <c r="E13" s="446">
        <v>6583351.3599999994</v>
      </c>
      <c r="F13" s="446">
        <v>2005342.27</v>
      </c>
      <c r="G13" s="446">
        <v>0</v>
      </c>
      <c r="H13" s="446">
        <v>1530492.4035552032</v>
      </c>
      <c r="I13" s="446">
        <v>247239.46355520323</v>
      </c>
      <c r="J13" s="446">
        <v>432654.23</v>
      </c>
      <c r="K13" s="446">
        <v>850598.71</v>
      </c>
      <c r="L13" s="446">
        <v>0</v>
      </c>
    </row>
    <row r="14" spans="1:12">
      <c r="A14" s="433">
        <v>8</v>
      </c>
      <c r="B14" s="446" t="s">
        <v>524</v>
      </c>
      <c r="C14" s="446">
        <v>57380626.830000058</v>
      </c>
      <c r="D14" s="446">
        <v>49416679.180000059</v>
      </c>
      <c r="E14" s="446">
        <v>5874791.0999999996</v>
      </c>
      <c r="F14" s="446">
        <v>2089156.5500000003</v>
      </c>
      <c r="G14" s="446">
        <v>0</v>
      </c>
      <c r="H14" s="446">
        <v>1200821.02</v>
      </c>
      <c r="I14" s="446">
        <v>255344.49000000002</v>
      </c>
      <c r="J14" s="446">
        <v>153710.88</v>
      </c>
      <c r="K14" s="446">
        <v>791765.65</v>
      </c>
      <c r="L14" s="446">
        <v>0</v>
      </c>
    </row>
    <row r="15" spans="1:12">
      <c r="A15" s="433">
        <v>9</v>
      </c>
      <c r="B15" s="446" t="s">
        <v>525</v>
      </c>
      <c r="C15" s="446">
        <v>30753615.149999995</v>
      </c>
      <c r="D15" s="446">
        <v>30482789.739999995</v>
      </c>
      <c r="E15" s="446">
        <v>267744.3</v>
      </c>
      <c r="F15" s="446">
        <v>3081.11</v>
      </c>
      <c r="G15" s="446">
        <v>0</v>
      </c>
      <c r="H15" s="446">
        <v>143429.06</v>
      </c>
      <c r="I15" s="446">
        <v>110160.84</v>
      </c>
      <c r="J15" s="446">
        <v>30187.11</v>
      </c>
      <c r="K15" s="446">
        <v>3081.11</v>
      </c>
      <c r="L15" s="446">
        <v>0</v>
      </c>
    </row>
    <row r="16" spans="1:12">
      <c r="A16" s="433">
        <v>10</v>
      </c>
      <c r="B16" s="446" t="s">
        <v>526</v>
      </c>
      <c r="C16" s="446">
        <v>14366427.800000001</v>
      </c>
      <c r="D16" s="446">
        <v>13337469.700000001</v>
      </c>
      <c r="E16" s="446">
        <v>150137.50999999998</v>
      </c>
      <c r="F16" s="446">
        <v>878820.59</v>
      </c>
      <c r="G16" s="446">
        <v>0</v>
      </c>
      <c r="H16" s="446">
        <v>656218.04999999993</v>
      </c>
      <c r="I16" s="446">
        <v>58110.06</v>
      </c>
      <c r="J16" s="446">
        <v>10528.650000000001</v>
      </c>
      <c r="K16" s="446">
        <v>587579.34</v>
      </c>
      <c r="L16" s="446">
        <v>0</v>
      </c>
    </row>
    <row r="17" spans="1:12">
      <c r="A17" s="433">
        <v>11</v>
      </c>
      <c r="B17" s="446" t="s">
        <v>527</v>
      </c>
      <c r="C17" s="446">
        <v>10648939.120000003</v>
      </c>
      <c r="D17" s="446">
        <v>9394053.0500000026</v>
      </c>
      <c r="E17" s="446">
        <v>452953.01999999996</v>
      </c>
      <c r="F17" s="446">
        <v>801933.04999999993</v>
      </c>
      <c r="G17" s="446">
        <v>0</v>
      </c>
      <c r="H17" s="446">
        <v>385443.89</v>
      </c>
      <c r="I17" s="446">
        <v>51661.039999999994</v>
      </c>
      <c r="J17" s="446">
        <v>32694.039999999997</v>
      </c>
      <c r="K17" s="446">
        <v>301088.81</v>
      </c>
      <c r="L17" s="446">
        <v>0</v>
      </c>
    </row>
    <row r="18" spans="1:12">
      <c r="A18" s="433">
        <v>12</v>
      </c>
      <c r="B18" s="446" t="s">
        <v>528</v>
      </c>
      <c r="C18" s="446">
        <v>79796793.029999956</v>
      </c>
      <c r="D18" s="446">
        <v>73006475.769999966</v>
      </c>
      <c r="E18" s="446">
        <v>2292124.7999999993</v>
      </c>
      <c r="F18" s="446">
        <v>4498192.46</v>
      </c>
      <c r="G18" s="446">
        <v>0</v>
      </c>
      <c r="H18" s="446">
        <v>2641448.35</v>
      </c>
      <c r="I18" s="446">
        <v>369159.92000000016</v>
      </c>
      <c r="J18" s="446">
        <v>159323.41000000006</v>
      </c>
      <c r="K18" s="446">
        <v>2112965.02</v>
      </c>
      <c r="L18" s="446">
        <v>0</v>
      </c>
    </row>
    <row r="19" spans="1:12">
      <c r="A19" s="433">
        <v>13</v>
      </c>
      <c r="B19" s="446" t="s">
        <v>529</v>
      </c>
      <c r="C19" s="446">
        <v>26323531.869999994</v>
      </c>
      <c r="D19" s="446">
        <v>25134996.469999995</v>
      </c>
      <c r="E19" s="446">
        <v>266419.7</v>
      </c>
      <c r="F19" s="446">
        <v>922115.69999999984</v>
      </c>
      <c r="G19" s="446">
        <v>0</v>
      </c>
      <c r="H19" s="446">
        <v>621215.81000000006</v>
      </c>
      <c r="I19" s="446">
        <v>130016.48000000003</v>
      </c>
      <c r="J19" s="446">
        <v>31014.519999999997</v>
      </c>
      <c r="K19" s="446">
        <v>460184.81</v>
      </c>
      <c r="L19" s="446">
        <v>0</v>
      </c>
    </row>
    <row r="20" spans="1:12">
      <c r="A20" s="433">
        <v>14</v>
      </c>
      <c r="B20" s="446" t="s">
        <v>530</v>
      </c>
      <c r="C20" s="446">
        <v>108943005.17000008</v>
      </c>
      <c r="D20" s="446">
        <v>94750411.340000078</v>
      </c>
      <c r="E20" s="446">
        <v>9713689.1899999976</v>
      </c>
      <c r="F20" s="446">
        <v>4478904.6400000006</v>
      </c>
      <c r="G20" s="446">
        <v>0</v>
      </c>
      <c r="H20" s="446">
        <v>3166381.26</v>
      </c>
      <c r="I20" s="446">
        <v>276049.37</v>
      </c>
      <c r="J20" s="446">
        <v>653044.14000000013</v>
      </c>
      <c r="K20" s="446">
        <v>2237287.7499999995</v>
      </c>
      <c r="L20" s="446">
        <v>0</v>
      </c>
    </row>
    <row r="21" spans="1:12">
      <c r="A21" s="433">
        <v>15</v>
      </c>
      <c r="B21" s="446" t="s">
        <v>531</v>
      </c>
      <c r="C21" s="446">
        <v>34560803.670000009</v>
      </c>
      <c r="D21" s="446">
        <v>28938790.010000009</v>
      </c>
      <c r="E21" s="446">
        <v>4745631.5500000007</v>
      </c>
      <c r="F21" s="446">
        <v>876382.10999999987</v>
      </c>
      <c r="G21" s="446">
        <v>0</v>
      </c>
      <c r="H21" s="446">
        <v>489250.87999999995</v>
      </c>
      <c r="I21" s="446">
        <v>104990.74000000003</v>
      </c>
      <c r="J21" s="446">
        <v>74508.100000000006</v>
      </c>
      <c r="K21" s="446">
        <v>309752.03999999992</v>
      </c>
      <c r="L21" s="446">
        <v>0</v>
      </c>
    </row>
    <row r="22" spans="1:12">
      <c r="A22" s="433">
        <v>16</v>
      </c>
      <c r="B22" s="446" t="s">
        <v>532</v>
      </c>
      <c r="C22" s="446">
        <v>349394.87</v>
      </c>
      <c r="D22" s="446">
        <v>349394.87</v>
      </c>
      <c r="E22" s="446">
        <v>0</v>
      </c>
      <c r="F22" s="446">
        <v>0</v>
      </c>
      <c r="G22" s="446">
        <v>0</v>
      </c>
      <c r="H22" s="446">
        <v>1028.5</v>
      </c>
      <c r="I22" s="446">
        <v>1028.5</v>
      </c>
      <c r="J22" s="446">
        <v>0</v>
      </c>
      <c r="K22" s="446">
        <v>0</v>
      </c>
      <c r="L22" s="446">
        <v>0</v>
      </c>
    </row>
    <row r="23" spans="1:12">
      <c r="A23" s="433">
        <v>17</v>
      </c>
      <c r="B23" s="446" t="s">
        <v>533</v>
      </c>
      <c r="C23" s="446">
        <v>5279221.7299999995</v>
      </c>
      <c r="D23" s="446">
        <v>4365556.0599999996</v>
      </c>
      <c r="E23" s="446">
        <v>912770.4</v>
      </c>
      <c r="F23" s="446">
        <v>895.27</v>
      </c>
      <c r="G23" s="446">
        <v>0</v>
      </c>
      <c r="H23" s="446">
        <v>92826.36</v>
      </c>
      <c r="I23" s="446">
        <v>18560.939999999999</v>
      </c>
      <c r="J23" s="446">
        <v>73878.19</v>
      </c>
      <c r="K23" s="446">
        <v>387.23</v>
      </c>
      <c r="L23" s="446">
        <v>0</v>
      </c>
    </row>
    <row r="24" spans="1:12">
      <c r="A24" s="433">
        <v>18</v>
      </c>
      <c r="B24" s="446" t="s">
        <v>534</v>
      </c>
      <c r="C24" s="446">
        <v>15665673.890000001</v>
      </c>
      <c r="D24" s="446">
        <v>15658023.950000001</v>
      </c>
      <c r="E24" s="446">
        <v>0</v>
      </c>
      <c r="F24" s="446">
        <v>7649.94</v>
      </c>
      <c r="G24" s="446">
        <v>0</v>
      </c>
      <c r="H24" s="446">
        <v>20633.719999999998</v>
      </c>
      <c r="I24" s="446">
        <v>12983.779999999997</v>
      </c>
      <c r="J24" s="446">
        <v>0</v>
      </c>
      <c r="K24" s="446">
        <v>7649.94</v>
      </c>
      <c r="L24" s="446">
        <v>0</v>
      </c>
    </row>
    <row r="25" spans="1:12">
      <c r="A25" s="433">
        <v>19</v>
      </c>
      <c r="B25" s="446" t="s">
        <v>535</v>
      </c>
      <c r="C25" s="446">
        <v>2007039.6699999997</v>
      </c>
      <c r="D25" s="446">
        <v>1955750.9999999998</v>
      </c>
      <c r="E25" s="446">
        <v>0</v>
      </c>
      <c r="F25" s="446">
        <v>51288.67</v>
      </c>
      <c r="G25" s="446">
        <v>0</v>
      </c>
      <c r="H25" s="446">
        <v>31476.649999999998</v>
      </c>
      <c r="I25" s="446">
        <v>13492.539999999997</v>
      </c>
      <c r="J25" s="446">
        <v>0</v>
      </c>
      <c r="K25" s="446">
        <v>17984.11</v>
      </c>
      <c r="L25" s="446">
        <v>0</v>
      </c>
    </row>
    <row r="26" spans="1:12">
      <c r="A26" s="433">
        <v>20</v>
      </c>
      <c r="B26" s="446" t="s">
        <v>536</v>
      </c>
      <c r="C26" s="446">
        <v>34955962.309999973</v>
      </c>
      <c r="D26" s="446">
        <v>34627065.299999967</v>
      </c>
      <c r="E26" s="446">
        <v>157918.66999999998</v>
      </c>
      <c r="F26" s="446">
        <v>170978.33999999997</v>
      </c>
      <c r="G26" s="446">
        <v>0</v>
      </c>
      <c r="H26" s="446">
        <v>256151.5199999999</v>
      </c>
      <c r="I26" s="446">
        <v>118777.67999999993</v>
      </c>
      <c r="J26" s="446">
        <v>10138.84</v>
      </c>
      <c r="K26" s="446">
        <v>127234.99999999999</v>
      </c>
      <c r="L26" s="446">
        <v>0</v>
      </c>
    </row>
    <row r="27" spans="1:12">
      <c r="A27" s="433">
        <v>21</v>
      </c>
      <c r="B27" s="446" t="s">
        <v>537</v>
      </c>
      <c r="C27" s="446">
        <v>4710477.2600000007</v>
      </c>
      <c r="D27" s="446">
        <v>4297519.0900000008</v>
      </c>
      <c r="E27" s="446">
        <v>283964.86</v>
      </c>
      <c r="F27" s="446">
        <v>128993.31</v>
      </c>
      <c r="G27" s="446">
        <v>0</v>
      </c>
      <c r="H27" s="446">
        <v>108362.85</v>
      </c>
      <c r="I27" s="446">
        <v>14915.429999999997</v>
      </c>
      <c r="J27" s="446">
        <v>19282.810000000001</v>
      </c>
      <c r="K27" s="446">
        <v>74164.61</v>
      </c>
      <c r="L27" s="446">
        <v>0</v>
      </c>
    </row>
    <row r="28" spans="1:12">
      <c r="A28" s="433">
        <v>22</v>
      </c>
      <c r="B28" s="446" t="s">
        <v>538</v>
      </c>
      <c r="C28" s="446">
        <v>1501362.1</v>
      </c>
      <c r="D28" s="446">
        <v>923345.45</v>
      </c>
      <c r="E28" s="446">
        <v>763.88</v>
      </c>
      <c r="F28" s="446">
        <v>577252.77</v>
      </c>
      <c r="G28" s="446">
        <v>0</v>
      </c>
      <c r="H28" s="446">
        <v>346781.72</v>
      </c>
      <c r="I28" s="446">
        <v>4146.34</v>
      </c>
      <c r="J28" s="446">
        <v>72.83</v>
      </c>
      <c r="K28" s="446">
        <v>342562.55</v>
      </c>
      <c r="L28" s="446">
        <v>0</v>
      </c>
    </row>
    <row r="29" spans="1:12">
      <c r="A29" s="433">
        <v>23</v>
      </c>
      <c r="B29" s="446" t="s">
        <v>539</v>
      </c>
      <c r="C29" s="446">
        <v>160760771.48722655</v>
      </c>
      <c r="D29" s="446">
        <v>150138951.52722654</v>
      </c>
      <c r="E29" s="446">
        <v>5946161.4100000001</v>
      </c>
      <c r="F29" s="446">
        <v>4675658.549999997</v>
      </c>
      <c r="G29" s="446">
        <v>0</v>
      </c>
      <c r="H29" s="446">
        <v>3476716.8132382655</v>
      </c>
      <c r="I29" s="446">
        <v>723792.33323826501</v>
      </c>
      <c r="J29" s="446">
        <v>494746.16999999993</v>
      </c>
      <c r="K29" s="446">
        <v>2258178.3100000005</v>
      </c>
      <c r="L29" s="446">
        <v>0</v>
      </c>
    </row>
    <row r="30" spans="1:12">
      <c r="A30" s="433">
        <v>24</v>
      </c>
      <c r="B30" s="446" t="s">
        <v>540</v>
      </c>
      <c r="C30" s="446">
        <v>160207189.50999981</v>
      </c>
      <c r="D30" s="446">
        <v>151856154.39999983</v>
      </c>
      <c r="E30" s="446">
        <v>4925410.3800000008</v>
      </c>
      <c r="F30" s="446">
        <v>3425624.7299999995</v>
      </c>
      <c r="G30" s="446">
        <v>0</v>
      </c>
      <c r="H30" s="446">
        <v>3609026.3599999985</v>
      </c>
      <c r="I30" s="446">
        <v>936666.99999999884</v>
      </c>
      <c r="J30" s="446">
        <v>624506.51000000013</v>
      </c>
      <c r="K30" s="446">
        <v>2047852.8499999999</v>
      </c>
      <c r="L30" s="446">
        <v>0</v>
      </c>
    </row>
    <row r="31" spans="1:12">
      <c r="A31" s="433">
        <v>25</v>
      </c>
      <c r="B31" s="446" t="s">
        <v>541</v>
      </c>
      <c r="C31" s="446">
        <v>55541446.43</v>
      </c>
      <c r="D31" s="446">
        <v>51921110.689999998</v>
      </c>
      <c r="E31" s="446">
        <v>682823.25000000012</v>
      </c>
      <c r="F31" s="446">
        <v>2937512.49</v>
      </c>
      <c r="G31" s="446">
        <v>0</v>
      </c>
      <c r="H31" s="446">
        <v>1629304.54</v>
      </c>
      <c r="I31" s="446">
        <v>177040.85000000012</v>
      </c>
      <c r="J31" s="446">
        <v>94405.959999999977</v>
      </c>
      <c r="K31" s="446">
        <v>1357857.73</v>
      </c>
      <c r="L31" s="446">
        <v>0</v>
      </c>
    </row>
    <row r="32" spans="1:12">
      <c r="A32" s="433">
        <v>26</v>
      </c>
      <c r="B32" s="446" t="s">
        <v>597</v>
      </c>
      <c r="C32" s="446">
        <v>41352596.610000104</v>
      </c>
      <c r="D32" s="446">
        <v>35374547.520000108</v>
      </c>
      <c r="E32" s="446">
        <v>2815946.2500000005</v>
      </c>
      <c r="F32" s="446">
        <v>3162102.84</v>
      </c>
      <c r="G32" s="446">
        <v>0</v>
      </c>
      <c r="H32" s="446">
        <v>1971745.5900000005</v>
      </c>
      <c r="I32" s="446">
        <v>128414.20000000003</v>
      </c>
      <c r="J32" s="446">
        <v>186877.07</v>
      </c>
      <c r="K32" s="446">
        <v>1656454.3200000005</v>
      </c>
      <c r="L32" s="446">
        <v>0</v>
      </c>
    </row>
    <row r="33" spans="1:12">
      <c r="A33" s="433">
        <v>27</v>
      </c>
      <c r="B33" s="496" t="s">
        <v>66</v>
      </c>
      <c r="C33" s="446">
        <v>1254995942.371412</v>
      </c>
      <c r="D33" s="446">
        <v>1147807708.1314125</v>
      </c>
      <c r="E33" s="446">
        <v>68377320.530000001</v>
      </c>
      <c r="F33" s="446">
        <v>38810913.709999993</v>
      </c>
      <c r="G33" s="446">
        <v>0</v>
      </c>
      <c r="H33" s="446">
        <v>28290122.021319378</v>
      </c>
      <c r="I33" s="446">
        <v>4785753.0813193759</v>
      </c>
      <c r="J33" s="446">
        <v>4989691.25</v>
      </c>
      <c r="K33" s="446">
        <v>18514677.689999998</v>
      </c>
      <c r="L33" s="446">
        <v>0</v>
      </c>
    </row>
    <row r="35" spans="1:12">
      <c r="B35" s="495"/>
      <c r="C35" s="495"/>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K13"/>
  <sheetViews>
    <sheetView showGridLines="0" zoomScaleNormal="100" workbookViewId="0"/>
  </sheetViews>
  <sheetFormatPr defaultColWidth="8.7109375" defaultRowHeight="12"/>
  <cols>
    <col min="1" max="1" width="11.85546875" style="346" bestFit="1" customWidth="1"/>
    <col min="2" max="2" width="165.140625" style="346" customWidth="1"/>
    <col min="3" max="11" width="28.28515625" style="346" customWidth="1"/>
    <col min="12" max="16384" width="8.7109375" style="346"/>
  </cols>
  <sheetData>
    <row r="1" spans="1:11" s="339" customFormat="1" ht="13.5">
      <c r="A1" s="338" t="s">
        <v>108</v>
      </c>
      <c r="B1" s="274" t="str">
        <f>Info!C2</f>
        <v>სს ტერაბანკი</v>
      </c>
      <c r="C1" s="443"/>
      <c r="D1" s="443"/>
      <c r="E1" s="443"/>
      <c r="F1" s="443"/>
      <c r="G1" s="443"/>
      <c r="H1" s="443"/>
      <c r="I1" s="443"/>
      <c r="J1" s="443"/>
      <c r="K1" s="443"/>
    </row>
    <row r="2" spans="1:11" s="339" customFormat="1" ht="12.75">
      <c r="A2" s="338" t="s">
        <v>109</v>
      </c>
      <c r="B2" s="341">
        <f>'1. key ratios'!B2</f>
        <v>45199</v>
      </c>
      <c r="C2" s="443"/>
      <c r="D2" s="443"/>
      <c r="E2" s="443"/>
      <c r="F2" s="443"/>
      <c r="G2" s="443"/>
      <c r="H2" s="443"/>
      <c r="I2" s="443"/>
      <c r="J2" s="443"/>
      <c r="K2" s="443"/>
    </row>
    <row r="3" spans="1:11" s="339" customFormat="1" ht="12.75">
      <c r="A3" s="340" t="s">
        <v>598</v>
      </c>
      <c r="B3" s="443"/>
      <c r="C3" s="443"/>
      <c r="D3" s="443"/>
      <c r="E3" s="443"/>
      <c r="F3" s="443"/>
      <c r="G3" s="443"/>
      <c r="H3" s="443"/>
      <c r="I3" s="443"/>
      <c r="J3" s="443"/>
      <c r="K3" s="443"/>
    </row>
    <row r="4" spans="1:11">
      <c r="A4" s="501"/>
      <c r="B4" s="501"/>
      <c r="C4" s="500" t="s">
        <v>502</v>
      </c>
      <c r="D4" s="500" t="s">
        <v>503</v>
      </c>
      <c r="E4" s="500" t="s">
        <v>504</v>
      </c>
      <c r="F4" s="500" t="s">
        <v>505</v>
      </c>
      <c r="G4" s="500" t="s">
        <v>506</v>
      </c>
      <c r="H4" s="500" t="s">
        <v>507</v>
      </c>
      <c r="I4" s="500" t="s">
        <v>508</v>
      </c>
      <c r="J4" s="500" t="s">
        <v>509</v>
      </c>
      <c r="K4" s="500" t="s">
        <v>510</v>
      </c>
    </row>
    <row r="5" spans="1:11" ht="104.1" customHeight="1">
      <c r="A5" s="697" t="s">
        <v>906</v>
      </c>
      <c r="B5" s="698"/>
      <c r="C5" s="499" t="s">
        <v>599</v>
      </c>
      <c r="D5" s="499" t="s">
        <v>592</v>
      </c>
      <c r="E5" s="499" t="s">
        <v>593</v>
      </c>
      <c r="F5" s="499" t="s">
        <v>905</v>
      </c>
      <c r="G5" s="499" t="s">
        <v>600</v>
      </c>
      <c r="H5" s="499" t="s">
        <v>601</v>
      </c>
      <c r="I5" s="499" t="s">
        <v>602</v>
      </c>
      <c r="J5" s="499" t="s">
        <v>603</v>
      </c>
      <c r="K5" s="499" t="s">
        <v>604</v>
      </c>
    </row>
    <row r="6" spans="1:11" ht="12.75">
      <c r="A6" s="433">
        <v>1</v>
      </c>
      <c r="B6" s="433" t="s">
        <v>605</v>
      </c>
      <c r="C6" s="433">
        <v>26871217.459999997</v>
      </c>
      <c r="D6" s="433">
        <v>59015905.300000004</v>
      </c>
      <c r="E6" s="433">
        <v>0</v>
      </c>
      <c r="F6" s="433">
        <v>3583037.8200000003</v>
      </c>
      <c r="G6" s="433">
        <v>985075776.16999686</v>
      </c>
      <c r="H6" s="433">
        <v>0</v>
      </c>
      <c r="I6" s="433">
        <v>91893253.886614054</v>
      </c>
      <c r="J6" s="433">
        <v>13493026.050000006</v>
      </c>
      <c r="K6" s="433">
        <v>75063725.68480444</v>
      </c>
    </row>
    <row r="7" spans="1:11" ht="12.75">
      <c r="A7" s="433">
        <v>2</v>
      </c>
      <c r="B7" s="433" t="s">
        <v>606</v>
      </c>
      <c r="C7" s="433">
        <v>0</v>
      </c>
      <c r="D7" s="433">
        <v>0</v>
      </c>
      <c r="E7" s="433">
        <v>0</v>
      </c>
      <c r="F7" s="433">
        <v>0</v>
      </c>
      <c r="G7" s="433">
        <v>0</v>
      </c>
      <c r="H7" s="433">
        <v>0</v>
      </c>
      <c r="I7" s="433">
        <v>0</v>
      </c>
      <c r="J7" s="433">
        <v>0</v>
      </c>
      <c r="K7" s="433">
        <v>31144506.969999999</v>
      </c>
    </row>
    <row r="8" spans="1:11" ht="12.75">
      <c r="A8" s="433">
        <v>3</v>
      </c>
      <c r="B8" s="433" t="s">
        <v>570</v>
      </c>
      <c r="C8" s="433">
        <v>9454833.6699999981</v>
      </c>
      <c r="D8" s="433">
        <v>0</v>
      </c>
      <c r="E8" s="433">
        <v>0</v>
      </c>
      <c r="F8" s="433">
        <v>0</v>
      </c>
      <c r="G8" s="433">
        <v>20448964.199999984</v>
      </c>
      <c r="H8" s="433">
        <v>0</v>
      </c>
      <c r="I8" s="433">
        <v>6522166.1600000001</v>
      </c>
      <c r="J8" s="433">
        <v>468495.03529999993</v>
      </c>
      <c r="K8" s="433">
        <v>133673.78859999776</v>
      </c>
    </row>
    <row r="9" spans="1:11" ht="12.75">
      <c r="A9" s="433">
        <v>4</v>
      </c>
      <c r="B9" s="452" t="s">
        <v>904</v>
      </c>
      <c r="C9" s="433">
        <v>109429.08</v>
      </c>
      <c r="D9" s="433">
        <v>421742.82999999996</v>
      </c>
      <c r="E9" s="433">
        <v>0</v>
      </c>
      <c r="F9" s="433">
        <v>0</v>
      </c>
      <c r="G9" s="433">
        <v>31575176.780000012</v>
      </c>
      <c r="H9" s="433">
        <v>0</v>
      </c>
      <c r="I9" s="433">
        <v>3055739.04</v>
      </c>
      <c r="J9" s="433">
        <v>1034836.0900000002</v>
      </c>
      <c r="K9" s="433">
        <v>2613989.8899999782</v>
      </c>
    </row>
    <row r="10" spans="1:11" ht="12.75">
      <c r="A10" s="433">
        <v>5</v>
      </c>
      <c r="B10" s="452" t="s">
        <v>903</v>
      </c>
      <c r="C10" s="433">
        <v>0</v>
      </c>
      <c r="D10" s="433">
        <v>0</v>
      </c>
      <c r="E10" s="433">
        <v>0</v>
      </c>
      <c r="F10" s="433">
        <v>0</v>
      </c>
      <c r="G10" s="433">
        <v>0</v>
      </c>
      <c r="H10" s="433">
        <v>0</v>
      </c>
      <c r="I10" s="433">
        <v>0</v>
      </c>
      <c r="J10" s="433">
        <v>0</v>
      </c>
      <c r="K10" s="433">
        <v>0</v>
      </c>
    </row>
    <row r="11" spans="1:11" ht="12.75">
      <c r="A11" s="433">
        <v>6</v>
      </c>
      <c r="B11" s="452" t="s">
        <v>902</v>
      </c>
      <c r="C11" s="433">
        <v>37</v>
      </c>
      <c r="D11" s="433">
        <v>0</v>
      </c>
      <c r="E11" s="433">
        <v>0</v>
      </c>
      <c r="F11" s="433">
        <v>0</v>
      </c>
      <c r="G11" s="433">
        <v>431206.3</v>
      </c>
      <c r="H11" s="433">
        <v>0</v>
      </c>
      <c r="I11" s="433">
        <v>763326.99</v>
      </c>
      <c r="J11" s="433">
        <v>0</v>
      </c>
      <c r="K11" s="433">
        <v>49371.459999999963</v>
      </c>
    </row>
    <row r="13" spans="1:11" ht="15">
      <c r="B13" s="497"/>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V20"/>
  <sheetViews>
    <sheetView showGridLines="0" zoomScaleNormal="100" workbookViewId="0"/>
  </sheetViews>
  <sheetFormatPr defaultColWidth="8.7109375" defaultRowHeight="15"/>
  <cols>
    <col min="1" max="1" width="10" style="502" bestFit="1" customWidth="1"/>
    <col min="2" max="2" width="71.7109375" style="502" customWidth="1"/>
    <col min="3" max="3" width="10.5703125" style="502" bestFit="1" customWidth="1"/>
    <col min="4" max="5" width="15.140625" style="502" bestFit="1" customWidth="1"/>
    <col min="6" max="6" width="20" style="502" bestFit="1" customWidth="1"/>
    <col min="7" max="7" width="37.5703125" style="502" bestFit="1" customWidth="1"/>
    <col min="8" max="8" width="10.5703125" style="502" bestFit="1" customWidth="1"/>
    <col min="9" max="10" width="15.140625" style="502" bestFit="1" customWidth="1"/>
    <col min="11" max="11" width="20" style="502" bestFit="1" customWidth="1"/>
    <col min="12" max="12" width="37.5703125" style="502" bestFit="1" customWidth="1"/>
    <col min="13" max="13" width="10.5703125" style="502" bestFit="1" customWidth="1"/>
    <col min="14" max="15" width="15.140625" style="502" bestFit="1" customWidth="1"/>
    <col min="16" max="16" width="20" style="502" bestFit="1" customWidth="1"/>
    <col min="17" max="17" width="37.5703125" style="502" bestFit="1" customWidth="1"/>
    <col min="18" max="18" width="18" style="502" bestFit="1" customWidth="1"/>
    <col min="19" max="19" width="48" style="502" bestFit="1" customWidth="1"/>
    <col min="20" max="20" width="45.85546875" style="502" bestFit="1" customWidth="1"/>
    <col min="21" max="21" width="48" style="502" bestFit="1" customWidth="1"/>
    <col min="22" max="22" width="44.42578125" style="502" bestFit="1" customWidth="1"/>
    <col min="23" max="16384" width="8.7109375" style="502"/>
  </cols>
  <sheetData>
    <row r="1" spans="1:22">
      <c r="A1" s="338" t="s">
        <v>108</v>
      </c>
      <c r="B1" s="274" t="str">
        <f>Info!C2</f>
        <v>სს ტერაბანკი</v>
      </c>
    </row>
    <row r="2" spans="1:22">
      <c r="A2" s="338" t="s">
        <v>109</v>
      </c>
      <c r="B2" s="341">
        <f>'1. key ratios'!B2</f>
        <v>45199</v>
      </c>
    </row>
    <row r="3" spans="1:22">
      <c r="A3" s="340" t="s">
        <v>689</v>
      </c>
      <c r="B3" s="443"/>
    </row>
    <row r="4" spans="1:22">
      <c r="A4" s="340"/>
      <c r="B4" s="443"/>
    </row>
    <row r="5" spans="1:22" ht="24" customHeight="1">
      <c r="A5" s="699" t="s">
        <v>716</v>
      </c>
      <c r="B5" s="699"/>
      <c r="C5" s="701" t="s">
        <v>908</v>
      </c>
      <c r="D5" s="701"/>
      <c r="E5" s="701"/>
      <c r="F5" s="701"/>
      <c r="G5" s="701"/>
      <c r="H5" s="701" t="s">
        <v>596</v>
      </c>
      <c r="I5" s="701"/>
      <c r="J5" s="701"/>
      <c r="K5" s="701"/>
      <c r="L5" s="701"/>
      <c r="M5" s="701" t="s">
        <v>907</v>
      </c>
      <c r="N5" s="701"/>
      <c r="O5" s="701"/>
      <c r="P5" s="701"/>
      <c r="Q5" s="701"/>
      <c r="R5" s="700" t="s">
        <v>715</v>
      </c>
      <c r="S5" s="700" t="s">
        <v>719</v>
      </c>
      <c r="T5" s="700" t="s">
        <v>718</v>
      </c>
      <c r="U5" s="700" t="s">
        <v>955</v>
      </c>
      <c r="V5" s="700" t="s">
        <v>956</v>
      </c>
    </row>
    <row r="6" spans="1:22" ht="36" customHeight="1">
      <c r="A6" s="699"/>
      <c r="B6" s="699"/>
      <c r="C6" s="511"/>
      <c r="D6" s="441" t="s">
        <v>892</v>
      </c>
      <c r="E6" s="441" t="s">
        <v>891</v>
      </c>
      <c r="F6" s="441" t="s">
        <v>890</v>
      </c>
      <c r="G6" s="441" t="s">
        <v>889</v>
      </c>
      <c r="H6" s="511"/>
      <c r="I6" s="441" t="s">
        <v>892</v>
      </c>
      <c r="J6" s="441" t="s">
        <v>891</v>
      </c>
      <c r="K6" s="441" t="s">
        <v>890</v>
      </c>
      <c r="L6" s="441" t="s">
        <v>889</v>
      </c>
      <c r="M6" s="511"/>
      <c r="N6" s="441" t="s">
        <v>892</v>
      </c>
      <c r="O6" s="441" t="s">
        <v>891</v>
      </c>
      <c r="P6" s="441" t="s">
        <v>890</v>
      </c>
      <c r="Q6" s="441" t="s">
        <v>889</v>
      </c>
      <c r="R6" s="700"/>
      <c r="S6" s="700"/>
      <c r="T6" s="700"/>
      <c r="U6" s="700"/>
      <c r="V6" s="700"/>
    </row>
    <row r="7" spans="1:22">
      <c r="A7" s="506">
        <v>1</v>
      </c>
      <c r="B7" s="510" t="s">
        <v>690</v>
      </c>
      <c r="C7" s="498">
        <v>40785509.070600003</v>
      </c>
      <c r="D7" s="498">
        <v>38049640.170600004</v>
      </c>
      <c r="E7" s="498">
        <v>1578510.8</v>
      </c>
      <c r="F7" s="498">
        <v>1157358.1000000001</v>
      </c>
      <c r="G7" s="498">
        <v>0</v>
      </c>
      <c r="H7" s="498">
        <v>41789773.737699963</v>
      </c>
      <c r="I7" s="498">
        <v>38765171.087699965</v>
      </c>
      <c r="J7" s="498">
        <v>1660757.26</v>
      </c>
      <c r="K7" s="498">
        <v>1363845.39</v>
      </c>
      <c r="L7" s="498">
        <v>0</v>
      </c>
      <c r="M7" s="498">
        <v>903662.60102432012</v>
      </c>
      <c r="N7" s="498">
        <v>128546.45532526</v>
      </c>
      <c r="O7" s="498">
        <v>179936.89082699001</v>
      </c>
      <c r="P7" s="498">
        <v>595179.25487207004</v>
      </c>
      <c r="Q7" s="498">
        <v>0</v>
      </c>
      <c r="R7" s="498">
        <v>3280</v>
      </c>
      <c r="S7" s="575">
        <v>0.38928415954283468</v>
      </c>
      <c r="T7" s="575">
        <v>0.46984050574037545</v>
      </c>
      <c r="U7" s="498">
        <v>0.37497101999999999</v>
      </c>
      <c r="V7" s="582">
        <v>24.757300000000001</v>
      </c>
    </row>
    <row r="8" spans="1:22">
      <c r="A8" s="506">
        <v>2</v>
      </c>
      <c r="B8" s="509" t="s">
        <v>691</v>
      </c>
      <c r="C8" s="498">
        <v>95819281.402899995</v>
      </c>
      <c r="D8" s="498">
        <v>90682407.764899999</v>
      </c>
      <c r="E8" s="498">
        <v>1477011.1707000001</v>
      </c>
      <c r="F8" s="498">
        <v>3659862.4673000001</v>
      </c>
      <c r="G8" s="498">
        <v>0</v>
      </c>
      <c r="H8" s="498">
        <v>96563208.138400018</v>
      </c>
      <c r="I8" s="498">
        <v>91189648.466100007</v>
      </c>
      <c r="J8" s="498">
        <v>1487777.8462</v>
      </c>
      <c r="K8" s="498">
        <v>3885781.8261000002</v>
      </c>
      <c r="L8" s="498">
        <v>0</v>
      </c>
      <c r="M8" s="498">
        <v>2919542.5572948102</v>
      </c>
      <c r="N8" s="498">
        <v>505970.01507423003</v>
      </c>
      <c r="O8" s="498">
        <v>156433.02717176001</v>
      </c>
      <c r="P8" s="498">
        <v>2257139.5150488201</v>
      </c>
      <c r="Q8" s="498">
        <v>0</v>
      </c>
      <c r="R8" s="498">
        <v>6588</v>
      </c>
      <c r="S8" s="575">
        <v>0.1331365982624069</v>
      </c>
      <c r="T8" s="575">
        <v>0.16040787992386793</v>
      </c>
      <c r="U8" s="498">
        <v>0.12799916</v>
      </c>
      <c r="V8" s="582">
        <v>50.665500000000002</v>
      </c>
    </row>
    <row r="9" spans="1:22">
      <c r="A9" s="506">
        <v>3</v>
      </c>
      <c r="B9" s="509" t="s">
        <v>692</v>
      </c>
      <c r="C9" s="498">
        <v>0</v>
      </c>
      <c r="D9" s="498">
        <v>0</v>
      </c>
      <c r="E9" s="498">
        <v>0</v>
      </c>
      <c r="F9" s="498">
        <v>0</v>
      </c>
      <c r="G9" s="498">
        <v>0</v>
      </c>
      <c r="H9" s="498">
        <v>0</v>
      </c>
      <c r="I9" s="498">
        <v>0</v>
      </c>
      <c r="J9" s="498">
        <v>0</v>
      </c>
      <c r="K9" s="498">
        <v>0</v>
      </c>
      <c r="L9" s="498">
        <v>0</v>
      </c>
      <c r="M9" s="498">
        <v>0</v>
      </c>
      <c r="N9" s="498">
        <v>0</v>
      </c>
      <c r="O9" s="498">
        <v>0</v>
      </c>
      <c r="P9" s="498">
        <v>0</v>
      </c>
      <c r="Q9" s="498">
        <v>0</v>
      </c>
      <c r="R9" s="498">
        <v>0</v>
      </c>
      <c r="S9" s="575" t="s">
        <v>990</v>
      </c>
      <c r="T9" s="575" t="s">
        <v>990</v>
      </c>
      <c r="U9" s="498">
        <v>0</v>
      </c>
      <c r="V9" s="582">
        <v>0</v>
      </c>
    </row>
    <row r="10" spans="1:22">
      <c r="A10" s="506">
        <v>4</v>
      </c>
      <c r="B10" s="509" t="s">
        <v>693</v>
      </c>
      <c r="C10" s="498">
        <v>18321.810000000001</v>
      </c>
      <c r="D10" s="498">
        <v>18321.810000000001</v>
      </c>
      <c r="E10" s="498">
        <v>0</v>
      </c>
      <c r="F10" s="498">
        <v>0</v>
      </c>
      <c r="G10" s="498">
        <v>0</v>
      </c>
      <c r="H10" s="498">
        <v>18321.810000000001</v>
      </c>
      <c r="I10" s="498">
        <v>18321.810000000001</v>
      </c>
      <c r="J10" s="498">
        <v>0</v>
      </c>
      <c r="K10" s="498">
        <v>0</v>
      </c>
      <c r="L10" s="498">
        <v>0</v>
      </c>
      <c r="M10" s="498">
        <v>164.60979950000001</v>
      </c>
      <c r="N10" s="498">
        <v>164.60979950000001</v>
      </c>
      <c r="O10" s="498">
        <v>0</v>
      </c>
      <c r="P10" s="498">
        <v>0</v>
      </c>
      <c r="Q10" s="498">
        <v>0</v>
      </c>
      <c r="R10" s="498">
        <v>18</v>
      </c>
      <c r="S10" s="575">
        <v>0</v>
      </c>
      <c r="T10" s="575">
        <v>0.2346847920787368</v>
      </c>
      <c r="U10" s="498">
        <v>0</v>
      </c>
      <c r="V10" s="582">
        <v>13.3164</v>
      </c>
    </row>
    <row r="11" spans="1:22">
      <c r="A11" s="506">
        <v>5</v>
      </c>
      <c r="B11" s="509" t="s">
        <v>694</v>
      </c>
      <c r="C11" s="498">
        <v>1899920.4319</v>
      </c>
      <c r="D11" s="498">
        <v>1737519.83</v>
      </c>
      <c r="E11" s="498">
        <v>26461.38</v>
      </c>
      <c r="F11" s="498">
        <v>135939.2219</v>
      </c>
      <c r="G11" s="498">
        <v>0</v>
      </c>
      <c r="H11" s="498">
        <v>1910668.7418999998</v>
      </c>
      <c r="I11" s="498">
        <v>1743109.75</v>
      </c>
      <c r="J11" s="498">
        <v>26863.13</v>
      </c>
      <c r="K11" s="498">
        <v>140695.86190000002</v>
      </c>
      <c r="L11" s="498">
        <v>0</v>
      </c>
      <c r="M11" s="498">
        <v>148915.90608138999</v>
      </c>
      <c r="N11" s="498">
        <v>21862.033554040001</v>
      </c>
      <c r="O11" s="498">
        <v>3501.3947901500001</v>
      </c>
      <c r="P11" s="498">
        <v>123552.4777372</v>
      </c>
      <c r="Q11" s="498">
        <v>0</v>
      </c>
      <c r="R11" s="498">
        <v>3021</v>
      </c>
      <c r="S11" s="575">
        <v>0.13655223323931337</v>
      </c>
      <c r="T11" s="575">
        <v>0.14549967049577006</v>
      </c>
      <c r="U11" s="498">
        <v>0.13413727</v>
      </c>
      <c r="V11" s="582">
        <v>25.3322</v>
      </c>
    </row>
    <row r="12" spans="1:22">
      <c r="A12" s="506">
        <v>6</v>
      </c>
      <c r="B12" s="509" t="s">
        <v>695</v>
      </c>
      <c r="C12" s="498">
        <v>2090137.4711</v>
      </c>
      <c r="D12" s="498">
        <v>1891787.4967</v>
      </c>
      <c r="E12" s="498">
        <v>78831.706800000014</v>
      </c>
      <c r="F12" s="498">
        <v>119518.26760000001</v>
      </c>
      <c r="G12" s="498">
        <v>0</v>
      </c>
      <c r="H12" s="498">
        <v>2143147.6741999998</v>
      </c>
      <c r="I12" s="498">
        <v>1914629.7434999999</v>
      </c>
      <c r="J12" s="498">
        <v>81185.999299999996</v>
      </c>
      <c r="K12" s="498">
        <v>147331.9314</v>
      </c>
      <c r="L12" s="498">
        <v>0</v>
      </c>
      <c r="M12" s="498">
        <v>176791.46655699</v>
      </c>
      <c r="N12" s="498">
        <v>32095.731870719999</v>
      </c>
      <c r="O12" s="498">
        <v>15338.408368010001</v>
      </c>
      <c r="P12" s="498">
        <v>129357.32631825999</v>
      </c>
      <c r="Q12" s="498">
        <v>0</v>
      </c>
      <c r="R12" s="498">
        <v>1653</v>
      </c>
      <c r="S12" s="575">
        <v>0.26271413081665579</v>
      </c>
      <c r="T12" s="575">
        <v>0.32926803476138961</v>
      </c>
      <c r="U12" s="498">
        <v>0.26830583000000002</v>
      </c>
      <c r="V12" s="582">
        <v>24.200800000000001</v>
      </c>
    </row>
    <row r="13" spans="1:22">
      <c r="A13" s="506">
        <v>7</v>
      </c>
      <c r="B13" s="509" t="s">
        <v>696</v>
      </c>
      <c r="C13" s="498">
        <v>98855545.850900009</v>
      </c>
      <c r="D13" s="498">
        <v>91299583.563700005</v>
      </c>
      <c r="E13" s="498">
        <v>5070322.4709000001</v>
      </c>
      <c r="F13" s="498">
        <v>2485639.8163000001</v>
      </c>
      <c r="G13" s="498">
        <v>0</v>
      </c>
      <c r="H13" s="498">
        <v>99581607.532800034</v>
      </c>
      <c r="I13" s="498">
        <v>91809440.495100036</v>
      </c>
      <c r="J13" s="498">
        <v>5097646.0645000003</v>
      </c>
      <c r="K13" s="498">
        <v>2674520.9732000004</v>
      </c>
      <c r="L13" s="498">
        <v>0</v>
      </c>
      <c r="M13" s="498">
        <v>1889027.1866850897</v>
      </c>
      <c r="N13" s="498">
        <v>203382.11294450998</v>
      </c>
      <c r="O13" s="498">
        <v>266526.18948191998</v>
      </c>
      <c r="P13" s="498">
        <v>1419118.8842586598</v>
      </c>
      <c r="Q13" s="498">
        <v>0</v>
      </c>
      <c r="R13" s="498">
        <v>1320</v>
      </c>
      <c r="S13" s="575">
        <v>0.10662315236188721</v>
      </c>
      <c r="T13" s="575">
        <v>0.11932766458142165</v>
      </c>
      <c r="U13" s="498">
        <v>0.11198998</v>
      </c>
      <c r="V13" s="582">
        <v>112.90309999999999</v>
      </c>
    </row>
    <row r="14" spans="1:22">
      <c r="A14" s="504">
        <v>7.1</v>
      </c>
      <c r="B14" s="503" t="s">
        <v>697</v>
      </c>
      <c r="C14" s="498">
        <v>74583035.31400001</v>
      </c>
      <c r="D14" s="498">
        <v>68317733.218400002</v>
      </c>
      <c r="E14" s="498">
        <v>4029631.8859000001</v>
      </c>
      <c r="F14" s="498">
        <v>2235670.2097</v>
      </c>
      <c r="G14" s="498">
        <v>0</v>
      </c>
      <c r="H14" s="498">
        <v>75146466.982000008</v>
      </c>
      <c r="I14" s="498">
        <v>68675382.827800021</v>
      </c>
      <c r="J14" s="498">
        <v>4047018.6447999999</v>
      </c>
      <c r="K14" s="498">
        <v>2424065.5094000003</v>
      </c>
      <c r="L14" s="498">
        <v>0</v>
      </c>
      <c r="M14" s="498">
        <v>1680153.2410533198</v>
      </c>
      <c r="N14" s="498">
        <v>147270.37045622998</v>
      </c>
      <c r="O14" s="498">
        <v>240250.82721557998</v>
      </c>
      <c r="P14" s="498">
        <v>1292632.0433815098</v>
      </c>
      <c r="Q14" s="498">
        <v>0</v>
      </c>
      <c r="R14" s="498">
        <v>904</v>
      </c>
      <c r="S14" s="575">
        <v>0.10678184429972286</v>
      </c>
      <c r="T14" s="575">
        <v>0.11968272630857728</v>
      </c>
      <c r="U14" s="498">
        <v>0.11007395</v>
      </c>
      <c r="V14" s="582">
        <v>114.1242</v>
      </c>
    </row>
    <row r="15" spans="1:22" ht="25.5">
      <c r="A15" s="504">
        <v>7.2</v>
      </c>
      <c r="B15" s="503" t="s">
        <v>698</v>
      </c>
      <c r="C15" s="498">
        <v>15538499.7927</v>
      </c>
      <c r="D15" s="498">
        <v>14974711.8627</v>
      </c>
      <c r="E15" s="498">
        <v>396763.91</v>
      </c>
      <c r="F15" s="498">
        <v>167024.01999999999</v>
      </c>
      <c r="G15" s="498">
        <v>0</v>
      </c>
      <c r="H15" s="498">
        <v>15683268.938600011</v>
      </c>
      <c r="I15" s="498">
        <v>15115088.538600011</v>
      </c>
      <c r="J15" s="498">
        <v>400788.15</v>
      </c>
      <c r="K15" s="498">
        <v>167392.25</v>
      </c>
      <c r="L15" s="498">
        <v>0</v>
      </c>
      <c r="M15" s="498">
        <v>148135.91643429999</v>
      </c>
      <c r="N15" s="498">
        <v>34268.933600919998</v>
      </c>
      <c r="O15" s="498">
        <v>17676.64857012</v>
      </c>
      <c r="P15" s="498">
        <v>96190.334263259996</v>
      </c>
      <c r="Q15" s="498">
        <v>0</v>
      </c>
      <c r="R15" s="498">
        <v>287</v>
      </c>
      <c r="S15" s="575">
        <v>9.7943525916005664E-2</v>
      </c>
      <c r="T15" s="575">
        <v>0.10880841835544706</v>
      </c>
      <c r="U15" s="498">
        <v>0.11812974</v>
      </c>
      <c r="V15" s="582">
        <v>94.8857</v>
      </c>
    </row>
    <row r="16" spans="1:22">
      <c r="A16" s="504">
        <v>7.3</v>
      </c>
      <c r="B16" s="503" t="s">
        <v>699</v>
      </c>
      <c r="C16" s="498">
        <v>8734010.7442000005</v>
      </c>
      <c r="D16" s="498">
        <v>8007138.4825999998</v>
      </c>
      <c r="E16" s="498">
        <v>643926.67500000005</v>
      </c>
      <c r="F16" s="498">
        <v>82945.586599999995</v>
      </c>
      <c r="G16" s="498">
        <v>0</v>
      </c>
      <c r="H16" s="498">
        <v>8751871.6122000013</v>
      </c>
      <c r="I16" s="498">
        <v>8018969.1287000002</v>
      </c>
      <c r="J16" s="498">
        <v>649839.26970000006</v>
      </c>
      <c r="K16" s="498">
        <v>83063.213799999998</v>
      </c>
      <c r="L16" s="498">
        <v>0</v>
      </c>
      <c r="M16" s="498">
        <v>60738.029197470001</v>
      </c>
      <c r="N16" s="498">
        <v>21842.808887359999</v>
      </c>
      <c r="O16" s="498">
        <v>8598.7136962200002</v>
      </c>
      <c r="P16" s="498">
        <v>30296.50661389</v>
      </c>
      <c r="Q16" s="498">
        <v>0</v>
      </c>
      <c r="R16" s="498">
        <v>129</v>
      </c>
      <c r="S16" s="575">
        <v>0.11248294718732789</v>
      </c>
      <c r="T16" s="575">
        <v>0.12468035331338384</v>
      </c>
      <c r="U16" s="498">
        <v>0.11742861</v>
      </c>
      <c r="V16" s="582">
        <v>134.86189999999999</v>
      </c>
    </row>
    <row r="17" spans="1:22">
      <c r="A17" s="506">
        <v>8</v>
      </c>
      <c r="B17" s="509" t="s">
        <v>700</v>
      </c>
      <c r="C17" s="498">
        <v>0</v>
      </c>
      <c r="D17" s="498">
        <v>0</v>
      </c>
      <c r="E17" s="498">
        <v>0</v>
      </c>
      <c r="F17" s="498">
        <v>0</v>
      </c>
      <c r="G17" s="498">
        <v>0</v>
      </c>
      <c r="H17" s="498">
        <v>0</v>
      </c>
      <c r="I17" s="498">
        <v>0</v>
      </c>
      <c r="J17" s="498">
        <v>0</v>
      </c>
      <c r="K17" s="498">
        <v>0</v>
      </c>
      <c r="L17" s="498">
        <v>0</v>
      </c>
      <c r="M17" s="498">
        <v>0</v>
      </c>
      <c r="N17" s="498">
        <v>0</v>
      </c>
      <c r="O17" s="498">
        <v>0</v>
      </c>
      <c r="P17" s="498">
        <v>0</v>
      </c>
      <c r="Q17" s="498">
        <v>0</v>
      </c>
      <c r="R17" s="498">
        <v>0</v>
      </c>
      <c r="S17" s="575" t="s">
        <v>990</v>
      </c>
      <c r="T17" s="575" t="s">
        <v>990</v>
      </c>
      <c r="U17" s="498">
        <v>0</v>
      </c>
      <c r="V17" s="582">
        <v>0</v>
      </c>
    </row>
    <row r="18" spans="1:22">
      <c r="A18" s="508">
        <v>9</v>
      </c>
      <c r="B18" s="507" t="s">
        <v>701</v>
      </c>
      <c r="C18" s="498">
        <v>378637.49</v>
      </c>
      <c r="D18" s="498">
        <v>374995.79</v>
      </c>
      <c r="E18" s="498">
        <v>3641.7</v>
      </c>
      <c r="F18" s="498">
        <v>0</v>
      </c>
      <c r="G18" s="498">
        <v>0</v>
      </c>
      <c r="H18" s="498">
        <v>429070.17</v>
      </c>
      <c r="I18" s="498">
        <v>425059.13</v>
      </c>
      <c r="J18" s="498">
        <v>4011.04</v>
      </c>
      <c r="K18" s="498">
        <v>0</v>
      </c>
      <c r="L18" s="498">
        <v>0</v>
      </c>
      <c r="M18" s="498">
        <v>4026.4797193000004</v>
      </c>
      <c r="N18" s="498">
        <v>3460.1078234000001</v>
      </c>
      <c r="O18" s="498">
        <v>566.37189590000003</v>
      </c>
      <c r="P18" s="498">
        <v>0</v>
      </c>
      <c r="Q18" s="498">
        <v>0</v>
      </c>
      <c r="R18" s="498">
        <v>38</v>
      </c>
      <c r="S18" s="575">
        <v>0.11899999999999999</v>
      </c>
      <c r="T18" s="575">
        <v>0.11899999999999999</v>
      </c>
      <c r="U18" s="498">
        <v>0.10772266</v>
      </c>
      <c r="V18" s="582">
        <v>66.550899999999999</v>
      </c>
    </row>
    <row r="19" spans="1:22">
      <c r="A19" s="506">
        <v>10</v>
      </c>
      <c r="B19" s="505" t="s">
        <v>717</v>
      </c>
      <c r="C19" s="498">
        <v>239847353.52740002</v>
      </c>
      <c r="D19" s="572">
        <v>224054256.42590001</v>
      </c>
      <c r="E19" s="572">
        <v>8234779.2284000004</v>
      </c>
      <c r="F19" s="572">
        <v>7558317.8731000004</v>
      </c>
      <c r="G19" s="572">
        <v>0</v>
      </c>
      <c r="H19" s="572">
        <v>242435797.80499998</v>
      </c>
      <c r="I19" s="572">
        <v>225865380.4824</v>
      </c>
      <c r="J19" s="572">
        <v>8358241.3400000008</v>
      </c>
      <c r="K19" s="572">
        <v>8212175.9825999998</v>
      </c>
      <c r="L19" s="572">
        <v>0</v>
      </c>
      <c r="M19" s="572">
        <v>6042130.8071614001</v>
      </c>
      <c r="N19" s="572">
        <v>895481.06639166002</v>
      </c>
      <c r="O19" s="572">
        <v>622302.28253472992</v>
      </c>
      <c r="P19" s="572">
        <v>4524347.4582350096</v>
      </c>
      <c r="Q19" s="572">
        <v>0</v>
      </c>
      <c r="R19" s="572">
        <v>15918</v>
      </c>
      <c r="S19" s="576">
        <v>0.21241097925562924</v>
      </c>
      <c r="T19" s="576">
        <v>0.2515056454950263</v>
      </c>
      <c r="U19" s="576">
        <v>0.16462735793149344</v>
      </c>
      <c r="V19" s="583">
        <v>70.991399999999999</v>
      </c>
    </row>
    <row r="20" spans="1:22" ht="25.5">
      <c r="A20" s="504">
        <v>10.1</v>
      </c>
      <c r="B20" s="503" t="s">
        <v>720</v>
      </c>
      <c r="C20" s="498">
        <v>0</v>
      </c>
      <c r="D20" s="498">
        <v>0</v>
      </c>
      <c r="E20" s="498">
        <v>0</v>
      </c>
      <c r="F20" s="498">
        <v>0</v>
      </c>
      <c r="G20" s="498">
        <v>0</v>
      </c>
      <c r="H20" s="498">
        <v>0</v>
      </c>
      <c r="I20" s="498">
        <v>0</v>
      </c>
      <c r="J20" s="498">
        <v>0</v>
      </c>
      <c r="K20" s="498">
        <v>0</v>
      </c>
      <c r="L20" s="498">
        <v>0</v>
      </c>
      <c r="M20" s="498">
        <v>0</v>
      </c>
      <c r="N20" s="498">
        <v>0</v>
      </c>
      <c r="O20" s="498">
        <v>0</v>
      </c>
      <c r="P20" s="498">
        <v>0</v>
      </c>
      <c r="Q20" s="498">
        <v>0</v>
      </c>
      <c r="R20" s="498">
        <v>0</v>
      </c>
      <c r="S20" s="498">
        <v>0</v>
      </c>
      <c r="T20" s="498">
        <v>0</v>
      </c>
      <c r="U20" s="498">
        <v>0</v>
      </c>
      <c r="V20" s="498">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H69"/>
  <sheetViews>
    <sheetView zoomScale="70" zoomScaleNormal="70" workbookViewId="0"/>
  </sheetViews>
  <sheetFormatPr defaultRowHeight="15"/>
  <cols>
    <col min="1" max="1" width="8.7109375" style="408"/>
    <col min="2" max="2" width="69.28515625" style="384" customWidth="1"/>
    <col min="3" max="3" width="14.85546875" bestFit="1" customWidth="1"/>
    <col min="4" max="4" width="14.42578125" customWidth="1"/>
    <col min="5" max="5" width="16.42578125" bestFit="1" customWidth="1"/>
    <col min="6" max="6" width="14.42578125" bestFit="1" customWidth="1"/>
    <col min="7" max="7" width="14.85546875" bestFit="1" customWidth="1"/>
    <col min="8" max="8" width="19.140625" bestFit="1" customWidth="1"/>
  </cols>
  <sheetData>
    <row r="1" spans="1:8" ht="15.75">
      <c r="A1" s="13" t="s">
        <v>108</v>
      </c>
      <c r="B1" s="274" t="str">
        <f>Info!C2</f>
        <v>სს ტერაბანკი</v>
      </c>
      <c r="C1" s="12"/>
      <c r="D1" s="1"/>
      <c r="E1" s="1"/>
      <c r="F1" s="1"/>
      <c r="G1" s="1"/>
    </row>
    <row r="2" spans="1:8" ht="15.75">
      <c r="A2" s="13" t="s">
        <v>109</v>
      </c>
      <c r="B2" s="298">
        <f>'1. key ratios'!B2</f>
        <v>45199</v>
      </c>
      <c r="C2" s="12"/>
      <c r="D2" s="1"/>
      <c r="E2" s="1"/>
      <c r="F2" s="1"/>
      <c r="G2" s="1"/>
    </row>
    <row r="3" spans="1:8" ht="15.75">
      <c r="A3" s="13"/>
      <c r="B3" s="12"/>
      <c r="C3" s="12"/>
      <c r="D3" s="1"/>
      <c r="E3" s="1"/>
      <c r="F3" s="1"/>
      <c r="G3" s="1"/>
    </row>
    <row r="4" spans="1:8" ht="21" customHeight="1">
      <c r="A4" s="595" t="s">
        <v>25</v>
      </c>
      <c r="B4" s="596" t="s">
        <v>729</v>
      </c>
      <c r="C4" s="598" t="s">
        <v>114</v>
      </c>
      <c r="D4" s="598"/>
      <c r="E4" s="598"/>
      <c r="F4" s="598" t="s">
        <v>115</v>
      </c>
      <c r="G4" s="598"/>
      <c r="H4" s="599"/>
    </row>
    <row r="5" spans="1:8" ht="21" customHeight="1">
      <c r="A5" s="595"/>
      <c r="B5" s="597"/>
      <c r="C5" s="357" t="s">
        <v>26</v>
      </c>
      <c r="D5" s="357" t="s">
        <v>88</v>
      </c>
      <c r="E5" s="357" t="s">
        <v>66</v>
      </c>
      <c r="F5" s="357" t="s">
        <v>26</v>
      </c>
      <c r="G5" s="357" t="s">
        <v>88</v>
      </c>
      <c r="H5" s="357" t="s">
        <v>66</v>
      </c>
    </row>
    <row r="6" spans="1:8" ht="26.45" customHeight="1">
      <c r="A6" s="595"/>
      <c r="B6" s="358" t="s">
        <v>95</v>
      </c>
      <c r="C6" s="600"/>
      <c r="D6" s="601"/>
      <c r="E6" s="601"/>
      <c r="F6" s="601"/>
      <c r="G6" s="601"/>
      <c r="H6" s="602"/>
    </row>
    <row r="7" spans="1:8" ht="23.1" customHeight="1">
      <c r="A7" s="399">
        <v>1</v>
      </c>
      <c r="B7" s="359" t="s">
        <v>843</v>
      </c>
      <c r="C7" s="558">
        <v>51412845.010000005</v>
      </c>
      <c r="D7" s="558">
        <v>148502890.19</v>
      </c>
      <c r="E7" s="558">
        <v>199915735.19999999</v>
      </c>
      <c r="F7" s="558">
        <v>37061528.060000002</v>
      </c>
      <c r="G7" s="558">
        <v>161675015.89000002</v>
      </c>
      <c r="H7" s="558">
        <v>198736543.95000002</v>
      </c>
    </row>
    <row r="8" spans="1:8">
      <c r="A8" s="399">
        <v>1.1000000000000001</v>
      </c>
      <c r="B8" s="360" t="s">
        <v>96</v>
      </c>
      <c r="C8" s="558">
        <v>18871288.850000001</v>
      </c>
      <c r="D8" s="558">
        <v>26027701.979999997</v>
      </c>
      <c r="E8" s="558">
        <v>44898990.829999998</v>
      </c>
      <c r="F8" s="558">
        <v>19014864.150000002</v>
      </c>
      <c r="G8" s="558">
        <v>19225429.77</v>
      </c>
      <c r="H8" s="558">
        <v>38240293.920000002</v>
      </c>
    </row>
    <row r="9" spans="1:8">
      <c r="A9" s="399">
        <v>1.2</v>
      </c>
      <c r="B9" s="360" t="s">
        <v>97</v>
      </c>
      <c r="C9" s="558">
        <v>32158555.640000001</v>
      </c>
      <c r="D9" s="558">
        <v>99513041.190000027</v>
      </c>
      <c r="E9" s="558">
        <v>131671596.83000003</v>
      </c>
      <c r="F9" s="558">
        <v>17844385.239999998</v>
      </c>
      <c r="G9" s="558">
        <v>98317721.5</v>
      </c>
      <c r="H9" s="558">
        <v>116162106.73999999</v>
      </c>
    </row>
    <row r="10" spans="1:8">
      <c r="A10" s="399">
        <v>1.3</v>
      </c>
      <c r="B10" s="360" t="s">
        <v>98</v>
      </c>
      <c r="C10" s="558">
        <v>383000.52</v>
      </c>
      <c r="D10" s="558">
        <v>22962147.019999996</v>
      </c>
      <c r="E10" s="558">
        <v>23345147.539999995</v>
      </c>
      <c r="F10" s="558">
        <v>202278.66999999998</v>
      </c>
      <c r="G10" s="558">
        <v>44131864.620000012</v>
      </c>
      <c r="H10" s="558">
        <v>44334143.290000014</v>
      </c>
    </row>
    <row r="11" spans="1:8">
      <c r="A11" s="399">
        <v>2</v>
      </c>
      <c r="B11" s="361" t="s">
        <v>730</v>
      </c>
      <c r="C11" s="558">
        <v>388539.99</v>
      </c>
      <c r="D11" s="558">
        <v>0</v>
      </c>
      <c r="E11" s="558">
        <v>388539.99</v>
      </c>
      <c r="F11" s="558">
        <v>592538.33000000007</v>
      </c>
      <c r="G11" s="558">
        <v>0</v>
      </c>
      <c r="H11" s="558">
        <v>592538.33000000007</v>
      </c>
    </row>
    <row r="12" spans="1:8">
      <c r="A12" s="399">
        <v>2.1</v>
      </c>
      <c r="B12" s="362" t="s">
        <v>731</v>
      </c>
      <c r="C12" s="558">
        <v>388539.99</v>
      </c>
      <c r="D12" s="558">
        <v>0</v>
      </c>
      <c r="E12" s="558">
        <v>388539.99</v>
      </c>
      <c r="F12" s="558">
        <v>592538.33000000007</v>
      </c>
      <c r="G12" s="558">
        <v>0</v>
      </c>
      <c r="H12" s="558">
        <v>592538.33000000007</v>
      </c>
    </row>
    <row r="13" spans="1:8" ht="26.45" customHeight="1">
      <c r="A13" s="399">
        <v>3</v>
      </c>
      <c r="B13" s="363" t="s">
        <v>732</v>
      </c>
      <c r="C13" s="558">
        <v>0</v>
      </c>
      <c r="D13" s="558">
        <v>0</v>
      </c>
      <c r="E13" s="558">
        <v>0</v>
      </c>
      <c r="F13" s="558">
        <v>0</v>
      </c>
      <c r="G13" s="558">
        <v>0</v>
      </c>
      <c r="H13" s="558">
        <v>0</v>
      </c>
    </row>
    <row r="14" spans="1:8" ht="26.45" customHeight="1">
      <c r="A14" s="399">
        <v>4</v>
      </c>
      <c r="B14" s="364" t="s">
        <v>733</v>
      </c>
      <c r="C14" s="558">
        <v>0</v>
      </c>
      <c r="D14" s="558">
        <v>0</v>
      </c>
      <c r="E14" s="558">
        <v>0</v>
      </c>
      <c r="F14" s="558">
        <v>0</v>
      </c>
      <c r="G14" s="558">
        <v>0</v>
      </c>
      <c r="H14" s="558">
        <v>0</v>
      </c>
    </row>
    <row r="15" spans="1:8" ht="24.6" customHeight="1">
      <c r="A15" s="399">
        <v>5</v>
      </c>
      <c r="B15" s="364" t="s">
        <v>734</v>
      </c>
      <c r="C15" s="558">
        <v>0</v>
      </c>
      <c r="D15" s="558">
        <v>0</v>
      </c>
      <c r="E15" s="558">
        <v>0</v>
      </c>
      <c r="F15" s="558">
        <v>0</v>
      </c>
      <c r="G15" s="558">
        <v>0</v>
      </c>
      <c r="H15" s="558">
        <v>0</v>
      </c>
    </row>
    <row r="16" spans="1:8">
      <c r="A16" s="399">
        <v>5.0999999999999996</v>
      </c>
      <c r="B16" s="365" t="s">
        <v>735</v>
      </c>
      <c r="C16" s="558">
        <v>0</v>
      </c>
      <c r="D16" s="558">
        <v>0</v>
      </c>
      <c r="E16" s="558">
        <v>0</v>
      </c>
      <c r="F16" s="558">
        <v>0</v>
      </c>
      <c r="G16" s="558">
        <v>0</v>
      </c>
      <c r="H16" s="558">
        <v>0</v>
      </c>
    </row>
    <row r="17" spans="1:8">
      <c r="A17" s="399">
        <v>5.2</v>
      </c>
      <c r="B17" s="365" t="s">
        <v>569</v>
      </c>
      <c r="C17" s="558">
        <v>0</v>
      </c>
      <c r="D17" s="558">
        <v>0</v>
      </c>
      <c r="E17" s="558">
        <v>0</v>
      </c>
      <c r="F17" s="558">
        <v>0</v>
      </c>
      <c r="G17" s="558">
        <v>0</v>
      </c>
      <c r="H17" s="558">
        <v>0</v>
      </c>
    </row>
    <row r="18" spans="1:8">
      <c r="A18" s="399">
        <v>5.3</v>
      </c>
      <c r="B18" s="365" t="s">
        <v>736</v>
      </c>
      <c r="C18" s="558">
        <v>0</v>
      </c>
      <c r="D18" s="558">
        <v>0</v>
      </c>
      <c r="E18" s="558">
        <v>0</v>
      </c>
      <c r="F18" s="558">
        <v>0</v>
      </c>
      <c r="G18" s="558">
        <v>0</v>
      </c>
      <c r="H18" s="558">
        <v>0</v>
      </c>
    </row>
    <row r="19" spans="1:8">
      <c r="A19" s="399">
        <v>6</v>
      </c>
      <c r="B19" s="363" t="s">
        <v>737</v>
      </c>
      <c r="C19" s="558">
        <v>801566497.94498372</v>
      </c>
      <c r="D19" s="558">
        <v>604002090.04245341</v>
      </c>
      <c r="E19" s="558">
        <v>1405568587.9874372</v>
      </c>
      <c r="F19" s="558">
        <v>710027319.58980644</v>
      </c>
      <c r="G19" s="558">
        <v>489530837.60278416</v>
      </c>
      <c r="H19" s="558">
        <v>1199558157.1925907</v>
      </c>
    </row>
    <row r="20" spans="1:8">
      <c r="A20" s="399">
        <v>6.1</v>
      </c>
      <c r="B20" s="365" t="s">
        <v>569</v>
      </c>
      <c r="C20" s="558">
        <v>178862766.07221264</v>
      </c>
      <c r="D20" s="558">
        <v>0</v>
      </c>
      <c r="E20" s="558">
        <v>178862766.07221264</v>
      </c>
      <c r="F20" s="558">
        <v>162347043.86194146</v>
      </c>
      <c r="G20" s="558">
        <v>0</v>
      </c>
      <c r="H20" s="558">
        <v>162347043.86194146</v>
      </c>
    </row>
    <row r="21" spans="1:8">
      <c r="A21" s="399">
        <v>6.2</v>
      </c>
      <c r="B21" s="365" t="s">
        <v>736</v>
      </c>
      <c r="C21" s="558">
        <v>622703731.87277102</v>
      </c>
      <c r="D21" s="558">
        <v>604002090.04245341</v>
      </c>
      <c r="E21" s="558">
        <v>1226705821.9152246</v>
      </c>
      <c r="F21" s="558">
        <v>547680275.72786498</v>
      </c>
      <c r="G21" s="558">
        <v>489530837.60278416</v>
      </c>
      <c r="H21" s="558">
        <v>1037211113.3306491</v>
      </c>
    </row>
    <row r="22" spans="1:8">
      <c r="A22" s="399">
        <v>7</v>
      </c>
      <c r="B22" s="366" t="s">
        <v>738</v>
      </c>
      <c r="C22" s="558">
        <v>2538</v>
      </c>
      <c r="D22" s="558">
        <v>0</v>
      </c>
      <c r="E22" s="558">
        <v>2538</v>
      </c>
      <c r="F22" s="558">
        <v>2538</v>
      </c>
      <c r="G22" s="558">
        <v>0</v>
      </c>
      <c r="H22" s="558">
        <v>2538</v>
      </c>
    </row>
    <row r="23" spans="1:8" ht="21">
      <c r="A23" s="399">
        <v>8</v>
      </c>
      <c r="B23" s="367" t="s">
        <v>739</v>
      </c>
      <c r="C23" s="558">
        <v>0</v>
      </c>
      <c r="D23" s="558">
        <v>0</v>
      </c>
      <c r="E23" s="558">
        <v>0</v>
      </c>
      <c r="F23" s="558">
        <v>0</v>
      </c>
      <c r="G23" s="558">
        <v>0</v>
      </c>
      <c r="H23" s="558">
        <v>0</v>
      </c>
    </row>
    <row r="24" spans="1:8">
      <c r="A24" s="399">
        <v>9</v>
      </c>
      <c r="B24" s="364" t="s">
        <v>740</v>
      </c>
      <c r="C24" s="558">
        <v>25885492</v>
      </c>
      <c r="D24" s="558">
        <v>0</v>
      </c>
      <c r="E24" s="558">
        <v>25885492</v>
      </c>
      <c r="F24" s="558">
        <v>24121530</v>
      </c>
      <c r="G24" s="558">
        <v>0</v>
      </c>
      <c r="H24" s="558">
        <v>24121530</v>
      </c>
    </row>
    <row r="25" spans="1:8">
      <c r="A25" s="399">
        <v>9.1</v>
      </c>
      <c r="B25" s="368" t="s">
        <v>741</v>
      </c>
      <c r="C25" s="558">
        <v>25885492</v>
      </c>
      <c r="D25" s="558">
        <v>0</v>
      </c>
      <c r="E25" s="558">
        <v>25885492</v>
      </c>
      <c r="F25" s="558">
        <v>24121530</v>
      </c>
      <c r="G25" s="558">
        <v>0</v>
      </c>
      <c r="H25" s="558">
        <v>24121530</v>
      </c>
    </row>
    <row r="26" spans="1:8">
      <c r="A26" s="399">
        <v>9.1999999999999993</v>
      </c>
      <c r="B26" s="368" t="s">
        <v>742</v>
      </c>
      <c r="C26" s="558">
        <v>0</v>
      </c>
      <c r="D26" s="558">
        <v>0</v>
      </c>
      <c r="E26" s="558">
        <v>0</v>
      </c>
      <c r="F26" s="558">
        <v>0</v>
      </c>
      <c r="G26" s="558">
        <v>0</v>
      </c>
      <c r="H26" s="558">
        <v>0</v>
      </c>
    </row>
    <row r="27" spans="1:8">
      <c r="A27" s="399">
        <v>10</v>
      </c>
      <c r="B27" s="364" t="s">
        <v>36</v>
      </c>
      <c r="C27" s="558">
        <v>25082968</v>
      </c>
      <c r="D27" s="558">
        <v>0</v>
      </c>
      <c r="E27" s="558">
        <v>25082968</v>
      </c>
      <c r="F27" s="558">
        <v>23660155</v>
      </c>
      <c r="G27" s="558">
        <v>0</v>
      </c>
      <c r="H27" s="558">
        <v>23660155</v>
      </c>
    </row>
    <row r="28" spans="1:8">
      <c r="A28" s="399">
        <v>10.1</v>
      </c>
      <c r="B28" s="368" t="s">
        <v>743</v>
      </c>
      <c r="C28" s="558">
        <v>20374000</v>
      </c>
      <c r="D28" s="558">
        <v>0</v>
      </c>
      <c r="E28" s="558">
        <v>20374000</v>
      </c>
      <c r="F28" s="558">
        <v>20374000</v>
      </c>
      <c r="G28" s="558">
        <v>0</v>
      </c>
      <c r="H28" s="558">
        <v>20374000</v>
      </c>
    </row>
    <row r="29" spans="1:8">
      <c r="A29" s="399">
        <v>10.199999999999999</v>
      </c>
      <c r="B29" s="368" t="s">
        <v>744</v>
      </c>
      <c r="C29" s="558">
        <v>4708968</v>
      </c>
      <c r="D29" s="558">
        <v>0</v>
      </c>
      <c r="E29" s="558">
        <v>4708968</v>
      </c>
      <c r="F29" s="558">
        <v>3286155</v>
      </c>
      <c r="G29" s="558">
        <v>0</v>
      </c>
      <c r="H29" s="558">
        <v>3286155</v>
      </c>
    </row>
    <row r="30" spans="1:8">
      <c r="A30" s="399">
        <v>11</v>
      </c>
      <c r="B30" s="364" t="s">
        <v>745</v>
      </c>
      <c r="C30" s="558">
        <v>0</v>
      </c>
      <c r="D30" s="558">
        <v>0</v>
      </c>
      <c r="E30" s="558">
        <v>0</v>
      </c>
      <c r="F30" s="558">
        <v>3482813.7143894928</v>
      </c>
      <c r="G30" s="558">
        <v>0</v>
      </c>
      <c r="H30" s="558">
        <v>3482813.7143894928</v>
      </c>
    </row>
    <row r="31" spans="1:8">
      <c r="A31" s="399">
        <v>11.1</v>
      </c>
      <c r="B31" s="368" t="s">
        <v>746</v>
      </c>
      <c r="C31" s="558">
        <v>0</v>
      </c>
      <c r="D31" s="558">
        <v>0</v>
      </c>
      <c r="E31" s="558">
        <v>0</v>
      </c>
      <c r="F31" s="558">
        <v>3482813.7143894928</v>
      </c>
      <c r="G31" s="558">
        <v>0</v>
      </c>
      <c r="H31" s="558">
        <v>3482813.7143894928</v>
      </c>
    </row>
    <row r="32" spans="1:8">
      <c r="A32" s="399">
        <v>11.2</v>
      </c>
      <c r="B32" s="368" t="s">
        <v>747</v>
      </c>
      <c r="C32" s="558">
        <v>0</v>
      </c>
      <c r="D32" s="558">
        <v>0</v>
      </c>
      <c r="E32" s="558">
        <v>0</v>
      </c>
      <c r="F32" s="558">
        <v>0</v>
      </c>
      <c r="G32" s="558">
        <v>0</v>
      </c>
      <c r="H32" s="558">
        <v>0</v>
      </c>
    </row>
    <row r="33" spans="1:8">
      <c r="A33" s="399">
        <v>13</v>
      </c>
      <c r="B33" s="364" t="s">
        <v>99</v>
      </c>
      <c r="C33" s="558">
        <v>20264903.618448518</v>
      </c>
      <c r="D33" s="558">
        <v>2786357.74</v>
      </c>
      <c r="E33" s="558">
        <v>23051261.35844852</v>
      </c>
      <c r="F33" s="558">
        <v>29772501.157852426</v>
      </c>
      <c r="G33" s="558">
        <v>1171950.1399999999</v>
      </c>
      <c r="H33" s="558">
        <v>30944451.297852427</v>
      </c>
    </row>
    <row r="34" spans="1:8">
      <c r="A34" s="399">
        <v>13.1</v>
      </c>
      <c r="B34" s="369" t="s">
        <v>748</v>
      </c>
      <c r="C34" s="558">
        <v>15102371</v>
      </c>
      <c r="D34" s="558">
        <v>0</v>
      </c>
      <c r="E34" s="558">
        <v>15102371</v>
      </c>
      <c r="F34" s="558">
        <v>23354432</v>
      </c>
      <c r="G34" s="558">
        <v>0</v>
      </c>
      <c r="H34" s="558">
        <v>23354432</v>
      </c>
    </row>
    <row r="35" spans="1:8">
      <c r="A35" s="399">
        <v>13.2</v>
      </c>
      <c r="B35" s="369" t="s">
        <v>749</v>
      </c>
      <c r="C35" s="558">
        <v>0</v>
      </c>
      <c r="D35" s="558">
        <v>0</v>
      </c>
      <c r="E35" s="558">
        <v>0</v>
      </c>
      <c r="F35" s="558">
        <v>0</v>
      </c>
      <c r="G35" s="558">
        <v>0</v>
      </c>
      <c r="H35" s="558">
        <v>0</v>
      </c>
    </row>
    <row r="36" spans="1:8">
      <c r="A36" s="399">
        <v>14</v>
      </c>
      <c r="B36" s="370" t="s">
        <v>750</v>
      </c>
      <c r="C36" s="558">
        <v>924603784.56343222</v>
      </c>
      <c r="D36" s="558">
        <v>755291337.97245336</v>
      </c>
      <c r="E36" s="558">
        <v>1679895122.5358856</v>
      </c>
      <c r="F36" s="558">
        <v>828720923.85204828</v>
      </c>
      <c r="G36" s="558">
        <v>652377803.63278413</v>
      </c>
      <c r="H36" s="558">
        <v>1481098727.4848323</v>
      </c>
    </row>
    <row r="37" spans="1:8" ht="22.5" customHeight="1">
      <c r="A37" s="399"/>
      <c r="B37" s="371" t="s">
        <v>104</v>
      </c>
      <c r="C37" s="589"/>
      <c r="D37" s="590"/>
      <c r="E37" s="590"/>
      <c r="F37" s="590"/>
      <c r="G37" s="590"/>
      <c r="H37" s="591"/>
    </row>
    <row r="38" spans="1:8">
      <c r="A38" s="399">
        <v>15</v>
      </c>
      <c r="B38" s="372" t="s">
        <v>751</v>
      </c>
      <c r="C38" s="559">
        <v>0</v>
      </c>
      <c r="D38" s="559">
        <v>0</v>
      </c>
      <c r="E38" s="559">
        <v>0</v>
      </c>
      <c r="F38" s="559">
        <v>0</v>
      </c>
      <c r="G38" s="559">
        <v>0</v>
      </c>
      <c r="H38" s="559">
        <v>0</v>
      </c>
    </row>
    <row r="39" spans="1:8">
      <c r="A39" s="399">
        <v>15.1</v>
      </c>
      <c r="B39" s="374" t="s">
        <v>731</v>
      </c>
      <c r="C39" s="559">
        <v>0</v>
      </c>
      <c r="D39" s="559">
        <v>0</v>
      </c>
      <c r="E39" s="559">
        <v>0</v>
      </c>
      <c r="F39" s="559">
        <v>0</v>
      </c>
      <c r="G39" s="559">
        <v>0</v>
      </c>
      <c r="H39" s="559">
        <v>0</v>
      </c>
    </row>
    <row r="40" spans="1:8" ht="24" customHeight="1">
      <c r="A40" s="399">
        <v>16</v>
      </c>
      <c r="B40" s="366" t="s">
        <v>752</v>
      </c>
      <c r="C40" s="559">
        <v>0</v>
      </c>
      <c r="D40" s="559">
        <v>0</v>
      </c>
      <c r="E40" s="559">
        <v>0</v>
      </c>
      <c r="F40" s="559">
        <v>0</v>
      </c>
      <c r="G40" s="559">
        <v>0</v>
      </c>
      <c r="H40" s="559">
        <v>0</v>
      </c>
    </row>
    <row r="41" spans="1:8" ht="21">
      <c r="A41" s="399">
        <v>17</v>
      </c>
      <c r="B41" s="366" t="s">
        <v>753</v>
      </c>
      <c r="C41" s="559">
        <v>708922771.94922602</v>
      </c>
      <c r="D41" s="559">
        <v>614604372.79079378</v>
      </c>
      <c r="E41" s="559">
        <v>1323527144.7400198</v>
      </c>
      <c r="F41" s="559">
        <v>620662764.36560118</v>
      </c>
      <c r="G41" s="559">
        <v>583131649.56439233</v>
      </c>
      <c r="H41" s="559">
        <v>1203794413.9299936</v>
      </c>
    </row>
    <row r="42" spans="1:8">
      <c r="A42" s="399">
        <v>17.100000000000001</v>
      </c>
      <c r="B42" s="375" t="s">
        <v>754</v>
      </c>
      <c r="C42" s="559">
        <v>520760618.74001962</v>
      </c>
      <c r="D42" s="559">
        <v>528607639.72000027</v>
      </c>
      <c r="E42" s="559">
        <v>1049368258.4600198</v>
      </c>
      <c r="F42" s="559">
        <v>392624555.12000096</v>
      </c>
      <c r="G42" s="559">
        <v>529035845.23999262</v>
      </c>
      <c r="H42" s="559">
        <v>921660400.35999358</v>
      </c>
    </row>
    <row r="43" spans="1:8">
      <c r="A43" s="399">
        <v>17.2</v>
      </c>
      <c r="B43" s="376" t="s">
        <v>100</v>
      </c>
      <c r="C43" s="559">
        <v>178809175.00999999</v>
      </c>
      <c r="D43" s="559">
        <v>79901714.299999997</v>
      </c>
      <c r="E43" s="559">
        <v>258710889.31</v>
      </c>
      <c r="F43" s="559">
        <v>215735703.16</v>
      </c>
      <c r="G43" s="559">
        <v>45516633.660000004</v>
      </c>
      <c r="H43" s="559">
        <v>261252336.81999999</v>
      </c>
    </row>
    <row r="44" spans="1:8">
      <c r="A44" s="399">
        <v>17.3</v>
      </c>
      <c r="B44" s="375" t="s">
        <v>755</v>
      </c>
      <c r="C44" s="559">
        <v>0</v>
      </c>
      <c r="D44" s="559">
        <v>0</v>
      </c>
      <c r="E44" s="559">
        <v>0</v>
      </c>
      <c r="F44" s="559">
        <v>0</v>
      </c>
      <c r="G44" s="559">
        <v>0</v>
      </c>
      <c r="H44" s="559">
        <v>0</v>
      </c>
    </row>
    <row r="45" spans="1:8">
      <c r="A45" s="399">
        <v>17.399999999999999</v>
      </c>
      <c r="B45" s="375" t="s">
        <v>756</v>
      </c>
      <c r="C45" s="559">
        <v>9352978.1992064584</v>
      </c>
      <c r="D45" s="559">
        <v>6095018.7707935423</v>
      </c>
      <c r="E45" s="559">
        <v>15447996.970000001</v>
      </c>
      <c r="F45" s="559">
        <v>12302506.085600222</v>
      </c>
      <c r="G45" s="559">
        <v>8579170.6643997766</v>
      </c>
      <c r="H45" s="559">
        <v>20881676.75</v>
      </c>
    </row>
    <row r="46" spans="1:8">
      <c r="A46" s="399">
        <v>18</v>
      </c>
      <c r="B46" s="364" t="s">
        <v>757</v>
      </c>
      <c r="C46" s="559">
        <v>722366.09840559971</v>
      </c>
      <c r="D46" s="559">
        <v>1763961.19</v>
      </c>
      <c r="E46" s="559">
        <v>2486327.2884055995</v>
      </c>
      <c r="F46" s="559">
        <v>496138.03167516622</v>
      </c>
      <c r="G46" s="559">
        <v>1807165.93</v>
      </c>
      <c r="H46" s="559">
        <v>2303303.9616751662</v>
      </c>
    </row>
    <row r="47" spans="1:8">
      <c r="A47" s="399">
        <v>19</v>
      </c>
      <c r="B47" s="364" t="s">
        <v>758</v>
      </c>
      <c r="C47" s="559">
        <v>3953415</v>
      </c>
      <c r="D47" s="559">
        <v>0</v>
      </c>
      <c r="E47" s="559">
        <v>3953415</v>
      </c>
      <c r="F47" s="559">
        <v>739633</v>
      </c>
      <c r="G47" s="559">
        <v>0</v>
      </c>
      <c r="H47" s="559">
        <v>739633</v>
      </c>
    </row>
    <row r="48" spans="1:8">
      <c r="A48" s="399">
        <v>19.100000000000001</v>
      </c>
      <c r="B48" s="377" t="s">
        <v>759</v>
      </c>
      <c r="C48" s="559">
        <v>2313078</v>
      </c>
      <c r="D48" s="559">
        <v>0</v>
      </c>
      <c r="E48" s="559">
        <v>2313078</v>
      </c>
      <c r="F48" s="559">
        <v>0</v>
      </c>
      <c r="G48" s="559">
        <v>0</v>
      </c>
      <c r="H48" s="559">
        <v>0</v>
      </c>
    </row>
    <row r="49" spans="1:8">
      <c r="A49" s="399">
        <v>19.2</v>
      </c>
      <c r="B49" s="378" t="s">
        <v>760</v>
      </c>
      <c r="C49" s="559">
        <v>1640337</v>
      </c>
      <c r="D49" s="559">
        <v>0</v>
      </c>
      <c r="E49" s="559">
        <v>1640337</v>
      </c>
      <c r="F49" s="559">
        <v>739633</v>
      </c>
      <c r="G49" s="559">
        <v>0</v>
      </c>
      <c r="H49" s="559">
        <v>739633</v>
      </c>
    </row>
    <row r="50" spans="1:8">
      <c r="A50" s="399">
        <v>20</v>
      </c>
      <c r="B50" s="379" t="s">
        <v>101</v>
      </c>
      <c r="C50" s="559">
        <v>0</v>
      </c>
      <c r="D50" s="559">
        <v>98201592.280000001</v>
      </c>
      <c r="E50" s="559">
        <v>98201592.280000001</v>
      </c>
      <c r="F50" s="559">
        <v>0</v>
      </c>
      <c r="G50" s="559">
        <v>58350330.969999999</v>
      </c>
      <c r="H50" s="559">
        <v>58350330.969999999</v>
      </c>
    </row>
    <row r="51" spans="1:8">
      <c r="A51" s="399">
        <v>21</v>
      </c>
      <c r="B51" s="380" t="s">
        <v>89</v>
      </c>
      <c r="C51" s="559">
        <v>2555320.08</v>
      </c>
      <c r="D51" s="559">
        <v>1457758.54</v>
      </c>
      <c r="E51" s="559">
        <v>4013078.62</v>
      </c>
      <c r="F51" s="559">
        <v>616502.63000000012</v>
      </c>
      <c r="G51" s="559">
        <v>57704.820000000997</v>
      </c>
      <c r="H51" s="559">
        <v>674207.45000000112</v>
      </c>
    </row>
    <row r="52" spans="1:8">
      <c r="A52" s="399">
        <v>21.1</v>
      </c>
      <c r="B52" s="376" t="s">
        <v>761</v>
      </c>
      <c r="C52" s="559">
        <v>0</v>
      </c>
      <c r="D52" s="559">
        <v>0</v>
      </c>
      <c r="E52" s="559">
        <v>0</v>
      </c>
      <c r="F52" s="559">
        <v>0</v>
      </c>
      <c r="G52" s="559">
        <v>0</v>
      </c>
      <c r="H52" s="559">
        <v>0</v>
      </c>
    </row>
    <row r="53" spans="1:8">
      <c r="A53" s="399">
        <v>22</v>
      </c>
      <c r="B53" s="379" t="s">
        <v>762</v>
      </c>
      <c r="C53" s="559">
        <v>716153873.12763166</v>
      </c>
      <c r="D53" s="559">
        <v>716027684.80079377</v>
      </c>
      <c r="E53" s="559">
        <v>1432181557.9284253</v>
      </c>
      <c r="F53" s="559">
        <v>622515038.0272764</v>
      </c>
      <c r="G53" s="559">
        <v>643346851.28439236</v>
      </c>
      <c r="H53" s="559">
        <v>1265861889.3116689</v>
      </c>
    </row>
    <row r="54" spans="1:8" ht="24" customHeight="1">
      <c r="A54" s="399"/>
      <c r="B54" s="381" t="s">
        <v>763</v>
      </c>
      <c r="C54" s="592"/>
      <c r="D54" s="593"/>
      <c r="E54" s="593"/>
      <c r="F54" s="593"/>
      <c r="G54" s="593"/>
      <c r="H54" s="594"/>
    </row>
    <row r="55" spans="1:8">
      <c r="A55" s="399">
        <v>23</v>
      </c>
      <c r="B55" s="379" t="s">
        <v>105</v>
      </c>
      <c r="C55" s="559">
        <v>121372000</v>
      </c>
      <c r="D55" s="559">
        <v>0</v>
      </c>
      <c r="E55" s="559">
        <v>121372000</v>
      </c>
      <c r="F55" s="559">
        <v>121372000</v>
      </c>
      <c r="G55" s="559">
        <v>0</v>
      </c>
      <c r="H55" s="559">
        <v>121372000</v>
      </c>
    </row>
    <row r="56" spans="1:8">
      <c r="A56" s="399">
        <v>24</v>
      </c>
      <c r="B56" s="379" t="s">
        <v>764</v>
      </c>
      <c r="C56" s="559">
        <v>0</v>
      </c>
      <c r="D56" s="559">
        <v>0</v>
      </c>
      <c r="E56" s="559">
        <v>0</v>
      </c>
      <c r="F56" s="559">
        <v>0</v>
      </c>
      <c r="G56" s="559">
        <v>0</v>
      </c>
      <c r="H56" s="559">
        <v>0</v>
      </c>
    </row>
    <row r="57" spans="1:8">
      <c r="A57" s="399">
        <v>25</v>
      </c>
      <c r="B57" s="379" t="s">
        <v>102</v>
      </c>
      <c r="C57" s="559">
        <v>0</v>
      </c>
      <c r="D57" s="559">
        <v>0</v>
      </c>
      <c r="E57" s="559">
        <v>0</v>
      </c>
      <c r="F57" s="559">
        <v>0</v>
      </c>
      <c r="G57" s="559">
        <v>0</v>
      </c>
      <c r="H57" s="559">
        <v>0</v>
      </c>
    </row>
    <row r="58" spans="1:8">
      <c r="A58" s="399">
        <v>26</v>
      </c>
      <c r="B58" s="364" t="s">
        <v>765</v>
      </c>
      <c r="C58" s="559">
        <v>0</v>
      </c>
      <c r="D58" s="559">
        <v>0</v>
      </c>
      <c r="E58" s="559">
        <v>0</v>
      </c>
      <c r="F58" s="559">
        <v>0</v>
      </c>
      <c r="G58" s="559">
        <v>0</v>
      </c>
      <c r="H58" s="559">
        <v>0</v>
      </c>
    </row>
    <row r="59" spans="1:8" ht="21">
      <c r="A59" s="399">
        <v>27</v>
      </c>
      <c r="B59" s="364" t="s">
        <v>766</v>
      </c>
      <c r="C59" s="559">
        <v>0</v>
      </c>
      <c r="D59" s="559">
        <v>0</v>
      </c>
      <c r="E59" s="559">
        <v>0</v>
      </c>
      <c r="F59" s="559">
        <v>0</v>
      </c>
      <c r="G59" s="559">
        <v>0</v>
      </c>
      <c r="H59" s="559">
        <v>0</v>
      </c>
    </row>
    <row r="60" spans="1:8">
      <c r="A60" s="399">
        <v>27.1</v>
      </c>
      <c r="B60" s="377" t="s">
        <v>767</v>
      </c>
      <c r="C60" s="559">
        <v>0</v>
      </c>
      <c r="D60" s="559">
        <v>0</v>
      </c>
      <c r="E60" s="559">
        <v>0</v>
      </c>
      <c r="F60" s="559">
        <v>0</v>
      </c>
      <c r="G60" s="559">
        <v>0</v>
      </c>
      <c r="H60" s="559">
        <v>0</v>
      </c>
    </row>
    <row r="61" spans="1:8">
      <c r="A61" s="399">
        <v>27.2</v>
      </c>
      <c r="B61" s="375" t="s">
        <v>768</v>
      </c>
      <c r="C61" s="559">
        <v>0</v>
      </c>
      <c r="D61" s="559">
        <v>0</v>
      </c>
      <c r="E61" s="559">
        <v>0</v>
      </c>
      <c r="F61" s="559">
        <v>0</v>
      </c>
      <c r="G61" s="559">
        <v>0</v>
      </c>
      <c r="H61" s="559">
        <v>0</v>
      </c>
    </row>
    <row r="62" spans="1:8">
      <c r="A62" s="399">
        <v>28</v>
      </c>
      <c r="B62" s="380" t="s">
        <v>769</v>
      </c>
      <c r="C62" s="559">
        <v>0</v>
      </c>
      <c r="D62" s="559">
        <v>0</v>
      </c>
      <c r="E62" s="559">
        <v>0</v>
      </c>
      <c r="F62" s="559">
        <v>0</v>
      </c>
      <c r="G62" s="559">
        <v>0</v>
      </c>
      <c r="H62" s="559">
        <v>0</v>
      </c>
    </row>
    <row r="63" spans="1:8">
      <c r="A63" s="399">
        <v>29</v>
      </c>
      <c r="B63" s="364" t="s">
        <v>770</v>
      </c>
      <c r="C63" s="559">
        <v>0</v>
      </c>
      <c r="D63" s="559">
        <v>0</v>
      </c>
      <c r="E63" s="559">
        <v>0</v>
      </c>
      <c r="F63" s="559">
        <v>0</v>
      </c>
      <c r="G63" s="559">
        <v>0</v>
      </c>
      <c r="H63" s="559">
        <v>0</v>
      </c>
    </row>
    <row r="64" spans="1:8">
      <c r="A64" s="399">
        <v>29.1</v>
      </c>
      <c r="B64" s="365" t="s">
        <v>771</v>
      </c>
      <c r="C64" s="559">
        <v>0</v>
      </c>
      <c r="D64" s="559">
        <v>0</v>
      </c>
      <c r="E64" s="559">
        <v>0</v>
      </c>
      <c r="F64" s="559">
        <v>0</v>
      </c>
      <c r="G64" s="559">
        <v>0</v>
      </c>
      <c r="H64" s="559">
        <v>0</v>
      </c>
    </row>
    <row r="65" spans="1:8" ht="24.95" customHeight="1">
      <c r="A65" s="399">
        <v>29.2</v>
      </c>
      <c r="B65" s="377" t="s">
        <v>772</v>
      </c>
      <c r="C65" s="559">
        <v>0</v>
      </c>
      <c r="D65" s="559">
        <v>0</v>
      </c>
      <c r="E65" s="559">
        <v>0</v>
      </c>
      <c r="F65" s="559">
        <v>0</v>
      </c>
      <c r="G65" s="559">
        <v>0</v>
      </c>
      <c r="H65" s="559">
        <v>0</v>
      </c>
    </row>
    <row r="66" spans="1:8" ht="22.5" customHeight="1">
      <c r="A66" s="399">
        <v>29.3</v>
      </c>
      <c r="B66" s="368" t="s">
        <v>773</v>
      </c>
      <c r="C66" s="559">
        <v>0</v>
      </c>
      <c r="D66" s="559">
        <v>0</v>
      </c>
      <c r="E66" s="559">
        <v>0</v>
      </c>
      <c r="F66" s="559">
        <v>0</v>
      </c>
      <c r="G66" s="559">
        <v>0</v>
      </c>
      <c r="H66" s="559">
        <v>0</v>
      </c>
    </row>
    <row r="67" spans="1:8">
      <c r="A67" s="399">
        <v>30</v>
      </c>
      <c r="B67" s="364" t="s">
        <v>103</v>
      </c>
      <c r="C67" s="559">
        <v>126341563</v>
      </c>
      <c r="D67" s="559">
        <v>0</v>
      </c>
      <c r="E67" s="559">
        <v>126341563</v>
      </c>
      <c r="F67" s="559">
        <v>93864842</v>
      </c>
      <c r="G67" s="559">
        <v>0</v>
      </c>
      <c r="H67" s="559">
        <v>93864842</v>
      </c>
    </row>
    <row r="68" spans="1:8">
      <c r="A68" s="399">
        <v>31</v>
      </c>
      <c r="B68" s="382" t="s">
        <v>774</v>
      </c>
      <c r="C68" s="559">
        <v>247713563</v>
      </c>
      <c r="D68" s="559">
        <v>0</v>
      </c>
      <c r="E68" s="559">
        <v>247713563</v>
      </c>
      <c r="F68" s="559">
        <v>215236842</v>
      </c>
      <c r="G68" s="559">
        <v>0</v>
      </c>
      <c r="H68" s="559">
        <v>215236842</v>
      </c>
    </row>
    <row r="69" spans="1:8">
      <c r="A69" s="399">
        <v>32</v>
      </c>
      <c r="B69" s="383" t="s">
        <v>775</v>
      </c>
      <c r="C69" s="559">
        <v>963867436.12763166</v>
      </c>
      <c r="D69" s="559">
        <v>716027684.80079377</v>
      </c>
      <c r="E69" s="559">
        <v>1679895120.9284253</v>
      </c>
      <c r="F69" s="559">
        <v>837751880.0272764</v>
      </c>
      <c r="G69" s="559">
        <v>643346851.28439236</v>
      </c>
      <c r="H69" s="559">
        <v>1481098731.3116689</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235"/>
  <sheetViews>
    <sheetView zoomScale="80" zoomScaleNormal="80" workbookViewId="0">
      <selection sqref="A1:C1"/>
    </sheetView>
  </sheetViews>
  <sheetFormatPr defaultColWidth="43.5703125" defaultRowHeight="11.25"/>
  <cols>
    <col min="1" max="1" width="8" style="152" customWidth="1"/>
    <col min="2" max="2" width="66.140625" style="153" customWidth="1"/>
    <col min="3" max="3" width="131.42578125" style="154" customWidth="1"/>
    <col min="4" max="5" width="10.28515625" style="145" customWidth="1"/>
    <col min="6" max="6" width="67.5703125" style="145" customWidth="1"/>
    <col min="7" max="16384" width="43.5703125" style="145"/>
  </cols>
  <sheetData>
    <row r="1" spans="1:3" ht="12.75" thickTop="1" thickBot="1">
      <c r="A1" s="753" t="s">
        <v>187</v>
      </c>
      <c r="B1" s="754"/>
      <c r="C1" s="755"/>
    </row>
    <row r="2" spans="1:3" ht="26.25" customHeight="1">
      <c r="A2" s="347"/>
      <c r="B2" s="756" t="s">
        <v>188</v>
      </c>
      <c r="C2" s="756"/>
    </row>
    <row r="3" spans="1:3" s="150" customFormat="1" ht="11.25" customHeight="1">
      <c r="A3" s="149"/>
      <c r="B3" s="756" t="s">
        <v>263</v>
      </c>
      <c r="C3" s="756"/>
    </row>
    <row r="4" spans="1:3" ht="12" customHeight="1" thickBot="1">
      <c r="A4" s="735" t="s">
        <v>267</v>
      </c>
      <c r="B4" s="736"/>
      <c r="C4" s="737"/>
    </row>
    <row r="5" spans="1:3" ht="12" thickTop="1">
      <c r="A5" s="146"/>
      <c r="B5" s="738" t="s">
        <v>189</v>
      </c>
      <c r="C5" s="739"/>
    </row>
    <row r="6" spans="1:3">
      <c r="A6" s="347"/>
      <c r="B6" s="715" t="s">
        <v>264</v>
      </c>
      <c r="C6" s="716"/>
    </row>
    <row r="7" spans="1:3">
      <c r="A7" s="347"/>
      <c r="B7" s="715" t="s">
        <v>190</v>
      </c>
      <c r="C7" s="716"/>
    </row>
    <row r="8" spans="1:3">
      <c r="A8" s="347"/>
      <c r="B8" s="715" t="s">
        <v>265</v>
      </c>
      <c r="C8" s="716"/>
    </row>
    <row r="9" spans="1:3">
      <c r="A9" s="347"/>
      <c r="B9" s="759" t="s">
        <v>266</v>
      </c>
      <c r="C9" s="760"/>
    </row>
    <row r="10" spans="1:3">
      <c r="A10" s="347"/>
      <c r="B10" s="751" t="s">
        <v>191</v>
      </c>
      <c r="C10" s="752" t="s">
        <v>191</v>
      </c>
    </row>
    <row r="11" spans="1:3">
      <c r="A11" s="347"/>
      <c r="B11" s="751" t="s">
        <v>192</v>
      </c>
      <c r="C11" s="752" t="s">
        <v>192</v>
      </c>
    </row>
    <row r="12" spans="1:3">
      <c r="A12" s="347"/>
      <c r="B12" s="751" t="s">
        <v>193</v>
      </c>
      <c r="C12" s="752" t="s">
        <v>193</v>
      </c>
    </row>
    <row r="13" spans="1:3">
      <c r="A13" s="347"/>
      <c r="B13" s="751" t="s">
        <v>194</v>
      </c>
      <c r="C13" s="752" t="s">
        <v>194</v>
      </c>
    </row>
    <row r="14" spans="1:3">
      <c r="A14" s="347"/>
      <c r="B14" s="751" t="s">
        <v>195</v>
      </c>
      <c r="C14" s="752" t="s">
        <v>195</v>
      </c>
    </row>
    <row r="15" spans="1:3" ht="21.75" customHeight="1">
      <c r="A15" s="347"/>
      <c r="B15" s="751" t="s">
        <v>196</v>
      </c>
      <c r="C15" s="752" t="s">
        <v>196</v>
      </c>
    </row>
    <row r="16" spans="1:3">
      <c r="A16" s="347"/>
      <c r="B16" s="751" t="s">
        <v>197</v>
      </c>
      <c r="C16" s="752" t="s">
        <v>198</v>
      </c>
    </row>
    <row r="17" spans="1:6">
      <c r="A17" s="347"/>
      <c r="B17" s="751" t="s">
        <v>199</v>
      </c>
      <c r="C17" s="752" t="s">
        <v>200</v>
      </c>
    </row>
    <row r="18" spans="1:6">
      <c r="A18" s="347"/>
      <c r="B18" s="751" t="s">
        <v>201</v>
      </c>
      <c r="C18" s="752" t="s">
        <v>202</v>
      </c>
    </row>
    <row r="19" spans="1:6">
      <c r="A19" s="347"/>
      <c r="B19" s="751" t="s">
        <v>203</v>
      </c>
      <c r="C19" s="752" t="s">
        <v>203</v>
      </c>
    </row>
    <row r="20" spans="1:6">
      <c r="A20" s="347"/>
      <c r="B20" s="757" t="s">
        <v>958</v>
      </c>
      <c r="C20" s="758" t="s">
        <v>204</v>
      </c>
    </row>
    <row r="21" spans="1:6">
      <c r="A21" s="347"/>
      <c r="B21" s="751" t="s">
        <v>947</v>
      </c>
      <c r="C21" s="752" t="s">
        <v>205</v>
      </c>
    </row>
    <row r="22" spans="1:6" ht="23.25" customHeight="1">
      <c r="A22" s="347"/>
      <c r="B22" s="751" t="s">
        <v>206</v>
      </c>
      <c r="C22" s="752" t="s">
        <v>207</v>
      </c>
      <c r="F22" s="557"/>
    </row>
    <row r="23" spans="1:6">
      <c r="A23" s="347"/>
      <c r="B23" s="751" t="s">
        <v>208</v>
      </c>
      <c r="C23" s="752" t="s">
        <v>208</v>
      </c>
    </row>
    <row r="24" spans="1:6">
      <c r="A24" s="347"/>
      <c r="B24" s="751" t="s">
        <v>209</v>
      </c>
      <c r="C24" s="752" t="s">
        <v>210</v>
      </c>
    </row>
    <row r="25" spans="1:6" ht="12" thickBot="1">
      <c r="A25" s="147"/>
      <c r="B25" s="745" t="s">
        <v>211</v>
      </c>
      <c r="C25" s="746"/>
    </row>
    <row r="26" spans="1:6" ht="12.75" thickTop="1" thickBot="1">
      <c r="A26" s="735" t="s">
        <v>844</v>
      </c>
      <c r="B26" s="736"/>
      <c r="C26" s="737"/>
    </row>
    <row r="27" spans="1:6" ht="12.75" thickTop="1" thickBot="1">
      <c r="A27" s="148"/>
      <c r="B27" s="747" t="s">
        <v>845</v>
      </c>
      <c r="C27" s="748"/>
    </row>
    <row r="28" spans="1:6" ht="12.75" thickTop="1" thickBot="1">
      <c r="A28" s="735" t="s">
        <v>268</v>
      </c>
      <c r="B28" s="736"/>
      <c r="C28" s="737"/>
    </row>
    <row r="29" spans="1:6" ht="12" thickTop="1">
      <c r="A29" s="146"/>
      <c r="B29" s="749" t="s">
        <v>848</v>
      </c>
      <c r="C29" s="750" t="s">
        <v>212</v>
      </c>
    </row>
    <row r="30" spans="1:6">
      <c r="A30" s="347"/>
      <c r="B30" s="740" t="s">
        <v>216</v>
      </c>
      <c r="C30" s="741" t="s">
        <v>213</v>
      </c>
    </row>
    <row r="31" spans="1:6">
      <c r="A31" s="347"/>
      <c r="B31" s="740" t="s">
        <v>846</v>
      </c>
      <c r="C31" s="741" t="s">
        <v>214</v>
      </c>
    </row>
    <row r="32" spans="1:6">
      <c r="A32" s="347"/>
      <c r="B32" s="740" t="s">
        <v>847</v>
      </c>
      <c r="C32" s="741" t="s">
        <v>215</v>
      </c>
    </row>
    <row r="33" spans="1:3">
      <c r="A33" s="347"/>
      <c r="B33" s="740" t="s">
        <v>219</v>
      </c>
      <c r="C33" s="741" t="s">
        <v>220</v>
      </c>
    </row>
    <row r="34" spans="1:3">
      <c r="A34" s="347"/>
      <c r="B34" s="740" t="s">
        <v>849</v>
      </c>
      <c r="C34" s="741" t="s">
        <v>217</v>
      </c>
    </row>
    <row r="35" spans="1:3">
      <c r="A35" s="347"/>
      <c r="B35" s="740" t="s">
        <v>850</v>
      </c>
      <c r="C35" s="741" t="s">
        <v>218</v>
      </c>
    </row>
    <row r="36" spans="1:3">
      <c r="A36" s="347"/>
      <c r="B36" s="742" t="s">
        <v>851</v>
      </c>
      <c r="C36" s="743"/>
    </row>
    <row r="37" spans="1:3" ht="24.75" customHeight="1">
      <c r="A37" s="347"/>
      <c r="B37" s="740" t="s">
        <v>852</v>
      </c>
      <c r="C37" s="741" t="s">
        <v>221</v>
      </c>
    </row>
    <row r="38" spans="1:3" ht="23.25" customHeight="1">
      <c r="A38" s="347"/>
      <c r="B38" s="740" t="s">
        <v>853</v>
      </c>
      <c r="C38" s="741" t="s">
        <v>222</v>
      </c>
    </row>
    <row r="39" spans="1:3" ht="23.25" customHeight="1">
      <c r="A39" s="410"/>
      <c r="B39" s="742" t="s">
        <v>854</v>
      </c>
      <c r="C39" s="744"/>
    </row>
    <row r="40" spans="1:3" ht="12" customHeight="1">
      <c r="A40" s="347"/>
      <c r="B40" s="740" t="s">
        <v>855</v>
      </c>
      <c r="C40" s="741"/>
    </row>
    <row r="41" spans="1:3" ht="12" thickBot="1">
      <c r="A41" s="735" t="s">
        <v>269</v>
      </c>
      <c r="B41" s="736"/>
      <c r="C41" s="737"/>
    </row>
    <row r="42" spans="1:3" ht="12" thickTop="1">
      <c r="A42" s="146"/>
      <c r="B42" s="738" t="s">
        <v>299</v>
      </c>
      <c r="C42" s="739" t="s">
        <v>223</v>
      </c>
    </row>
    <row r="43" spans="1:3">
      <c r="A43" s="347"/>
      <c r="B43" s="715" t="s">
        <v>298</v>
      </c>
      <c r="C43" s="716"/>
    </row>
    <row r="44" spans="1:3" ht="23.25" customHeight="1" thickBot="1">
      <c r="A44" s="147"/>
      <c r="B44" s="733" t="s">
        <v>224</v>
      </c>
      <c r="C44" s="734" t="s">
        <v>225</v>
      </c>
    </row>
    <row r="45" spans="1:3" ht="11.25" customHeight="1" thickTop="1" thickBot="1">
      <c r="A45" s="735" t="s">
        <v>270</v>
      </c>
      <c r="B45" s="736"/>
      <c r="C45" s="737"/>
    </row>
    <row r="46" spans="1:3" ht="26.25" customHeight="1" thickTop="1">
      <c r="A46" s="347"/>
      <c r="B46" s="715" t="s">
        <v>271</v>
      </c>
      <c r="C46" s="716"/>
    </row>
    <row r="47" spans="1:3" ht="12" thickBot="1">
      <c r="A47" s="735" t="s">
        <v>272</v>
      </c>
      <c r="B47" s="736"/>
      <c r="C47" s="737"/>
    </row>
    <row r="48" spans="1:3" ht="12" thickTop="1">
      <c r="A48" s="146"/>
      <c r="B48" s="738" t="s">
        <v>226</v>
      </c>
      <c r="C48" s="739" t="s">
        <v>226</v>
      </c>
    </row>
    <row r="49" spans="1:3" ht="11.25" customHeight="1">
      <c r="A49" s="347"/>
      <c r="B49" s="715" t="s">
        <v>227</v>
      </c>
      <c r="C49" s="716" t="s">
        <v>227</v>
      </c>
    </row>
    <row r="50" spans="1:3">
      <c r="A50" s="347"/>
      <c r="B50" s="715" t="s">
        <v>228</v>
      </c>
      <c r="C50" s="716" t="s">
        <v>228</v>
      </c>
    </row>
    <row r="51" spans="1:3" ht="11.25" customHeight="1">
      <c r="A51" s="347"/>
      <c r="B51" s="715" t="s">
        <v>857</v>
      </c>
      <c r="C51" s="716" t="s">
        <v>229</v>
      </c>
    </row>
    <row r="52" spans="1:3" ht="33.6" customHeight="1">
      <c r="A52" s="347"/>
      <c r="B52" s="715" t="s">
        <v>230</v>
      </c>
      <c r="C52" s="716" t="s">
        <v>230</v>
      </c>
    </row>
    <row r="53" spans="1:3" ht="11.25" customHeight="1">
      <c r="A53" s="347"/>
      <c r="B53" s="715" t="s">
        <v>319</v>
      </c>
      <c r="C53" s="716" t="s">
        <v>231</v>
      </c>
    </row>
    <row r="54" spans="1:3" ht="11.25" customHeight="1" thickBot="1">
      <c r="A54" s="735" t="s">
        <v>273</v>
      </c>
      <c r="B54" s="736"/>
      <c r="C54" s="737"/>
    </row>
    <row r="55" spans="1:3" ht="12" thickTop="1">
      <c r="A55" s="146"/>
      <c r="B55" s="738" t="s">
        <v>226</v>
      </c>
      <c r="C55" s="739" t="s">
        <v>226</v>
      </c>
    </row>
    <row r="56" spans="1:3">
      <c r="A56" s="347"/>
      <c r="B56" s="715" t="s">
        <v>232</v>
      </c>
      <c r="C56" s="716" t="s">
        <v>232</v>
      </c>
    </row>
    <row r="57" spans="1:3">
      <c r="A57" s="347"/>
      <c r="B57" s="715" t="s">
        <v>276</v>
      </c>
      <c r="C57" s="716" t="s">
        <v>233</v>
      </c>
    </row>
    <row r="58" spans="1:3">
      <c r="A58" s="347"/>
      <c r="B58" s="715" t="s">
        <v>234</v>
      </c>
      <c r="C58" s="716" t="s">
        <v>234</v>
      </c>
    </row>
    <row r="59" spans="1:3">
      <c r="A59" s="347"/>
      <c r="B59" s="715" t="s">
        <v>235</v>
      </c>
      <c r="C59" s="716" t="s">
        <v>235</v>
      </c>
    </row>
    <row r="60" spans="1:3">
      <c r="A60" s="347"/>
      <c r="B60" s="715" t="s">
        <v>236</v>
      </c>
      <c r="C60" s="716" t="s">
        <v>236</v>
      </c>
    </row>
    <row r="61" spans="1:3">
      <c r="A61" s="347"/>
      <c r="B61" s="715" t="s">
        <v>277</v>
      </c>
      <c r="C61" s="716" t="s">
        <v>237</v>
      </c>
    </row>
    <row r="62" spans="1:3">
      <c r="A62" s="347"/>
      <c r="B62" s="715" t="s">
        <v>238</v>
      </c>
      <c r="C62" s="716" t="s">
        <v>238</v>
      </c>
    </row>
    <row r="63" spans="1:3" ht="12" thickBot="1">
      <c r="A63" s="147"/>
      <c r="B63" s="733" t="s">
        <v>239</v>
      </c>
      <c r="C63" s="734" t="s">
        <v>239</v>
      </c>
    </row>
    <row r="64" spans="1:3" ht="11.25" customHeight="1" thickTop="1">
      <c r="A64" s="721" t="s">
        <v>274</v>
      </c>
      <c r="B64" s="722"/>
      <c r="C64" s="723"/>
    </row>
    <row r="65" spans="1:3" ht="12" thickBot="1">
      <c r="A65" s="147"/>
      <c r="B65" s="733" t="s">
        <v>240</v>
      </c>
      <c r="C65" s="734" t="s">
        <v>240</v>
      </c>
    </row>
    <row r="66" spans="1:3" ht="11.25" customHeight="1" thickTop="1" thickBot="1">
      <c r="A66" s="735" t="s">
        <v>275</v>
      </c>
      <c r="B66" s="736"/>
      <c r="C66" s="737"/>
    </row>
    <row r="67" spans="1:3" ht="12" thickTop="1">
      <c r="A67" s="146"/>
      <c r="B67" s="738" t="s">
        <v>241</v>
      </c>
      <c r="C67" s="739" t="s">
        <v>241</v>
      </c>
    </row>
    <row r="68" spans="1:3">
      <c r="A68" s="347"/>
      <c r="B68" s="715" t="s">
        <v>859</v>
      </c>
      <c r="C68" s="716" t="s">
        <v>242</v>
      </c>
    </row>
    <row r="69" spans="1:3">
      <c r="A69" s="347"/>
      <c r="B69" s="715" t="s">
        <v>243</v>
      </c>
      <c r="C69" s="716" t="s">
        <v>243</v>
      </c>
    </row>
    <row r="70" spans="1:3" ht="54.95" customHeight="1">
      <c r="A70" s="347"/>
      <c r="B70" s="731" t="s">
        <v>688</v>
      </c>
      <c r="C70" s="732" t="s">
        <v>244</v>
      </c>
    </row>
    <row r="71" spans="1:3" ht="33.75" customHeight="1">
      <c r="A71" s="347"/>
      <c r="B71" s="731" t="s">
        <v>278</v>
      </c>
      <c r="C71" s="732" t="s">
        <v>245</v>
      </c>
    </row>
    <row r="72" spans="1:3" ht="15.75" customHeight="1">
      <c r="A72" s="347"/>
      <c r="B72" s="731" t="s">
        <v>860</v>
      </c>
      <c r="C72" s="732" t="s">
        <v>246</v>
      </c>
    </row>
    <row r="73" spans="1:3">
      <c r="A73" s="347"/>
      <c r="B73" s="715" t="s">
        <v>247</v>
      </c>
      <c r="C73" s="716" t="s">
        <v>247</v>
      </c>
    </row>
    <row r="74" spans="1:3" ht="12" thickBot="1">
      <c r="A74" s="147"/>
      <c r="B74" s="733" t="s">
        <v>248</v>
      </c>
      <c r="C74" s="734" t="s">
        <v>248</v>
      </c>
    </row>
    <row r="75" spans="1:3" ht="12" thickTop="1">
      <c r="A75" s="721" t="s">
        <v>302</v>
      </c>
      <c r="B75" s="722"/>
      <c r="C75" s="723"/>
    </row>
    <row r="76" spans="1:3">
      <c r="A76" s="347"/>
      <c r="B76" s="715" t="s">
        <v>240</v>
      </c>
      <c r="C76" s="716"/>
    </row>
    <row r="77" spans="1:3">
      <c r="A77" s="347"/>
      <c r="B77" s="715" t="s">
        <v>300</v>
      </c>
      <c r="C77" s="716"/>
    </row>
    <row r="78" spans="1:3">
      <c r="A78" s="347"/>
      <c r="B78" s="715" t="s">
        <v>301</v>
      </c>
      <c r="C78" s="716"/>
    </row>
    <row r="79" spans="1:3">
      <c r="A79" s="721" t="s">
        <v>303</v>
      </c>
      <c r="B79" s="722"/>
      <c r="C79" s="723"/>
    </row>
    <row r="80" spans="1:3">
      <c r="A80" s="347"/>
      <c r="B80" s="715" t="s">
        <v>240</v>
      </c>
      <c r="C80" s="716"/>
    </row>
    <row r="81" spans="1:3">
      <c r="A81" s="347"/>
      <c r="B81" s="715" t="s">
        <v>304</v>
      </c>
      <c r="C81" s="716"/>
    </row>
    <row r="82" spans="1:3" ht="79.5" customHeight="1">
      <c r="A82" s="347"/>
      <c r="B82" s="715" t="s">
        <v>318</v>
      </c>
      <c r="C82" s="716"/>
    </row>
    <row r="83" spans="1:3" ht="53.25" customHeight="1">
      <c r="A83" s="347"/>
      <c r="B83" s="715" t="s">
        <v>317</v>
      </c>
      <c r="C83" s="716"/>
    </row>
    <row r="84" spans="1:3">
      <c r="A84" s="347"/>
      <c r="B84" s="715" t="s">
        <v>305</v>
      </c>
      <c r="C84" s="716"/>
    </row>
    <row r="85" spans="1:3">
      <c r="A85" s="347"/>
      <c r="B85" s="715" t="s">
        <v>306</v>
      </c>
      <c r="C85" s="716"/>
    </row>
    <row r="86" spans="1:3">
      <c r="A86" s="347"/>
      <c r="B86" s="715" t="s">
        <v>307</v>
      </c>
      <c r="C86" s="716"/>
    </row>
    <row r="87" spans="1:3">
      <c r="A87" s="721" t="s">
        <v>308</v>
      </c>
      <c r="B87" s="722"/>
      <c r="C87" s="723"/>
    </row>
    <row r="88" spans="1:3">
      <c r="A88" s="347"/>
      <c r="B88" s="715" t="s">
        <v>240</v>
      </c>
      <c r="C88" s="716"/>
    </row>
    <row r="89" spans="1:3">
      <c r="A89" s="347"/>
      <c r="B89" s="715" t="s">
        <v>310</v>
      </c>
      <c r="C89" s="716"/>
    </row>
    <row r="90" spans="1:3" ht="12" customHeight="1">
      <c r="A90" s="347"/>
      <c r="B90" s="715" t="s">
        <v>311</v>
      </c>
      <c r="C90" s="716"/>
    </row>
    <row r="91" spans="1:3">
      <c r="A91" s="347"/>
      <c r="B91" s="715" t="s">
        <v>312</v>
      </c>
      <c r="C91" s="716"/>
    </row>
    <row r="92" spans="1:3" ht="24.75" customHeight="1">
      <c r="A92" s="347"/>
      <c r="B92" s="724" t="s">
        <v>348</v>
      </c>
      <c r="C92" s="725"/>
    </row>
    <row r="93" spans="1:3" ht="24" customHeight="1">
      <c r="A93" s="347"/>
      <c r="B93" s="724" t="s">
        <v>349</v>
      </c>
      <c r="C93" s="725"/>
    </row>
    <row r="94" spans="1:3" ht="13.5" customHeight="1">
      <c r="A94" s="347"/>
      <c r="B94" s="726" t="s">
        <v>313</v>
      </c>
      <c r="C94" s="727"/>
    </row>
    <row r="95" spans="1:3" ht="11.25" customHeight="1" thickBot="1">
      <c r="A95" s="728" t="s">
        <v>344</v>
      </c>
      <c r="B95" s="729"/>
      <c r="C95" s="730"/>
    </row>
    <row r="96" spans="1:3" ht="12.75" thickTop="1" thickBot="1">
      <c r="A96" s="720" t="s">
        <v>249</v>
      </c>
      <c r="B96" s="720"/>
      <c r="C96" s="720"/>
    </row>
    <row r="97" spans="1:3">
      <c r="A97" s="200">
        <v>2</v>
      </c>
      <c r="B97" s="335" t="s">
        <v>324</v>
      </c>
      <c r="C97" s="335" t="s">
        <v>345</v>
      </c>
    </row>
    <row r="98" spans="1:3">
      <c r="A98" s="151">
        <v>3</v>
      </c>
      <c r="B98" s="336" t="s">
        <v>325</v>
      </c>
      <c r="C98" s="337" t="s">
        <v>346</v>
      </c>
    </row>
    <row r="99" spans="1:3">
      <c r="A99" s="151">
        <v>4</v>
      </c>
      <c r="B99" s="336" t="s">
        <v>326</v>
      </c>
      <c r="C99" s="337" t="s">
        <v>350</v>
      </c>
    </row>
    <row r="100" spans="1:3" ht="11.25" customHeight="1">
      <c r="A100" s="151">
        <v>5</v>
      </c>
      <c r="B100" s="336" t="s">
        <v>327</v>
      </c>
      <c r="C100" s="337" t="s">
        <v>347</v>
      </c>
    </row>
    <row r="101" spans="1:3" ht="12" customHeight="1">
      <c r="A101" s="151">
        <v>6</v>
      </c>
      <c r="B101" s="336" t="s">
        <v>342</v>
      </c>
      <c r="C101" s="337" t="s">
        <v>328</v>
      </c>
    </row>
    <row r="102" spans="1:3" ht="12" customHeight="1">
      <c r="A102" s="151">
        <v>7</v>
      </c>
      <c r="B102" s="336" t="s">
        <v>329</v>
      </c>
      <c r="C102" s="337" t="s">
        <v>343</v>
      </c>
    </row>
    <row r="103" spans="1:3">
      <c r="A103" s="151">
        <v>8</v>
      </c>
      <c r="B103" s="336" t="s">
        <v>334</v>
      </c>
      <c r="C103" s="337" t="s">
        <v>354</v>
      </c>
    </row>
    <row r="104" spans="1:3" ht="11.25" customHeight="1">
      <c r="A104" s="721" t="s">
        <v>314</v>
      </c>
      <c r="B104" s="722"/>
      <c r="C104" s="723"/>
    </row>
    <row r="105" spans="1:3" ht="12" customHeight="1">
      <c r="A105" s="347"/>
      <c r="B105" s="715" t="s">
        <v>240</v>
      </c>
      <c r="C105" s="716"/>
    </row>
    <row r="106" spans="1:3">
      <c r="A106" s="721" t="s">
        <v>489</v>
      </c>
      <c r="B106" s="722"/>
      <c r="C106" s="723"/>
    </row>
    <row r="107" spans="1:3" ht="12" customHeight="1">
      <c r="A107" s="347"/>
      <c r="B107" s="715" t="s">
        <v>491</v>
      </c>
      <c r="C107" s="716"/>
    </row>
    <row r="108" spans="1:3">
      <c r="A108" s="347"/>
      <c r="B108" s="715" t="s">
        <v>492</v>
      </c>
      <c r="C108" s="716"/>
    </row>
    <row r="109" spans="1:3">
      <c r="A109" s="347"/>
      <c r="B109" s="715" t="s">
        <v>490</v>
      </c>
      <c r="C109" s="716"/>
    </row>
    <row r="110" spans="1:3">
      <c r="A110" s="713" t="s">
        <v>724</v>
      </c>
      <c r="B110" s="713"/>
      <c r="C110" s="713"/>
    </row>
    <row r="111" spans="1:3">
      <c r="A111" s="717" t="s">
        <v>187</v>
      </c>
      <c r="B111" s="717"/>
      <c r="C111" s="717"/>
    </row>
    <row r="112" spans="1:3">
      <c r="A112" s="540">
        <v>1</v>
      </c>
      <c r="B112" s="706" t="s">
        <v>607</v>
      </c>
      <c r="C112" s="707"/>
    </row>
    <row r="113" spans="1:3">
      <c r="A113" s="540">
        <v>2</v>
      </c>
      <c r="B113" s="718" t="s">
        <v>608</v>
      </c>
      <c r="C113" s="719"/>
    </row>
    <row r="114" spans="1:3">
      <c r="A114" s="540">
        <v>3</v>
      </c>
      <c r="B114" s="706" t="s">
        <v>934</v>
      </c>
      <c r="C114" s="707"/>
    </row>
    <row r="115" spans="1:3">
      <c r="A115" s="540">
        <v>4</v>
      </c>
      <c r="B115" s="706" t="s">
        <v>933</v>
      </c>
      <c r="C115" s="707"/>
    </row>
    <row r="116" spans="1:3">
      <c r="A116" s="540">
        <v>5</v>
      </c>
      <c r="B116" s="544" t="s">
        <v>932</v>
      </c>
      <c r="C116" s="543"/>
    </row>
    <row r="117" spans="1:3">
      <c r="A117" s="540">
        <v>6</v>
      </c>
      <c r="B117" s="706" t="s">
        <v>945</v>
      </c>
      <c r="C117" s="707"/>
    </row>
    <row r="118" spans="1:3" ht="48.6" customHeight="1">
      <c r="A118" s="540">
        <v>7</v>
      </c>
      <c r="B118" s="706" t="s">
        <v>946</v>
      </c>
      <c r="C118" s="707"/>
    </row>
    <row r="119" spans="1:3">
      <c r="A119" s="517">
        <v>8</v>
      </c>
      <c r="B119" s="512" t="s">
        <v>634</v>
      </c>
      <c r="C119" s="537" t="s">
        <v>931</v>
      </c>
    </row>
    <row r="120" spans="1:3" ht="22.5">
      <c r="A120" s="540">
        <v>9.01</v>
      </c>
      <c r="B120" s="512" t="s">
        <v>518</v>
      </c>
      <c r="C120" s="513" t="s">
        <v>683</v>
      </c>
    </row>
    <row r="121" spans="1:3" ht="33.75">
      <c r="A121" s="540">
        <v>9.02</v>
      </c>
      <c r="B121" s="512" t="s">
        <v>519</v>
      </c>
      <c r="C121" s="513" t="s">
        <v>686</v>
      </c>
    </row>
    <row r="122" spans="1:3">
      <c r="A122" s="540">
        <v>9.0299999999999994</v>
      </c>
      <c r="B122" s="513" t="s">
        <v>868</v>
      </c>
      <c r="C122" s="513" t="s">
        <v>609</v>
      </c>
    </row>
    <row r="123" spans="1:3">
      <c r="A123" s="540">
        <v>9.0399999999999991</v>
      </c>
      <c r="B123" s="512" t="s">
        <v>520</v>
      </c>
      <c r="C123" s="513" t="s">
        <v>610</v>
      </c>
    </row>
    <row r="124" spans="1:3">
      <c r="A124" s="540">
        <v>9.0500000000000007</v>
      </c>
      <c r="B124" s="512" t="s">
        <v>521</v>
      </c>
      <c r="C124" s="513" t="s">
        <v>611</v>
      </c>
    </row>
    <row r="125" spans="1:3" ht="22.5">
      <c r="A125" s="540">
        <v>9.06</v>
      </c>
      <c r="B125" s="512" t="s">
        <v>522</v>
      </c>
      <c r="C125" s="513" t="s">
        <v>612</v>
      </c>
    </row>
    <row r="126" spans="1:3">
      <c r="A126" s="540">
        <v>9.07</v>
      </c>
      <c r="B126" s="542" t="s">
        <v>523</v>
      </c>
      <c r="C126" s="513" t="s">
        <v>613</v>
      </c>
    </row>
    <row r="127" spans="1:3" ht="22.5">
      <c r="A127" s="540">
        <v>9.08</v>
      </c>
      <c r="B127" s="512" t="s">
        <v>524</v>
      </c>
      <c r="C127" s="513" t="s">
        <v>614</v>
      </c>
    </row>
    <row r="128" spans="1:3" ht="22.5">
      <c r="A128" s="540">
        <v>9.09</v>
      </c>
      <c r="B128" s="512" t="s">
        <v>525</v>
      </c>
      <c r="C128" s="513" t="s">
        <v>615</v>
      </c>
    </row>
    <row r="129" spans="1:3">
      <c r="A129" s="541">
        <v>9.1</v>
      </c>
      <c r="B129" s="512" t="s">
        <v>526</v>
      </c>
      <c r="C129" s="513" t="s">
        <v>616</v>
      </c>
    </row>
    <row r="130" spans="1:3">
      <c r="A130" s="540">
        <v>9.11</v>
      </c>
      <c r="B130" s="512" t="s">
        <v>527</v>
      </c>
      <c r="C130" s="513" t="s">
        <v>617</v>
      </c>
    </row>
    <row r="131" spans="1:3">
      <c r="A131" s="540">
        <v>9.1199999999999992</v>
      </c>
      <c r="B131" s="512" t="s">
        <v>528</v>
      </c>
      <c r="C131" s="513" t="s">
        <v>618</v>
      </c>
    </row>
    <row r="132" spans="1:3">
      <c r="A132" s="540">
        <v>9.1300000000000008</v>
      </c>
      <c r="B132" s="512" t="s">
        <v>529</v>
      </c>
      <c r="C132" s="513" t="s">
        <v>619</v>
      </c>
    </row>
    <row r="133" spans="1:3">
      <c r="A133" s="540">
        <v>9.14</v>
      </c>
      <c r="B133" s="512" t="s">
        <v>530</v>
      </c>
      <c r="C133" s="513" t="s">
        <v>620</v>
      </c>
    </row>
    <row r="134" spans="1:3">
      <c r="A134" s="540">
        <v>9.15</v>
      </c>
      <c r="B134" s="512" t="s">
        <v>531</v>
      </c>
      <c r="C134" s="513" t="s">
        <v>621</v>
      </c>
    </row>
    <row r="135" spans="1:3" ht="22.5">
      <c r="A135" s="540">
        <v>9.16</v>
      </c>
      <c r="B135" s="512" t="s">
        <v>532</v>
      </c>
      <c r="C135" s="513" t="s">
        <v>622</v>
      </c>
    </row>
    <row r="136" spans="1:3">
      <c r="A136" s="540">
        <v>9.17</v>
      </c>
      <c r="B136" s="513" t="s">
        <v>533</v>
      </c>
      <c r="C136" s="513" t="s">
        <v>623</v>
      </c>
    </row>
    <row r="137" spans="1:3" ht="22.5">
      <c r="A137" s="540">
        <v>9.18</v>
      </c>
      <c r="B137" s="512" t="s">
        <v>534</v>
      </c>
      <c r="C137" s="513" t="s">
        <v>624</v>
      </c>
    </row>
    <row r="138" spans="1:3">
      <c r="A138" s="540">
        <v>9.19</v>
      </c>
      <c r="B138" s="512" t="s">
        <v>535</v>
      </c>
      <c r="C138" s="513" t="s">
        <v>625</v>
      </c>
    </row>
    <row r="139" spans="1:3">
      <c r="A139" s="541">
        <v>9.1999999999999993</v>
      </c>
      <c r="B139" s="512" t="s">
        <v>536</v>
      </c>
      <c r="C139" s="513" t="s">
        <v>626</v>
      </c>
    </row>
    <row r="140" spans="1:3">
      <c r="A140" s="540">
        <v>9.2100000000000009</v>
      </c>
      <c r="B140" s="512" t="s">
        <v>537</v>
      </c>
      <c r="C140" s="513" t="s">
        <v>627</v>
      </c>
    </row>
    <row r="141" spans="1:3">
      <c r="A141" s="540">
        <v>9.2200000000000006</v>
      </c>
      <c r="B141" s="512" t="s">
        <v>538</v>
      </c>
      <c r="C141" s="513" t="s">
        <v>628</v>
      </c>
    </row>
    <row r="142" spans="1:3" ht="22.5">
      <c r="A142" s="540">
        <v>9.23</v>
      </c>
      <c r="B142" s="512" t="s">
        <v>539</v>
      </c>
      <c r="C142" s="513" t="s">
        <v>629</v>
      </c>
    </row>
    <row r="143" spans="1:3" ht="33.75">
      <c r="A143" s="540">
        <v>9.24</v>
      </c>
      <c r="B143" s="512" t="s">
        <v>540</v>
      </c>
      <c r="C143" s="513" t="s">
        <v>630</v>
      </c>
    </row>
    <row r="144" spans="1:3">
      <c r="A144" s="540">
        <v>9.2500000000000107</v>
      </c>
      <c r="B144" s="512" t="s">
        <v>541</v>
      </c>
      <c r="C144" s="513" t="s">
        <v>631</v>
      </c>
    </row>
    <row r="145" spans="1:3" ht="22.5">
      <c r="A145" s="540">
        <v>9.2600000000000193</v>
      </c>
      <c r="B145" s="512" t="s">
        <v>632</v>
      </c>
      <c r="C145" s="539" t="s">
        <v>633</v>
      </c>
    </row>
    <row r="146" spans="1:3" s="348" customFormat="1" ht="22.5">
      <c r="A146" s="540">
        <v>9.2700000000000298</v>
      </c>
      <c r="B146" s="512" t="s">
        <v>99</v>
      </c>
      <c r="C146" s="539" t="s">
        <v>684</v>
      </c>
    </row>
    <row r="147" spans="1:3" s="348" customFormat="1">
      <c r="A147" s="518"/>
      <c r="B147" s="702" t="s">
        <v>635</v>
      </c>
      <c r="C147" s="703"/>
    </row>
    <row r="148" spans="1:3" s="348" customFormat="1">
      <c r="A148" s="517">
        <v>1</v>
      </c>
      <c r="B148" s="704" t="s">
        <v>930</v>
      </c>
      <c r="C148" s="705"/>
    </row>
    <row r="149" spans="1:3" s="348" customFormat="1">
      <c r="A149" s="517">
        <v>2</v>
      </c>
      <c r="B149" s="704" t="s">
        <v>685</v>
      </c>
      <c r="C149" s="705"/>
    </row>
    <row r="150" spans="1:3" s="348" customFormat="1">
      <c r="A150" s="517">
        <v>3</v>
      </c>
      <c r="B150" s="704" t="s">
        <v>682</v>
      </c>
      <c r="C150" s="705"/>
    </row>
    <row r="151" spans="1:3" s="348" customFormat="1">
      <c r="A151" s="518"/>
      <c r="B151" s="702" t="s">
        <v>636</v>
      </c>
      <c r="C151" s="703"/>
    </row>
    <row r="152" spans="1:3" s="348" customFormat="1">
      <c r="A152" s="517">
        <v>1</v>
      </c>
      <c r="B152" s="708" t="s">
        <v>929</v>
      </c>
      <c r="C152" s="709"/>
    </row>
    <row r="153" spans="1:3" s="348" customFormat="1">
      <c r="A153" s="517">
        <v>2</v>
      </c>
      <c r="B153" s="512" t="s">
        <v>866</v>
      </c>
      <c r="C153" s="537" t="s">
        <v>950</v>
      </c>
    </row>
    <row r="154" spans="1:3" ht="22.5">
      <c r="A154" s="517">
        <v>3</v>
      </c>
      <c r="B154" s="512" t="s">
        <v>865</v>
      </c>
      <c r="C154" s="537" t="s">
        <v>928</v>
      </c>
    </row>
    <row r="155" spans="1:3">
      <c r="A155" s="517">
        <v>4</v>
      </c>
      <c r="B155" s="512" t="s">
        <v>511</v>
      </c>
      <c r="C155" s="512" t="s">
        <v>951</v>
      </c>
    </row>
    <row r="156" spans="1:3" ht="24.95" customHeight="1">
      <c r="A156" s="518"/>
      <c r="B156" s="702" t="s">
        <v>637</v>
      </c>
      <c r="C156" s="703"/>
    </row>
    <row r="157" spans="1:3" ht="33.75">
      <c r="A157" s="517"/>
      <c r="B157" s="512" t="s">
        <v>917</v>
      </c>
      <c r="C157" s="519" t="s">
        <v>952</v>
      </c>
    </row>
    <row r="158" spans="1:3">
      <c r="A158" s="518"/>
      <c r="B158" s="702" t="s">
        <v>638</v>
      </c>
      <c r="C158" s="703"/>
    </row>
    <row r="159" spans="1:3" ht="39" customHeight="1">
      <c r="A159" s="518"/>
      <c r="B159" s="704" t="s">
        <v>927</v>
      </c>
      <c r="C159" s="705"/>
    </row>
    <row r="160" spans="1:3">
      <c r="A160" s="518" t="s">
        <v>639</v>
      </c>
      <c r="B160" s="538" t="s">
        <v>549</v>
      </c>
      <c r="C160" s="530" t="s">
        <v>640</v>
      </c>
    </row>
    <row r="161" spans="1:3">
      <c r="A161" s="518" t="s">
        <v>369</v>
      </c>
      <c r="B161" s="535" t="s">
        <v>550</v>
      </c>
      <c r="C161" s="537" t="s">
        <v>926</v>
      </c>
    </row>
    <row r="162" spans="1:3" ht="22.5">
      <c r="A162" s="518" t="s">
        <v>376</v>
      </c>
      <c r="B162" s="530" t="s">
        <v>551</v>
      </c>
      <c r="C162" s="537" t="s">
        <v>641</v>
      </c>
    </row>
    <row r="163" spans="1:3">
      <c r="A163" s="518" t="s">
        <v>642</v>
      </c>
      <c r="B163" s="535" t="s">
        <v>552</v>
      </c>
      <c r="C163" s="536" t="s">
        <v>643</v>
      </c>
    </row>
    <row r="164" spans="1:3" ht="22.5">
      <c r="A164" s="518" t="s">
        <v>644</v>
      </c>
      <c r="B164" s="535" t="s">
        <v>881</v>
      </c>
      <c r="C164" s="529" t="s">
        <v>925</v>
      </c>
    </row>
    <row r="165" spans="1:3" ht="22.5">
      <c r="A165" s="518" t="s">
        <v>377</v>
      </c>
      <c r="B165" s="535" t="s">
        <v>553</v>
      </c>
      <c r="C165" s="529" t="s">
        <v>646</v>
      </c>
    </row>
    <row r="166" spans="1:3" ht="22.5">
      <c r="A166" s="518" t="s">
        <v>645</v>
      </c>
      <c r="B166" s="533" t="s">
        <v>556</v>
      </c>
      <c r="C166" s="534" t="s">
        <v>653</v>
      </c>
    </row>
    <row r="167" spans="1:3" ht="22.5">
      <c r="A167" s="518" t="s">
        <v>647</v>
      </c>
      <c r="B167" s="533" t="s">
        <v>554</v>
      </c>
      <c r="C167" s="529" t="s">
        <v>649</v>
      </c>
    </row>
    <row r="168" spans="1:3" ht="26.45" customHeight="1">
      <c r="A168" s="518" t="s">
        <v>648</v>
      </c>
      <c r="B168" s="533" t="s">
        <v>555</v>
      </c>
      <c r="C168" s="534" t="s">
        <v>651</v>
      </c>
    </row>
    <row r="169" spans="1:3" ht="22.5">
      <c r="A169" s="518" t="s">
        <v>650</v>
      </c>
      <c r="B169" s="513" t="s">
        <v>557</v>
      </c>
      <c r="C169" s="534" t="s">
        <v>655</v>
      </c>
    </row>
    <row r="170" spans="1:3" ht="22.5">
      <c r="A170" s="518" t="s">
        <v>652</v>
      </c>
      <c r="B170" s="533" t="s">
        <v>558</v>
      </c>
      <c r="C170" s="532" t="s">
        <v>656</v>
      </c>
    </row>
    <row r="171" spans="1:3">
      <c r="A171" s="518" t="s">
        <v>654</v>
      </c>
      <c r="B171" s="531" t="s">
        <v>559</v>
      </c>
      <c r="C171" s="530" t="s">
        <v>657</v>
      </c>
    </row>
    <row r="172" spans="1:3" ht="22.5">
      <c r="A172" s="518"/>
      <c r="B172" s="529" t="s">
        <v>924</v>
      </c>
      <c r="C172" s="513" t="s">
        <v>658</v>
      </c>
    </row>
    <row r="173" spans="1:3" ht="22.5">
      <c r="A173" s="518"/>
      <c r="B173" s="529" t="s">
        <v>923</v>
      </c>
      <c r="C173" s="513" t="s">
        <v>659</v>
      </c>
    </row>
    <row r="174" spans="1:3" ht="22.5">
      <c r="A174" s="518"/>
      <c r="B174" s="529" t="s">
        <v>922</v>
      </c>
      <c r="C174" s="513" t="s">
        <v>660</v>
      </c>
    </row>
    <row r="175" spans="1:3">
      <c r="A175" s="518"/>
      <c r="B175" s="702" t="s">
        <v>661</v>
      </c>
      <c r="C175" s="703"/>
    </row>
    <row r="176" spans="1:3">
      <c r="A176" s="518"/>
      <c r="B176" s="704" t="s">
        <v>921</v>
      </c>
      <c r="C176" s="705"/>
    </row>
    <row r="177" spans="1:3">
      <c r="A177" s="517">
        <v>1</v>
      </c>
      <c r="B177" s="513" t="s">
        <v>563</v>
      </c>
      <c r="C177" s="513" t="s">
        <v>563</v>
      </c>
    </row>
    <row r="178" spans="1:3" ht="33.75">
      <c r="A178" s="517">
        <v>2</v>
      </c>
      <c r="B178" s="513" t="s">
        <v>662</v>
      </c>
      <c r="C178" s="513" t="s">
        <v>663</v>
      </c>
    </row>
    <row r="179" spans="1:3">
      <c r="A179" s="517">
        <v>3</v>
      </c>
      <c r="B179" s="513" t="s">
        <v>565</v>
      </c>
      <c r="C179" s="513" t="s">
        <v>664</v>
      </c>
    </row>
    <row r="180" spans="1:3" ht="22.5">
      <c r="A180" s="517">
        <v>4</v>
      </c>
      <c r="B180" s="513" t="s">
        <v>566</v>
      </c>
      <c r="C180" s="513" t="s">
        <v>665</v>
      </c>
    </row>
    <row r="181" spans="1:3" ht="22.5">
      <c r="A181" s="517">
        <v>5</v>
      </c>
      <c r="B181" s="513" t="s">
        <v>567</v>
      </c>
      <c r="C181" s="513" t="s">
        <v>687</v>
      </c>
    </row>
    <row r="182" spans="1:3" ht="45">
      <c r="A182" s="517">
        <v>6</v>
      </c>
      <c r="B182" s="513" t="s">
        <v>568</v>
      </c>
      <c r="C182" s="513" t="s">
        <v>666</v>
      </c>
    </row>
    <row r="183" spans="1:3">
      <c r="A183" s="518"/>
      <c r="B183" s="702" t="s">
        <v>667</v>
      </c>
      <c r="C183" s="703"/>
    </row>
    <row r="184" spans="1:3">
      <c r="A184" s="518"/>
      <c r="B184" s="711" t="s">
        <v>920</v>
      </c>
      <c r="C184" s="708"/>
    </row>
    <row r="185" spans="1:3" ht="22.5">
      <c r="A185" s="518">
        <v>1.1000000000000001</v>
      </c>
      <c r="B185" s="528" t="s">
        <v>573</v>
      </c>
      <c r="C185" s="513" t="s">
        <v>668</v>
      </c>
    </row>
    <row r="186" spans="1:3" ht="50.1" customHeight="1">
      <c r="A186" s="518" t="s">
        <v>157</v>
      </c>
      <c r="B186" s="514" t="s">
        <v>574</v>
      </c>
      <c r="C186" s="513" t="s">
        <v>669</v>
      </c>
    </row>
    <row r="187" spans="1:3">
      <c r="A187" s="518" t="s">
        <v>575</v>
      </c>
      <c r="B187" s="527" t="s">
        <v>576</v>
      </c>
      <c r="C187" s="712" t="s">
        <v>919</v>
      </c>
    </row>
    <row r="188" spans="1:3">
      <c r="A188" s="518" t="s">
        <v>577</v>
      </c>
      <c r="B188" s="527" t="s">
        <v>578</v>
      </c>
      <c r="C188" s="712"/>
    </row>
    <row r="189" spans="1:3">
      <c r="A189" s="518" t="s">
        <v>579</v>
      </c>
      <c r="B189" s="527" t="s">
        <v>580</v>
      </c>
      <c r="C189" s="712"/>
    </row>
    <row r="190" spans="1:3">
      <c r="A190" s="518" t="s">
        <v>581</v>
      </c>
      <c r="B190" s="527" t="s">
        <v>582</v>
      </c>
      <c r="C190" s="712"/>
    </row>
    <row r="191" spans="1:3" ht="25.5" customHeight="1">
      <c r="A191" s="518">
        <v>1.2</v>
      </c>
      <c r="B191" s="526" t="s">
        <v>895</v>
      </c>
      <c r="C191" s="512" t="s">
        <v>953</v>
      </c>
    </row>
    <row r="192" spans="1:3" ht="22.5">
      <c r="A192" s="518" t="s">
        <v>584</v>
      </c>
      <c r="B192" s="521" t="s">
        <v>585</v>
      </c>
      <c r="C192" s="524" t="s">
        <v>670</v>
      </c>
    </row>
    <row r="193" spans="1:4" ht="22.5">
      <c r="A193" s="518" t="s">
        <v>586</v>
      </c>
      <c r="B193" s="525" t="s">
        <v>587</v>
      </c>
      <c r="C193" s="524" t="s">
        <v>671</v>
      </c>
    </row>
    <row r="194" spans="1:4" ht="26.1" customHeight="1">
      <c r="A194" s="518" t="s">
        <v>588</v>
      </c>
      <c r="B194" s="523" t="s">
        <v>589</v>
      </c>
      <c r="C194" s="512" t="s">
        <v>672</v>
      </c>
    </row>
    <row r="195" spans="1:4" ht="22.5">
      <c r="A195" s="518" t="s">
        <v>590</v>
      </c>
      <c r="B195" s="522" t="s">
        <v>591</v>
      </c>
      <c r="C195" s="512" t="s">
        <v>673</v>
      </c>
      <c r="D195" s="349"/>
    </row>
    <row r="196" spans="1:4" ht="22.5">
      <c r="A196" s="518">
        <v>1.4</v>
      </c>
      <c r="B196" s="521" t="s">
        <v>680</v>
      </c>
      <c r="C196" s="520" t="s">
        <v>674</v>
      </c>
      <c r="D196" s="350"/>
    </row>
    <row r="197" spans="1:4" ht="12.75">
      <c r="A197" s="518">
        <v>1.5</v>
      </c>
      <c r="B197" s="521" t="s">
        <v>681</v>
      </c>
      <c r="C197" s="520" t="s">
        <v>674</v>
      </c>
      <c r="D197" s="351"/>
    </row>
    <row r="198" spans="1:4" ht="12.75">
      <c r="A198" s="518"/>
      <c r="B198" s="713" t="s">
        <v>675</v>
      </c>
      <c r="C198" s="713"/>
      <c r="D198" s="351"/>
    </row>
    <row r="199" spans="1:4" ht="12.75">
      <c r="A199" s="518"/>
      <c r="B199" s="711" t="s">
        <v>918</v>
      </c>
      <c r="C199" s="711"/>
      <c r="D199" s="351"/>
    </row>
    <row r="200" spans="1:4" ht="12.75">
      <c r="A200" s="517"/>
      <c r="B200" s="512" t="s">
        <v>917</v>
      </c>
      <c r="C200" s="519" t="s">
        <v>950</v>
      </c>
      <c r="D200" s="351"/>
    </row>
    <row r="201" spans="1:4" ht="12.75">
      <c r="A201" s="518"/>
      <c r="B201" s="713" t="s">
        <v>676</v>
      </c>
      <c r="C201" s="713"/>
      <c r="D201" s="352"/>
    </row>
    <row r="202" spans="1:4" ht="12.75">
      <c r="A202" s="517"/>
      <c r="B202" s="711" t="s">
        <v>916</v>
      </c>
      <c r="C202" s="711"/>
      <c r="D202" s="353"/>
    </row>
    <row r="203" spans="1:4" ht="12.75">
      <c r="B203" s="713" t="s">
        <v>714</v>
      </c>
      <c r="C203" s="713"/>
      <c r="D203" s="354"/>
    </row>
    <row r="204" spans="1:4" ht="22.5">
      <c r="A204" s="514">
        <v>1</v>
      </c>
      <c r="B204" s="512" t="s">
        <v>690</v>
      </c>
      <c r="C204" s="512" t="s">
        <v>702</v>
      </c>
      <c r="D204" s="353"/>
    </row>
    <row r="205" spans="1:4" ht="18" customHeight="1">
      <c r="A205" s="514">
        <v>2</v>
      </c>
      <c r="B205" s="512" t="s">
        <v>691</v>
      </c>
      <c r="C205" s="512" t="s">
        <v>703</v>
      </c>
      <c r="D205" s="354"/>
    </row>
    <row r="206" spans="1:4" ht="22.5">
      <c r="A206" s="514">
        <v>3</v>
      </c>
      <c r="B206" s="512" t="s">
        <v>692</v>
      </c>
      <c r="C206" s="512" t="s">
        <v>704</v>
      </c>
      <c r="D206" s="355"/>
    </row>
    <row r="207" spans="1:4" ht="12.75">
      <c r="A207" s="514">
        <v>4</v>
      </c>
      <c r="B207" s="512" t="s">
        <v>693</v>
      </c>
      <c r="C207" s="512" t="s">
        <v>705</v>
      </c>
      <c r="D207" s="355"/>
    </row>
    <row r="208" spans="1:4" ht="22.5">
      <c r="A208" s="514">
        <v>5</v>
      </c>
      <c r="B208" s="512" t="s">
        <v>694</v>
      </c>
      <c r="C208" s="512" t="s">
        <v>706</v>
      </c>
    </row>
    <row r="209" spans="1:3" ht="24.6" customHeight="1">
      <c r="A209" s="514">
        <v>6</v>
      </c>
      <c r="B209" s="512" t="s">
        <v>695</v>
      </c>
      <c r="C209" s="512" t="s">
        <v>707</v>
      </c>
    </row>
    <row r="210" spans="1:3" ht="22.5">
      <c r="A210" s="514">
        <v>7</v>
      </c>
      <c r="B210" s="512" t="s">
        <v>696</v>
      </c>
      <c r="C210" s="512" t="s">
        <v>708</v>
      </c>
    </row>
    <row r="211" spans="1:3">
      <c r="A211" s="514">
        <v>7.1</v>
      </c>
      <c r="B211" s="516" t="s">
        <v>697</v>
      </c>
      <c r="C211" s="512" t="s">
        <v>709</v>
      </c>
    </row>
    <row r="212" spans="1:3" ht="22.5">
      <c r="A212" s="514">
        <v>7.2</v>
      </c>
      <c r="B212" s="516" t="s">
        <v>698</v>
      </c>
      <c r="C212" s="512" t="s">
        <v>710</v>
      </c>
    </row>
    <row r="213" spans="1:3">
      <c r="A213" s="514">
        <v>7.3</v>
      </c>
      <c r="B213" s="515" t="s">
        <v>699</v>
      </c>
      <c r="C213" s="512" t="s">
        <v>711</v>
      </c>
    </row>
    <row r="214" spans="1:3" ht="39.6" customHeight="1">
      <c r="A214" s="514">
        <v>8</v>
      </c>
      <c r="B214" s="512" t="s">
        <v>700</v>
      </c>
      <c r="C214" s="512" t="s">
        <v>712</v>
      </c>
    </row>
    <row r="215" spans="1:3">
      <c r="A215" s="514">
        <v>9</v>
      </c>
      <c r="B215" s="512" t="s">
        <v>701</v>
      </c>
      <c r="C215" s="512" t="s">
        <v>713</v>
      </c>
    </row>
    <row r="216" spans="1:3" ht="22.5">
      <c r="A216" s="552">
        <v>10.1</v>
      </c>
      <c r="B216" s="553" t="s">
        <v>721</v>
      </c>
      <c r="C216" s="545" t="s">
        <v>722</v>
      </c>
    </row>
    <row r="217" spans="1:3">
      <c r="A217" s="714"/>
      <c r="B217" s="554" t="s">
        <v>908</v>
      </c>
      <c r="C217" s="512" t="s">
        <v>915</v>
      </c>
    </row>
    <row r="218" spans="1:3">
      <c r="A218" s="714"/>
      <c r="B218" s="513" t="s">
        <v>572</v>
      </c>
      <c r="C218" s="512" t="s">
        <v>914</v>
      </c>
    </row>
    <row r="219" spans="1:3">
      <c r="A219" s="714"/>
      <c r="B219" s="513" t="s">
        <v>907</v>
      </c>
      <c r="C219" s="512" t="s">
        <v>954</v>
      </c>
    </row>
    <row r="220" spans="1:3">
      <c r="A220" s="714"/>
      <c r="B220" s="513" t="s">
        <v>715</v>
      </c>
      <c r="C220" s="512" t="s">
        <v>913</v>
      </c>
    </row>
    <row r="221" spans="1:3" ht="22.5">
      <c r="A221" s="714"/>
      <c r="B221" s="513" t="s">
        <v>719</v>
      </c>
      <c r="C221" s="513" t="s">
        <v>912</v>
      </c>
    </row>
    <row r="222" spans="1:3" ht="33.75">
      <c r="A222" s="714"/>
      <c r="B222" s="513" t="s">
        <v>718</v>
      </c>
      <c r="C222" s="512" t="s">
        <v>911</v>
      </c>
    </row>
    <row r="223" spans="1:3">
      <c r="A223" s="714"/>
      <c r="B223" s="513" t="s">
        <v>955</v>
      </c>
      <c r="C223" s="512" t="s">
        <v>910</v>
      </c>
    </row>
    <row r="224" spans="1:3" ht="22.5">
      <c r="A224" s="714"/>
      <c r="B224" s="513" t="s">
        <v>956</v>
      </c>
      <c r="C224" s="512" t="s">
        <v>909</v>
      </c>
    </row>
    <row r="225" spans="1:3" ht="12.75">
      <c r="A225" s="546"/>
      <c r="B225" s="547"/>
      <c r="C225" s="548"/>
    </row>
    <row r="226" spans="1:3" ht="12.75">
      <c r="A226" s="546"/>
      <c r="B226" s="548"/>
      <c r="C226" s="548"/>
    </row>
    <row r="227" spans="1:3" ht="12.75">
      <c r="A227" s="546"/>
      <c r="B227" s="548"/>
      <c r="C227" s="548"/>
    </row>
    <row r="228" spans="1:3" ht="12.75">
      <c r="A228" s="546"/>
      <c r="B228" s="549"/>
      <c r="C228" s="548"/>
    </row>
    <row r="229" spans="1:3" ht="12.75">
      <c r="A229" s="710"/>
      <c r="B229" s="550"/>
      <c r="C229" s="548"/>
    </row>
    <row r="230" spans="1:3" ht="12.75">
      <c r="A230" s="710"/>
      <c r="B230" s="550"/>
      <c r="C230" s="548"/>
    </row>
    <row r="231" spans="1:3" ht="12.75">
      <c r="A231" s="710"/>
      <c r="B231" s="550"/>
      <c r="C231" s="548"/>
    </row>
    <row r="232" spans="1:3" ht="12.75">
      <c r="A232" s="710"/>
      <c r="B232" s="550"/>
      <c r="C232" s="551"/>
    </row>
    <row r="233" spans="1:3" ht="40.5" customHeight="1">
      <c r="A233" s="710"/>
      <c r="B233" s="550"/>
      <c r="C233" s="548"/>
    </row>
    <row r="234" spans="1:3" ht="24" customHeight="1">
      <c r="A234" s="710"/>
      <c r="B234" s="550"/>
      <c r="C234" s="548"/>
    </row>
    <row r="235" spans="1:3" ht="12.75">
      <c r="A235" s="710"/>
      <c r="B235" s="550"/>
      <c r="C235" s="548"/>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H45"/>
  <sheetViews>
    <sheetView zoomScale="70" zoomScaleNormal="70" workbookViewId="0"/>
  </sheetViews>
  <sheetFormatPr defaultRowHeight="15"/>
  <cols>
    <col min="2" max="2" width="66.5703125" customWidth="1"/>
    <col min="3" max="8" width="17.85546875" customWidth="1"/>
  </cols>
  <sheetData>
    <row r="1" spans="1:8" ht="15.75">
      <c r="A1" s="13" t="s">
        <v>108</v>
      </c>
      <c r="B1" s="274" t="str">
        <f>Info!C2</f>
        <v>სს ტერაბანკი</v>
      </c>
      <c r="C1" s="12"/>
      <c r="D1" s="1"/>
      <c r="E1" s="1"/>
      <c r="F1" s="1"/>
      <c r="G1" s="1"/>
    </row>
    <row r="2" spans="1:8" ht="15.75">
      <c r="A2" s="13" t="s">
        <v>109</v>
      </c>
      <c r="B2" s="298">
        <f>'1. key ratios'!B2</f>
        <v>45199</v>
      </c>
      <c r="C2" s="12"/>
      <c r="D2" s="1"/>
      <c r="E2" s="1"/>
      <c r="F2" s="1"/>
      <c r="G2" s="1"/>
    </row>
    <row r="3" spans="1:8" ht="15.75">
      <c r="A3" s="13"/>
      <c r="B3" s="12"/>
      <c r="C3" s="12"/>
      <c r="D3" s="1"/>
      <c r="E3" s="1"/>
      <c r="F3" s="1"/>
      <c r="G3" s="1"/>
    </row>
    <row r="4" spans="1:8">
      <c r="A4" s="605" t="s">
        <v>25</v>
      </c>
      <c r="B4" s="603" t="s">
        <v>166</v>
      </c>
      <c r="C4" s="598" t="s">
        <v>114</v>
      </c>
      <c r="D4" s="598"/>
      <c r="E4" s="598"/>
      <c r="F4" s="598" t="s">
        <v>115</v>
      </c>
      <c r="G4" s="598"/>
      <c r="H4" s="599"/>
    </row>
    <row r="5" spans="1:8" ht="15.6" customHeight="1">
      <c r="A5" s="606"/>
      <c r="B5" s="604"/>
      <c r="C5" s="385" t="s">
        <v>26</v>
      </c>
      <c r="D5" s="385" t="s">
        <v>88</v>
      </c>
      <c r="E5" s="385" t="s">
        <v>66</v>
      </c>
      <c r="F5" s="385" t="s">
        <v>26</v>
      </c>
      <c r="G5" s="385" t="s">
        <v>88</v>
      </c>
      <c r="H5" s="385" t="s">
        <v>66</v>
      </c>
    </row>
    <row r="6" spans="1:8">
      <c r="A6" s="411">
        <v>1</v>
      </c>
      <c r="B6" s="386" t="s">
        <v>776</v>
      </c>
      <c r="C6" s="373">
        <v>83471326.880170718</v>
      </c>
      <c r="D6" s="373">
        <v>34853032.67982921</v>
      </c>
      <c r="E6" s="373">
        <v>118324359.55999993</v>
      </c>
      <c r="F6" s="373">
        <v>69967607.059063718</v>
      </c>
      <c r="G6" s="373">
        <v>29000040.040970054</v>
      </c>
      <c r="H6" s="373">
        <v>98967647.100033775</v>
      </c>
    </row>
    <row r="7" spans="1:8">
      <c r="A7" s="411">
        <v>1.1000000000000001</v>
      </c>
      <c r="B7" s="387" t="s">
        <v>730</v>
      </c>
      <c r="C7" s="373">
        <v>0</v>
      </c>
      <c r="D7" s="373">
        <v>0</v>
      </c>
      <c r="E7" s="373">
        <v>0</v>
      </c>
      <c r="F7" s="373">
        <v>0</v>
      </c>
      <c r="G7" s="373">
        <v>0</v>
      </c>
      <c r="H7" s="373">
        <v>0</v>
      </c>
    </row>
    <row r="8" spans="1:8" ht="21">
      <c r="A8" s="411">
        <v>1.2</v>
      </c>
      <c r="B8" s="387" t="s">
        <v>777</v>
      </c>
      <c r="C8" s="373">
        <v>0</v>
      </c>
      <c r="D8" s="373">
        <v>0</v>
      </c>
      <c r="E8" s="373">
        <v>0</v>
      </c>
      <c r="F8" s="373">
        <v>0</v>
      </c>
      <c r="G8" s="373">
        <v>0</v>
      </c>
      <c r="H8" s="373">
        <v>0</v>
      </c>
    </row>
    <row r="9" spans="1:8" ht="21.6" customHeight="1">
      <c r="A9" s="411">
        <v>1.3</v>
      </c>
      <c r="B9" s="377" t="s">
        <v>778</v>
      </c>
      <c r="C9" s="373">
        <v>0</v>
      </c>
      <c r="D9" s="373">
        <v>0</v>
      </c>
      <c r="E9" s="373">
        <v>0</v>
      </c>
      <c r="F9" s="373">
        <v>0</v>
      </c>
      <c r="G9" s="373">
        <v>0</v>
      </c>
      <c r="H9" s="373">
        <v>0</v>
      </c>
    </row>
    <row r="10" spans="1:8" ht="21">
      <c r="A10" s="411">
        <v>1.4</v>
      </c>
      <c r="B10" s="377" t="s">
        <v>734</v>
      </c>
      <c r="C10" s="373">
        <v>0</v>
      </c>
      <c r="D10" s="373">
        <v>0</v>
      </c>
      <c r="E10" s="373">
        <v>0</v>
      </c>
      <c r="F10" s="373">
        <v>0</v>
      </c>
      <c r="G10" s="373">
        <v>0</v>
      </c>
      <c r="H10" s="373">
        <v>0</v>
      </c>
    </row>
    <row r="11" spans="1:8">
      <c r="A11" s="411">
        <v>1.5</v>
      </c>
      <c r="B11" s="377" t="s">
        <v>737</v>
      </c>
      <c r="C11" s="373">
        <v>86247688.52614975</v>
      </c>
      <c r="D11" s="373">
        <v>34853032.67982921</v>
      </c>
      <c r="E11" s="373">
        <v>121100721.20597896</v>
      </c>
      <c r="F11" s="373">
        <v>69143226.133547708</v>
      </c>
      <c r="G11" s="373">
        <v>29000040.040970054</v>
      </c>
      <c r="H11" s="373">
        <v>98143266.174517766</v>
      </c>
    </row>
    <row r="12" spans="1:8">
      <c r="A12" s="411">
        <v>1.6</v>
      </c>
      <c r="B12" s="378" t="s">
        <v>99</v>
      </c>
      <c r="C12" s="373">
        <v>-2776361.6459790268</v>
      </c>
      <c r="D12" s="373">
        <v>0</v>
      </c>
      <c r="E12" s="373">
        <v>-2776361.6459790268</v>
      </c>
      <c r="F12" s="373">
        <v>824380.92551601259</v>
      </c>
      <c r="G12" s="373">
        <v>0</v>
      </c>
      <c r="H12" s="373">
        <v>824380.92551601259</v>
      </c>
    </row>
    <row r="13" spans="1:8">
      <c r="A13" s="411">
        <v>2</v>
      </c>
      <c r="B13" s="388" t="s">
        <v>779</v>
      </c>
      <c r="C13" s="373">
        <v>-51628684.789999962</v>
      </c>
      <c r="D13" s="373">
        <v>-16580781.6</v>
      </c>
      <c r="E13" s="373">
        <v>-68209466.389999956</v>
      </c>
      <c r="F13" s="373">
        <v>-41803839.299999997</v>
      </c>
      <c r="G13" s="373">
        <v>-11886279.469999995</v>
      </c>
      <c r="H13" s="373">
        <v>-53690118.769999996</v>
      </c>
    </row>
    <row r="14" spans="1:8">
      <c r="A14" s="411">
        <v>2.1</v>
      </c>
      <c r="B14" s="377" t="s">
        <v>780</v>
      </c>
      <c r="C14" s="373">
        <v>0</v>
      </c>
      <c r="D14" s="373">
        <v>0</v>
      </c>
      <c r="E14" s="373">
        <v>0</v>
      </c>
      <c r="F14" s="373">
        <v>0</v>
      </c>
      <c r="G14" s="373">
        <v>0</v>
      </c>
      <c r="H14" s="373">
        <v>0</v>
      </c>
    </row>
    <row r="15" spans="1:8" ht="24.6" customHeight="1">
      <c r="A15" s="411">
        <v>2.2000000000000002</v>
      </c>
      <c r="B15" s="377" t="s">
        <v>781</v>
      </c>
      <c r="C15" s="373">
        <v>0</v>
      </c>
      <c r="D15" s="373">
        <v>0</v>
      </c>
      <c r="E15" s="373">
        <v>0</v>
      </c>
      <c r="F15" s="373">
        <v>0</v>
      </c>
      <c r="G15" s="373">
        <v>0</v>
      </c>
      <c r="H15" s="373">
        <v>0</v>
      </c>
    </row>
    <row r="16" spans="1:8" ht="20.45" customHeight="1">
      <c r="A16" s="411">
        <v>2.2999999999999998</v>
      </c>
      <c r="B16" s="377" t="s">
        <v>782</v>
      </c>
      <c r="C16" s="373">
        <v>-51184799.04999996</v>
      </c>
      <c r="D16" s="373">
        <v>-16580781.6</v>
      </c>
      <c r="E16" s="373">
        <v>-67765580.649999961</v>
      </c>
      <c r="F16" s="373">
        <v>-41328143.489999995</v>
      </c>
      <c r="G16" s="373">
        <v>-11886279.469999995</v>
      </c>
      <c r="H16" s="373">
        <v>-53214422.959999993</v>
      </c>
    </row>
    <row r="17" spans="1:8">
      <c r="A17" s="411">
        <v>2.4</v>
      </c>
      <c r="B17" s="377" t="s">
        <v>783</v>
      </c>
      <c r="C17" s="373">
        <v>-443885.74</v>
      </c>
      <c r="D17" s="373">
        <v>0</v>
      </c>
      <c r="E17" s="373">
        <v>-443885.74</v>
      </c>
      <c r="F17" s="373">
        <v>-475695.81</v>
      </c>
      <c r="G17" s="373">
        <v>0</v>
      </c>
      <c r="H17" s="373">
        <v>-475695.81</v>
      </c>
    </row>
    <row r="18" spans="1:8">
      <c r="A18" s="411">
        <v>3</v>
      </c>
      <c r="B18" s="388" t="s">
        <v>784</v>
      </c>
      <c r="C18" s="373">
        <v>0</v>
      </c>
      <c r="D18" s="373">
        <v>0</v>
      </c>
      <c r="E18" s="373">
        <v>0</v>
      </c>
      <c r="F18" s="373">
        <v>0</v>
      </c>
      <c r="G18" s="373">
        <v>0</v>
      </c>
      <c r="H18" s="373">
        <v>0</v>
      </c>
    </row>
    <row r="19" spans="1:8">
      <c r="A19" s="411">
        <v>4</v>
      </c>
      <c r="B19" s="388" t="s">
        <v>785</v>
      </c>
      <c r="C19" s="373">
        <v>7953632.8900000006</v>
      </c>
      <c r="D19" s="373">
        <v>1926251.1099999994</v>
      </c>
      <c r="E19" s="373">
        <v>9879884</v>
      </c>
      <c r="F19" s="373">
        <v>17679862.919999998</v>
      </c>
      <c r="G19" s="373">
        <v>1794777.9999999995</v>
      </c>
      <c r="H19" s="373">
        <v>19474640.919999998</v>
      </c>
    </row>
    <row r="20" spans="1:8">
      <c r="A20" s="411">
        <v>5</v>
      </c>
      <c r="B20" s="388" t="s">
        <v>786</v>
      </c>
      <c r="C20" s="373">
        <v>-1758648.0300000003</v>
      </c>
      <c r="D20" s="373">
        <v>-1509410.9699999997</v>
      </c>
      <c r="E20" s="373">
        <v>-3268059</v>
      </c>
      <c r="F20" s="373">
        <v>-1273234.1500000022</v>
      </c>
      <c r="G20" s="373">
        <v>-1280571.96</v>
      </c>
      <c r="H20" s="373">
        <v>-2553806.1100000022</v>
      </c>
    </row>
    <row r="21" spans="1:8" ht="38.450000000000003" customHeight="1">
      <c r="A21" s="411">
        <v>6</v>
      </c>
      <c r="B21" s="388" t="s">
        <v>787</v>
      </c>
      <c r="C21" s="373">
        <v>0</v>
      </c>
      <c r="D21" s="373">
        <v>0</v>
      </c>
      <c r="E21" s="373">
        <v>0</v>
      </c>
      <c r="F21" s="373">
        <v>0</v>
      </c>
      <c r="G21" s="373">
        <v>0</v>
      </c>
      <c r="H21" s="373">
        <v>0</v>
      </c>
    </row>
    <row r="22" spans="1:8" ht="27.6" customHeight="1">
      <c r="A22" s="411">
        <v>7</v>
      </c>
      <c r="B22" s="388" t="s">
        <v>788</v>
      </c>
      <c r="C22" s="373">
        <v>0</v>
      </c>
      <c r="D22" s="373">
        <v>0</v>
      </c>
      <c r="E22" s="373">
        <v>0</v>
      </c>
      <c r="F22" s="373">
        <v>0</v>
      </c>
      <c r="G22" s="373">
        <v>0</v>
      </c>
      <c r="H22" s="373">
        <v>0</v>
      </c>
    </row>
    <row r="23" spans="1:8" ht="36.950000000000003" customHeight="1">
      <c r="A23" s="411">
        <v>8</v>
      </c>
      <c r="B23" s="389" t="s">
        <v>789</v>
      </c>
      <c r="C23" s="373">
        <v>0</v>
      </c>
      <c r="D23" s="373">
        <v>0</v>
      </c>
      <c r="E23" s="373">
        <v>0</v>
      </c>
      <c r="F23" s="373">
        <v>0</v>
      </c>
      <c r="G23" s="373">
        <v>0</v>
      </c>
      <c r="H23" s="373">
        <v>0</v>
      </c>
    </row>
    <row r="24" spans="1:8" ht="34.5" customHeight="1">
      <c r="A24" s="411">
        <v>9</v>
      </c>
      <c r="B24" s="389" t="s">
        <v>790</v>
      </c>
      <c r="C24" s="373">
        <v>0</v>
      </c>
      <c r="D24" s="373">
        <v>0</v>
      </c>
      <c r="E24" s="373">
        <v>0</v>
      </c>
      <c r="F24" s="373">
        <v>0</v>
      </c>
      <c r="G24" s="373">
        <v>0</v>
      </c>
      <c r="H24" s="373">
        <v>0</v>
      </c>
    </row>
    <row r="25" spans="1:8">
      <c r="A25" s="411">
        <v>10</v>
      </c>
      <c r="B25" s="388" t="s">
        <v>791</v>
      </c>
      <c r="C25" s="373">
        <v>707718</v>
      </c>
      <c r="D25" s="373">
        <v>0</v>
      </c>
      <c r="E25" s="373">
        <v>707718</v>
      </c>
      <c r="F25" s="373">
        <v>-14772788</v>
      </c>
      <c r="G25" s="373">
        <v>0</v>
      </c>
      <c r="H25" s="373">
        <v>-14772788</v>
      </c>
    </row>
    <row r="26" spans="1:8" ht="27" customHeight="1">
      <c r="A26" s="411">
        <v>11</v>
      </c>
      <c r="B26" s="390" t="s">
        <v>792</v>
      </c>
      <c r="C26" s="577">
        <v>4123165.3742127577</v>
      </c>
      <c r="D26" s="373">
        <v>0</v>
      </c>
      <c r="E26" s="373">
        <v>4123165.3742127577</v>
      </c>
      <c r="F26" s="373">
        <v>-321336.70509362884</v>
      </c>
      <c r="G26" s="373">
        <v>0</v>
      </c>
      <c r="H26" s="373">
        <v>-321336.70509362884</v>
      </c>
    </row>
    <row r="27" spans="1:8">
      <c r="A27" s="411">
        <v>12</v>
      </c>
      <c r="B27" s="388" t="s">
        <v>793</v>
      </c>
      <c r="C27" s="373">
        <v>45419.15</v>
      </c>
      <c r="D27" s="373">
        <v>0</v>
      </c>
      <c r="E27" s="373">
        <v>45419.15</v>
      </c>
      <c r="F27" s="373">
        <v>0</v>
      </c>
      <c r="G27" s="373">
        <v>0</v>
      </c>
      <c r="H27" s="373">
        <v>0</v>
      </c>
    </row>
    <row r="28" spans="1:8">
      <c r="A28" s="411">
        <v>13</v>
      </c>
      <c r="B28" s="391" t="s">
        <v>794</v>
      </c>
      <c r="C28" s="373">
        <v>-5271836.431365015</v>
      </c>
      <c r="D28" s="373">
        <v>0</v>
      </c>
      <c r="E28" s="373">
        <v>-5271836.431365015</v>
      </c>
      <c r="F28" s="373">
        <v>-4609798.0407177871</v>
      </c>
      <c r="G28" s="373">
        <v>0</v>
      </c>
      <c r="H28" s="373">
        <v>-4609798.0407177871</v>
      </c>
    </row>
    <row r="29" spans="1:8">
      <c r="A29" s="411">
        <v>14</v>
      </c>
      <c r="B29" s="392" t="s">
        <v>795</v>
      </c>
      <c r="C29" s="373">
        <v>-22473671.449999999</v>
      </c>
      <c r="D29" s="373">
        <v>-104307.54</v>
      </c>
      <c r="E29" s="373">
        <v>-22577978.989999998</v>
      </c>
      <c r="F29" s="373">
        <v>-18734247.552514412</v>
      </c>
      <c r="G29" s="373">
        <v>-106402.55</v>
      </c>
      <c r="H29" s="373">
        <v>-18840650.102514412</v>
      </c>
    </row>
    <row r="30" spans="1:8">
      <c r="A30" s="411">
        <v>14.1</v>
      </c>
      <c r="B30" s="368" t="s">
        <v>796</v>
      </c>
      <c r="C30" s="373">
        <v>-19945721.699999999</v>
      </c>
      <c r="D30" s="373">
        <v>0</v>
      </c>
      <c r="E30" s="373">
        <v>-19945721.699999999</v>
      </c>
      <c r="F30" s="373">
        <v>-15612612.19251441</v>
      </c>
      <c r="G30" s="373">
        <v>0</v>
      </c>
      <c r="H30" s="373">
        <v>-15612612.19251441</v>
      </c>
    </row>
    <row r="31" spans="1:8">
      <c r="A31" s="411">
        <v>14.2</v>
      </c>
      <c r="B31" s="368" t="s">
        <v>797</v>
      </c>
      <c r="C31" s="373">
        <v>-2527949.75</v>
      </c>
      <c r="D31" s="373">
        <v>-104307.54</v>
      </c>
      <c r="E31" s="373">
        <v>-2632257.29</v>
      </c>
      <c r="F31" s="373">
        <v>-3121635.3599999994</v>
      </c>
      <c r="G31" s="373">
        <v>-106402.55</v>
      </c>
      <c r="H31" s="373">
        <v>-3228037.9099999992</v>
      </c>
    </row>
    <row r="32" spans="1:8">
      <c r="A32" s="411">
        <v>15</v>
      </c>
      <c r="B32" s="393" t="s">
        <v>798</v>
      </c>
      <c r="C32" s="373">
        <v>-3980726</v>
      </c>
      <c r="D32" s="373">
        <v>0</v>
      </c>
      <c r="E32" s="373">
        <v>-3980726</v>
      </c>
      <c r="F32" s="373">
        <v>-4110801</v>
      </c>
      <c r="G32" s="373">
        <v>0</v>
      </c>
      <c r="H32" s="373">
        <v>-4110801</v>
      </c>
    </row>
    <row r="33" spans="1:8" ht="22.5" customHeight="1">
      <c r="A33" s="411">
        <v>16</v>
      </c>
      <c r="B33" s="364" t="s">
        <v>799</v>
      </c>
      <c r="C33" s="373">
        <v>0</v>
      </c>
      <c r="D33" s="373">
        <v>0</v>
      </c>
      <c r="E33" s="373">
        <v>0</v>
      </c>
      <c r="F33" s="373">
        <v>0</v>
      </c>
      <c r="G33" s="373">
        <v>0</v>
      </c>
      <c r="H33" s="373">
        <v>0</v>
      </c>
    </row>
    <row r="34" spans="1:8">
      <c r="A34" s="411">
        <v>17</v>
      </c>
      <c r="B34" s="388" t="s">
        <v>800</v>
      </c>
      <c r="C34" s="373">
        <v>-540141.10284774459</v>
      </c>
      <c r="D34" s="373">
        <v>0</v>
      </c>
      <c r="E34" s="373">
        <v>-540141.10284774459</v>
      </c>
      <c r="F34" s="373">
        <v>-260739.96167417127</v>
      </c>
      <c r="G34" s="373">
        <v>0</v>
      </c>
      <c r="H34" s="373">
        <v>-260739.96167417127</v>
      </c>
    </row>
    <row r="35" spans="1:8">
      <c r="A35" s="411">
        <v>17.100000000000001</v>
      </c>
      <c r="B35" s="394" t="s">
        <v>801</v>
      </c>
      <c r="C35" s="373">
        <v>0</v>
      </c>
      <c r="D35" s="373">
        <v>0</v>
      </c>
      <c r="E35" s="373">
        <v>0</v>
      </c>
      <c r="F35" s="373">
        <v>0</v>
      </c>
      <c r="G35" s="373">
        <v>0</v>
      </c>
      <c r="H35" s="373">
        <v>0</v>
      </c>
    </row>
    <row r="36" spans="1:8">
      <c r="A36" s="411">
        <v>17.2</v>
      </c>
      <c r="B36" s="368" t="s">
        <v>802</v>
      </c>
      <c r="C36" s="373">
        <v>-540141.10284774459</v>
      </c>
      <c r="D36" s="373">
        <v>0</v>
      </c>
      <c r="E36" s="373">
        <v>-540141.10284774459</v>
      </c>
      <c r="F36" s="373">
        <v>-260739.96167417127</v>
      </c>
      <c r="G36" s="373">
        <v>0</v>
      </c>
      <c r="H36" s="373">
        <v>-260739.96167417127</v>
      </c>
    </row>
    <row r="37" spans="1:8" ht="41.45" customHeight="1">
      <c r="A37" s="411">
        <v>18</v>
      </c>
      <c r="B37" s="395" t="s">
        <v>803</v>
      </c>
      <c r="C37" s="373">
        <v>-2837832.288820527</v>
      </c>
      <c r="D37" s="373">
        <v>4074057.2548084767</v>
      </c>
      <c r="E37" s="373">
        <v>1236224.9659879496</v>
      </c>
      <c r="F37" s="373">
        <v>-1757879.0470476579</v>
      </c>
      <c r="G37" s="373">
        <v>6471558.0765445074</v>
      </c>
      <c r="H37" s="373">
        <v>4713679.0294968495</v>
      </c>
    </row>
    <row r="38" spans="1:8" ht="21">
      <c r="A38" s="411">
        <v>18.100000000000001</v>
      </c>
      <c r="B38" s="377" t="s">
        <v>804</v>
      </c>
      <c r="C38" s="373">
        <v>0</v>
      </c>
      <c r="D38" s="373">
        <v>0</v>
      </c>
      <c r="E38" s="373">
        <v>0</v>
      </c>
      <c r="F38" s="373">
        <v>0</v>
      </c>
      <c r="G38" s="373">
        <v>0</v>
      </c>
      <c r="H38" s="373">
        <v>0</v>
      </c>
    </row>
    <row r="39" spans="1:8">
      <c r="A39" s="411">
        <v>18.2</v>
      </c>
      <c r="B39" s="377" t="s">
        <v>805</v>
      </c>
      <c r="C39" s="373">
        <v>-2837832.288820527</v>
      </c>
      <c r="D39" s="373">
        <v>4074057.2548084767</v>
      </c>
      <c r="E39" s="373">
        <v>1236224.9659879496</v>
      </c>
      <c r="F39" s="373">
        <v>-1757879.0470476579</v>
      </c>
      <c r="G39" s="373">
        <v>6471558.0765445074</v>
      </c>
      <c r="H39" s="373">
        <v>4713679.0294968495</v>
      </c>
    </row>
    <row r="40" spans="1:8" ht="24.6" customHeight="1">
      <c r="A40" s="411">
        <v>19</v>
      </c>
      <c r="B40" s="395" t="s">
        <v>806</v>
      </c>
      <c r="C40" s="373">
        <v>0</v>
      </c>
      <c r="D40" s="373">
        <v>0</v>
      </c>
      <c r="E40" s="373">
        <v>0</v>
      </c>
      <c r="F40" s="373">
        <v>0</v>
      </c>
      <c r="G40" s="373">
        <v>0</v>
      </c>
      <c r="H40" s="373">
        <v>0</v>
      </c>
    </row>
    <row r="41" spans="1:8" ht="24.95" customHeight="1">
      <c r="A41" s="411">
        <v>20</v>
      </c>
      <c r="B41" s="395" t="s">
        <v>807</v>
      </c>
      <c r="C41" s="577">
        <v>0</v>
      </c>
      <c r="D41" s="373">
        <v>0</v>
      </c>
      <c r="E41" s="373">
        <v>0</v>
      </c>
      <c r="F41" s="373">
        <v>0</v>
      </c>
      <c r="G41" s="373">
        <v>0</v>
      </c>
      <c r="H41" s="373">
        <v>0</v>
      </c>
    </row>
    <row r="42" spans="1:8" ht="33" customHeight="1">
      <c r="A42" s="411">
        <v>21</v>
      </c>
      <c r="B42" s="396" t="s">
        <v>808</v>
      </c>
      <c r="C42" s="373">
        <v>0</v>
      </c>
      <c r="D42" s="373">
        <v>0</v>
      </c>
      <c r="E42" s="373">
        <v>0</v>
      </c>
      <c r="F42" s="373">
        <v>0</v>
      </c>
      <c r="G42" s="373">
        <v>0</v>
      </c>
      <c r="H42" s="373">
        <v>0</v>
      </c>
    </row>
    <row r="43" spans="1:8">
      <c r="A43" s="411">
        <v>22</v>
      </c>
      <c r="B43" s="397" t="s">
        <v>809</v>
      </c>
      <c r="C43" s="373">
        <v>7809722.201350227</v>
      </c>
      <c r="D43" s="373">
        <v>22658840.934637688</v>
      </c>
      <c r="E43" s="373">
        <v>30468563.135987915</v>
      </c>
      <c r="F43" s="373">
        <v>2806.2220160581637</v>
      </c>
      <c r="G43" s="373">
        <v>23993122.137514565</v>
      </c>
      <c r="H43" s="373">
        <v>23995928.359530624</v>
      </c>
    </row>
    <row r="44" spans="1:8">
      <c r="A44" s="411">
        <v>23</v>
      </c>
      <c r="B44" s="397" t="s">
        <v>810</v>
      </c>
      <c r="C44" s="373">
        <v>4644988</v>
      </c>
      <c r="D44" s="373">
        <v>0</v>
      </c>
      <c r="E44" s="373">
        <v>4644988</v>
      </c>
      <c r="F44" s="373">
        <v>800512</v>
      </c>
      <c r="G44" s="373">
        <v>0</v>
      </c>
      <c r="H44" s="373">
        <v>800512</v>
      </c>
    </row>
    <row r="45" spans="1:8">
      <c r="A45" s="411">
        <v>24</v>
      </c>
      <c r="B45" s="397" t="s">
        <v>811</v>
      </c>
      <c r="C45" s="373">
        <v>3164734.201350227</v>
      </c>
      <c r="D45" s="373">
        <v>22658840.934637688</v>
      </c>
      <c r="E45" s="373">
        <v>25823575.135987915</v>
      </c>
      <c r="F45" s="373">
        <v>-797705.77798394184</v>
      </c>
      <c r="G45" s="373">
        <v>23993122.137514565</v>
      </c>
      <c r="H45" s="373">
        <v>23195416.359530624</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H47"/>
  <sheetViews>
    <sheetView zoomScale="70" zoomScaleNormal="70" workbookViewId="0"/>
  </sheetViews>
  <sheetFormatPr defaultRowHeight="15"/>
  <cols>
    <col min="1" max="1" width="8.7109375" style="408"/>
    <col min="2" max="2" width="87.5703125" bestFit="1" customWidth="1"/>
    <col min="3" max="8" width="12.7109375" customWidth="1"/>
  </cols>
  <sheetData>
    <row r="1" spans="1:8" ht="15.75">
      <c r="A1" s="13" t="s">
        <v>108</v>
      </c>
      <c r="B1" s="274" t="str">
        <f>Info!C2</f>
        <v>სს ტერაბანკი</v>
      </c>
      <c r="C1" s="12"/>
      <c r="D1" s="1"/>
      <c r="E1" s="1"/>
      <c r="F1" s="1"/>
      <c r="G1" s="1"/>
    </row>
    <row r="2" spans="1:8" ht="15.75">
      <c r="A2" s="13" t="s">
        <v>109</v>
      </c>
      <c r="B2" s="298">
        <f>'1. key ratios'!B2</f>
        <v>45199</v>
      </c>
      <c r="C2" s="12"/>
      <c r="D2" s="1"/>
      <c r="E2" s="1"/>
      <c r="F2" s="1"/>
      <c r="G2" s="1"/>
    </row>
    <row r="3" spans="1:8" ht="15.75">
      <c r="A3" s="13"/>
      <c r="B3" s="12"/>
      <c r="C3" s="12"/>
      <c r="D3" s="1"/>
      <c r="E3" s="1"/>
      <c r="F3" s="1"/>
      <c r="G3" s="1"/>
    </row>
    <row r="4" spans="1:8" ht="15.75">
      <c r="A4" s="595" t="s">
        <v>25</v>
      </c>
      <c r="B4" s="607" t="s">
        <v>151</v>
      </c>
      <c r="C4" s="608" t="s">
        <v>114</v>
      </c>
      <c r="D4" s="608"/>
      <c r="E4" s="608"/>
      <c r="F4" s="608" t="s">
        <v>115</v>
      </c>
      <c r="G4" s="608"/>
      <c r="H4" s="609"/>
    </row>
    <row r="5" spans="1:8">
      <c r="A5" s="595"/>
      <c r="B5" s="607"/>
      <c r="C5" s="385" t="s">
        <v>26</v>
      </c>
      <c r="D5" s="385" t="s">
        <v>88</v>
      </c>
      <c r="E5" s="385" t="s">
        <v>66</v>
      </c>
      <c r="F5" s="385" t="s">
        <v>26</v>
      </c>
      <c r="G5" s="385" t="s">
        <v>88</v>
      </c>
      <c r="H5" s="398" t="s">
        <v>66</v>
      </c>
    </row>
    <row r="6" spans="1:8" ht="15.75">
      <c r="A6" s="399">
        <v>1</v>
      </c>
      <c r="B6" s="401" t="s">
        <v>812</v>
      </c>
      <c r="C6" s="400">
        <v>0</v>
      </c>
      <c r="D6" s="400">
        <v>0</v>
      </c>
      <c r="E6" s="400">
        <v>0</v>
      </c>
      <c r="F6" s="400">
        <v>0</v>
      </c>
      <c r="G6" s="400">
        <v>0</v>
      </c>
      <c r="H6" s="400">
        <v>0</v>
      </c>
    </row>
    <row r="7" spans="1:8" ht="15.75">
      <c r="A7" s="399">
        <v>2</v>
      </c>
      <c r="B7" s="401" t="s">
        <v>177</v>
      </c>
      <c r="C7" s="400">
        <v>0</v>
      </c>
      <c r="D7" s="400">
        <v>0</v>
      </c>
      <c r="E7" s="400">
        <v>0</v>
      </c>
      <c r="F7" s="400">
        <v>0</v>
      </c>
      <c r="G7" s="400">
        <v>0</v>
      </c>
      <c r="H7" s="400">
        <v>0</v>
      </c>
    </row>
    <row r="8" spans="1:8" ht="15.75">
      <c r="A8" s="399">
        <v>3</v>
      </c>
      <c r="B8" s="401" t="s">
        <v>179</v>
      </c>
      <c r="C8" s="400">
        <v>241443988.28000003</v>
      </c>
      <c r="D8" s="400">
        <v>403205210.95999968</v>
      </c>
      <c r="E8" s="400">
        <v>644649199.23999977</v>
      </c>
      <c r="F8" s="400">
        <v>0</v>
      </c>
      <c r="G8" s="400">
        <v>0</v>
      </c>
      <c r="H8" s="400">
        <v>0</v>
      </c>
    </row>
    <row r="9" spans="1:8" ht="15.75">
      <c r="A9" s="399">
        <v>3.1</v>
      </c>
      <c r="B9" s="402" t="s">
        <v>813</v>
      </c>
      <c r="C9" s="400">
        <v>181065016.37000003</v>
      </c>
      <c r="D9" s="400">
        <v>403205210.95999968</v>
      </c>
      <c r="E9" s="400">
        <v>584270227.32999969</v>
      </c>
      <c r="F9" s="400">
        <v>0</v>
      </c>
      <c r="G9" s="400">
        <v>0</v>
      </c>
      <c r="H9" s="400">
        <v>0</v>
      </c>
    </row>
    <row r="10" spans="1:8" ht="15.75">
      <c r="A10" s="399">
        <v>3.2</v>
      </c>
      <c r="B10" s="402" t="s">
        <v>814</v>
      </c>
      <c r="C10" s="400">
        <v>60378971.909999996</v>
      </c>
      <c r="D10" s="400">
        <v>0</v>
      </c>
      <c r="E10" s="400">
        <v>60378971.909999996</v>
      </c>
      <c r="F10" s="400">
        <v>0</v>
      </c>
      <c r="G10" s="400">
        <v>0</v>
      </c>
      <c r="H10" s="400">
        <v>0</v>
      </c>
    </row>
    <row r="11" spans="1:8" ht="25.5">
      <c r="A11" s="399">
        <v>4</v>
      </c>
      <c r="B11" s="401" t="s">
        <v>178</v>
      </c>
      <c r="C11" s="400">
        <v>58105800</v>
      </c>
      <c r="D11" s="400">
        <v>0</v>
      </c>
      <c r="E11" s="400">
        <v>58105800</v>
      </c>
      <c r="F11" s="400">
        <v>0</v>
      </c>
      <c r="G11" s="400">
        <v>0</v>
      </c>
      <c r="H11" s="400">
        <v>0</v>
      </c>
    </row>
    <row r="12" spans="1:8" ht="15.75">
      <c r="A12" s="399">
        <v>4.0999999999999996</v>
      </c>
      <c r="B12" s="402" t="s">
        <v>815</v>
      </c>
      <c r="C12" s="400">
        <v>58105800</v>
      </c>
      <c r="D12" s="400">
        <v>0</v>
      </c>
      <c r="E12" s="400">
        <v>58105800</v>
      </c>
      <c r="F12" s="400">
        <v>0</v>
      </c>
      <c r="G12" s="400">
        <v>0</v>
      </c>
      <c r="H12" s="400">
        <v>0</v>
      </c>
    </row>
    <row r="13" spans="1:8" ht="15.75">
      <c r="A13" s="399">
        <v>4.2</v>
      </c>
      <c r="B13" s="402" t="s">
        <v>816</v>
      </c>
      <c r="C13" s="400">
        <v>0</v>
      </c>
      <c r="D13" s="400">
        <v>0</v>
      </c>
      <c r="E13" s="400">
        <v>0</v>
      </c>
      <c r="F13" s="400">
        <v>0</v>
      </c>
      <c r="G13" s="400">
        <v>0</v>
      </c>
      <c r="H13" s="400">
        <v>0</v>
      </c>
    </row>
    <row r="14" spans="1:8" ht="15.75">
      <c r="A14" s="399">
        <v>5</v>
      </c>
      <c r="B14" s="403" t="s">
        <v>817</v>
      </c>
      <c r="C14" s="400">
        <v>1154829561.0790005</v>
      </c>
      <c r="D14" s="400">
        <v>3548802913.538311</v>
      </c>
      <c r="E14" s="400">
        <v>4703632474.6173115</v>
      </c>
      <c r="F14" s="400">
        <v>0</v>
      </c>
      <c r="G14" s="400">
        <v>0</v>
      </c>
      <c r="H14" s="400">
        <v>0</v>
      </c>
    </row>
    <row r="15" spans="1:8" ht="15.75">
      <c r="A15" s="399">
        <v>5.0999999999999996</v>
      </c>
      <c r="B15" s="404" t="s">
        <v>818</v>
      </c>
      <c r="C15" s="400">
        <v>13202187.369999995</v>
      </c>
      <c r="D15" s="400">
        <v>25352347.02999999</v>
      </c>
      <c r="E15" s="400">
        <v>38554534.399999984</v>
      </c>
      <c r="F15" s="400">
        <v>0</v>
      </c>
      <c r="G15" s="400">
        <v>0</v>
      </c>
      <c r="H15" s="400">
        <v>0</v>
      </c>
    </row>
    <row r="16" spans="1:8" ht="15.75">
      <c r="A16" s="399">
        <v>5.2</v>
      </c>
      <c r="B16" s="404" t="s">
        <v>819</v>
      </c>
      <c r="C16" s="400">
        <v>56785008.289999999</v>
      </c>
      <c r="D16" s="400">
        <v>2615209.59</v>
      </c>
      <c r="E16" s="400">
        <v>59400217.879999995</v>
      </c>
      <c r="F16" s="400">
        <v>0</v>
      </c>
      <c r="G16" s="400">
        <v>0</v>
      </c>
      <c r="H16" s="400">
        <v>0</v>
      </c>
    </row>
    <row r="17" spans="1:8" ht="15.75">
      <c r="A17" s="399">
        <v>5.3</v>
      </c>
      <c r="B17" s="404" t="s">
        <v>820</v>
      </c>
      <c r="C17" s="400">
        <v>901726863.31000054</v>
      </c>
      <c r="D17" s="400">
        <v>3483748075.730001</v>
      </c>
      <c r="E17" s="400">
        <v>4385474939.0400019</v>
      </c>
      <c r="F17" s="400">
        <v>0</v>
      </c>
      <c r="G17" s="400">
        <v>0</v>
      </c>
      <c r="H17" s="400">
        <v>0</v>
      </c>
    </row>
    <row r="18" spans="1:8" ht="15.75">
      <c r="A18" s="399" t="s">
        <v>180</v>
      </c>
      <c r="B18" s="405" t="s">
        <v>821</v>
      </c>
      <c r="C18" s="400">
        <v>496541843.51000071</v>
      </c>
      <c r="D18" s="400">
        <v>406796509.48999971</v>
      </c>
      <c r="E18" s="400">
        <v>903338353.00000048</v>
      </c>
      <c r="F18" s="400">
        <v>0</v>
      </c>
      <c r="G18" s="400">
        <v>0</v>
      </c>
      <c r="H18" s="400">
        <v>0</v>
      </c>
    </row>
    <row r="19" spans="1:8" ht="15.75">
      <c r="A19" s="399" t="s">
        <v>181</v>
      </c>
      <c r="B19" s="406" t="s">
        <v>822</v>
      </c>
      <c r="C19" s="400">
        <v>186459811.15999982</v>
      </c>
      <c r="D19" s="400">
        <v>373643111.61999989</v>
      </c>
      <c r="E19" s="400">
        <v>560102922.77999973</v>
      </c>
      <c r="F19" s="400">
        <v>0</v>
      </c>
      <c r="G19" s="400">
        <v>0</v>
      </c>
      <c r="H19" s="400">
        <v>0</v>
      </c>
    </row>
    <row r="20" spans="1:8" ht="15.75">
      <c r="A20" s="399" t="s">
        <v>182</v>
      </c>
      <c r="B20" s="406" t="s">
        <v>823</v>
      </c>
      <c r="C20" s="400">
        <v>27127001.149999999</v>
      </c>
      <c r="D20" s="400">
        <v>71411783.099999994</v>
      </c>
      <c r="E20" s="400">
        <v>98538784.25</v>
      </c>
      <c r="F20" s="400">
        <v>0</v>
      </c>
      <c r="G20" s="400">
        <v>0</v>
      </c>
      <c r="H20" s="400">
        <v>0</v>
      </c>
    </row>
    <row r="21" spans="1:8" ht="15.75">
      <c r="A21" s="399" t="s">
        <v>183</v>
      </c>
      <c r="B21" s="406" t="s">
        <v>824</v>
      </c>
      <c r="C21" s="400">
        <v>146272495.67000008</v>
      </c>
      <c r="D21" s="400">
        <v>2508951666.8200011</v>
      </c>
      <c r="E21" s="400">
        <v>2655224162.4900012</v>
      </c>
      <c r="F21" s="400">
        <v>0</v>
      </c>
      <c r="G21" s="400">
        <v>0</v>
      </c>
      <c r="H21" s="400">
        <v>0</v>
      </c>
    </row>
    <row r="22" spans="1:8" ht="15.75">
      <c r="A22" s="399" t="s">
        <v>184</v>
      </c>
      <c r="B22" s="406" t="s">
        <v>541</v>
      </c>
      <c r="C22" s="400">
        <v>45325711.819999985</v>
      </c>
      <c r="D22" s="400">
        <v>122945004.70000008</v>
      </c>
      <c r="E22" s="400">
        <v>168270716.52000007</v>
      </c>
      <c r="F22" s="400">
        <v>0</v>
      </c>
      <c r="G22" s="400">
        <v>0</v>
      </c>
      <c r="H22" s="400">
        <v>0</v>
      </c>
    </row>
    <row r="23" spans="1:8" ht="15.75">
      <c r="A23" s="399">
        <v>5.4</v>
      </c>
      <c r="B23" s="404" t="s">
        <v>825</v>
      </c>
      <c r="C23" s="400">
        <v>109798986.85999994</v>
      </c>
      <c r="D23" s="400">
        <v>21803623.477000002</v>
      </c>
      <c r="E23" s="400">
        <v>131602610.33699994</v>
      </c>
      <c r="F23" s="400">
        <v>0</v>
      </c>
      <c r="G23" s="400">
        <v>0</v>
      </c>
      <c r="H23" s="400">
        <v>0</v>
      </c>
    </row>
    <row r="24" spans="1:8" ht="15.75">
      <c r="A24" s="399">
        <v>5.5</v>
      </c>
      <c r="B24" s="404" t="s">
        <v>826</v>
      </c>
      <c r="C24" s="400">
        <v>0</v>
      </c>
      <c r="D24" s="400">
        <v>0</v>
      </c>
      <c r="E24" s="400">
        <v>0</v>
      </c>
      <c r="F24" s="400">
        <v>0</v>
      </c>
      <c r="G24" s="400">
        <v>0</v>
      </c>
      <c r="H24" s="400">
        <v>0</v>
      </c>
    </row>
    <row r="25" spans="1:8" ht="15.75">
      <c r="A25" s="399">
        <v>5.6</v>
      </c>
      <c r="B25" s="404" t="s">
        <v>827</v>
      </c>
      <c r="C25" s="400">
        <v>0</v>
      </c>
      <c r="D25" s="400">
        <v>0</v>
      </c>
      <c r="E25" s="400">
        <v>0</v>
      </c>
      <c r="F25" s="400">
        <v>0</v>
      </c>
      <c r="G25" s="400">
        <v>0</v>
      </c>
      <c r="H25" s="400">
        <v>0</v>
      </c>
    </row>
    <row r="26" spans="1:8" ht="15.75">
      <c r="A26" s="399">
        <v>5.7</v>
      </c>
      <c r="B26" s="404" t="s">
        <v>541</v>
      </c>
      <c r="C26" s="400">
        <v>73316515.249000013</v>
      </c>
      <c r="D26" s="400">
        <v>15283657.711310003</v>
      </c>
      <c r="E26" s="400">
        <v>88600172.960310012</v>
      </c>
      <c r="F26" s="400">
        <v>0</v>
      </c>
      <c r="G26" s="400">
        <v>0</v>
      </c>
      <c r="H26" s="400">
        <v>0</v>
      </c>
    </row>
    <row r="27" spans="1:8" ht="15.75">
      <c r="A27" s="399">
        <v>6</v>
      </c>
      <c r="B27" s="403" t="s">
        <v>828</v>
      </c>
      <c r="C27" s="400">
        <v>18575254.569999974</v>
      </c>
      <c r="D27" s="400">
        <v>24497210.400000002</v>
      </c>
      <c r="E27" s="400">
        <v>43072464.969999976</v>
      </c>
      <c r="F27" s="400">
        <v>0</v>
      </c>
      <c r="G27" s="400">
        <v>0</v>
      </c>
      <c r="H27" s="400">
        <v>0</v>
      </c>
    </row>
    <row r="28" spans="1:8" ht="15.75">
      <c r="A28" s="399">
        <v>7</v>
      </c>
      <c r="B28" s="403" t="s">
        <v>829</v>
      </c>
      <c r="C28" s="400">
        <v>34858228.780000009</v>
      </c>
      <c r="D28" s="400">
        <v>768830.12</v>
      </c>
      <c r="E28" s="400">
        <v>35627058.900000006</v>
      </c>
      <c r="F28" s="400">
        <v>0</v>
      </c>
      <c r="G28" s="400">
        <v>0</v>
      </c>
      <c r="H28" s="400">
        <v>0</v>
      </c>
    </row>
    <row r="29" spans="1:8" ht="15.75">
      <c r="A29" s="399">
        <v>8</v>
      </c>
      <c r="B29" s="403" t="s">
        <v>830</v>
      </c>
      <c r="C29" s="400">
        <v>0</v>
      </c>
      <c r="D29" s="400">
        <v>0</v>
      </c>
      <c r="E29" s="400">
        <v>0</v>
      </c>
      <c r="F29" s="400">
        <v>0</v>
      </c>
      <c r="G29" s="400">
        <v>0</v>
      </c>
      <c r="H29" s="400">
        <v>0</v>
      </c>
    </row>
    <row r="30" spans="1:8" ht="15.75">
      <c r="A30" s="399">
        <v>9</v>
      </c>
      <c r="B30" s="401" t="s">
        <v>185</v>
      </c>
      <c r="C30" s="400">
        <v>25775870</v>
      </c>
      <c r="D30" s="400">
        <v>57270892.390000001</v>
      </c>
      <c r="E30" s="400">
        <v>83046762.390000001</v>
      </c>
      <c r="F30" s="400">
        <v>0</v>
      </c>
      <c r="G30" s="400">
        <v>0</v>
      </c>
      <c r="H30" s="400">
        <v>0</v>
      </c>
    </row>
    <row r="31" spans="1:8" ht="25.5">
      <c r="A31" s="399">
        <v>9.1</v>
      </c>
      <c r="B31" s="402" t="s">
        <v>831</v>
      </c>
      <c r="C31" s="400">
        <v>25775870</v>
      </c>
      <c r="D31" s="400">
        <v>57270892.390000001</v>
      </c>
      <c r="E31" s="400">
        <v>83046762.390000001</v>
      </c>
      <c r="F31" s="400">
        <v>0</v>
      </c>
      <c r="G31" s="400">
        <v>0</v>
      </c>
      <c r="H31" s="400">
        <v>0</v>
      </c>
    </row>
    <row r="32" spans="1:8" ht="25.5">
      <c r="A32" s="399">
        <v>9.1999999999999993</v>
      </c>
      <c r="B32" s="402" t="s">
        <v>832</v>
      </c>
      <c r="C32" s="400">
        <v>0</v>
      </c>
      <c r="D32" s="400">
        <v>0</v>
      </c>
      <c r="E32" s="400">
        <v>0</v>
      </c>
      <c r="F32" s="400">
        <v>0</v>
      </c>
      <c r="G32" s="400">
        <v>0</v>
      </c>
      <c r="H32" s="400">
        <v>0</v>
      </c>
    </row>
    <row r="33" spans="1:8" ht="25.5">
      <c r="A33" s="399">
        <v>9.3000000000000007</v>
      </c>
      <c r="B33" s="402" t="s">
        <v>833</v>
      </c>
      <c r="C33" s="400">
        <v>0</v>
      </c>
      <c r="D33" s="400">
        <v>0</v>
      </c>
      <c r="E33" s="400">
        <v>0</v>
      </c>
      <c r="F33" s="400">
        <v>0</v>
      </c>
      <c r="G33" s="400">
        <v>0</v>
      </c>
      <c r="H33" s="400">
        <v>0</v>
      </c>
    </row>
    <row r="34" spans="1:8" ht="15.75">
      <c r="A34" s="399">
        <v>9.4</v>
      </c>
      <c r="B34" s="402" t="s">
        <v>834</v>
      </c>
      <c r="C34" s="400">
        <v>0</v>
      </c>
      <c r="D34" s="400">
        <v>0</v>
      </c>
      <c r="E34" s="400">
        <v>0</v>
      </c>
      <c r="F34" s="400">
        <v>0</v>
      </c>
      <c r="G34" s="400">
        <v>0</v>
      </c>
      <c r="H34" s="400">
        <v>0</v>
      </c>
    </row>
    <row r="35" spans="1:8" ht="15.75">
      <c r="A35" s="399">
        <v>9.5</v>
      </c>
      <c r="B35" s="402" t="s">
        <v>835</v>
      </c>
      <c r="C35" s="400">
        <v>0</v>
      </c>
      <c r="D35" s="400">
        <v>0</v>
      </c>
      <c r="E35" s="400">
        <v>0</v>
      </c>
      <c r="F35" s="400">
        <v>0</v>
      </c>
      <c r="G35" s="400">
        <v>0</v>
      </c>
      <c r="H35" s="400">
        <v>0</v>
      </c>
    </row>
    <row r="36" spans="1:8" ht="25.5">
      <c r="A36" s="399">
        <v>9.6</v>
      </c>
      <c r="B36" s="402" t="s">
        <v>836</v>
      </c>
      <c r="C36" s="400">
        <v>0</v>
      </c>
      <c r="D36" s="400">
        <v>0</v>
      </c>
      <c r="E36" s="400">
        <v>0</v>
      </c>
      <c r="F36" s="400">
        <v>0</v>
      </c>
      <c r="G36" s="400">
        <v>0</v>
      </c>
      <c r="H36" s="400">
        <v>0</v>
      </c>
    </row>
    <row r="37" spans="1:8" ht="25.5">
      <c r="A37" s="399">
        <v>9.6999999999999993</v>
      </c>
      <c r="B37" s="402" t="s">
        <v>837</v>
      </c>
      <c r="C37" s="400">
        <v>0</v>
      </c>
      <c r="D37" s="400">
        <v>0</v>
      </c>
      <c r="E37" s="400">
        <v>0</v>
      </c>
      <c r="F37" s="400">
        <v>0</v>
      </c>
      <c r="G37" s="400">
        <v>0</v>
      </c>
      <c r="H37" s="400">
        <v>0</v>
      </c>
    </row>
    <row r="38" spans="1:8" ht="15.75">
      <c r="A38" s="399">
        <v>10</v>
      </c>
      <c r="B38" s="403" t="s">
        <v>838</v>
      </c>
      <c r="C38" s="400">
        <v>1439999.5400000005</v>
      </c>
      <c r="D38" s="400">
        <v>463076.02</v>
      </c>
      <c r="E38" s="400">
        <v>1903075.5600000005</v>
      </c>
      <c r="F38" s="400">
        <v>0</v>
      </c>
      <c r="G38" s="400">
        <v>0</v>
      </c>
      <c r="H38" s="400">
        <v>0</v>
      </c>
    </row>
    <row r="39" spans="1:8" ht="15.75">
      <c r="A39" s="399">
        <v>10.1</v>
      </c>
      <c r="B39" s="402" t="s">
        <v>839</v>
      </c>
      <c r="C39" s="400">
        <v>719999.77000000014</v>
      </c>
      <c r="D39" s="400">
        <v>231538.01</v>
      </c>
      <c r="E39" s="400">
        <v>951537.78000000014</v>
      </c>
      <c r="F39" s="400">
        <v>0</v>
      </c>
      <c r="G39" s="400">
        <v>0</v>
      </c>
      <c r="H39" s="400">
        <v>0</v>
      </c>
    </row>
    <row r="40" spans="1:8" ht="25.5">
      <c r="A40" s="399">
        <v>10.199999999999999</v>
      </c>
      <c r="B40" s="402" t="s">
        <v>840</v>
      </c>
      <c r="C40" s="400">
        <v>0</v>
      </c>
      <c r="D40" s="400">
        <v>0</v>
      </c>
      <c r="E40" s="400">
        <v>0</v>
      </c>
      <c r="F40" s="400">
        <v>0</v>
      </c>
      <c r="G40" s="400">
        <v>0</v>
      </c>
      <c r="H40" s="400">
        <v>0</v>
      </c>
    </row>
    <row r="41" spans="1:8" ht="25.5">
      <c r="A41" s="399">
        <v>10.3</v>
      </c>
      <c r="B41" s="402" t="s">
        <v>841</v>
      </c>
      <c r="C41" s="400">
        <v>719999.77000000037</v>
      </c>
      <c r="D41" s="400">
        <v>231538.01</v>
      </c>
      <c r="E41" s="400">
        <v>951537.78000000038</v>
      </c>
      <c r="F41" s="400">
        <v>0</v>
      </c>
      <c r="G41" s="400">
        <v>0</v>
      </c>
      <c r="H41" s="400">
        <v>0</v>
      </c>
    </row>
    <row r="42" spans="1:8" ht="25.5">
      <c r="A42" s="399">
        <v>10.4</v>
      </c>
      <c r="B42" s="402" t="s">
        <v>842</v>
      </c>
      <c r="C42" s="400">
        <v>0</v>
      </c>
      <c r="D42" s="400">
        <v>0</v>
      </c>
      <c r="E42" s="400">
        <v>0</v>
      </c>
      <c r="F42" s="400">
        <v>0</v>
      </c>
      <c r="G42" s="400">
        <v>0</v>
      </c>
      <c r="H42" s="400">
        <v>0</v>
      </c>
    </row>
    <row r="43" spans="1:8" ht="15.75">
      <c r="A43" s="399">
        <v>11</v>
      </c>
      <c r="B43" s="407" t="s">
        <v>186</v>
      </c>
      <c r="C43" s="400">
        <v>0</v>
      </c>
      <c r="D43" s="400">
        <v>0</v>
      </c>
      <c r="E43" s="400">
        <v>0</v>
      </c>
      <c r="F43" s="400">
        <v>0</v>
      </c>
      <c r="G43" s="400">
        <v>0</v>
      </c>
      <c r="H43" s="400">
        <v>0</v>
      </c>
    </row>
    <row r="44" spans="1:8" ht="15.75">
      <c r="C44" s="409"/>
      <c r="D44" s="409"/>
      <c r="E44" s="409"/>
      <c r="F44" s="409"/>
      <c r="G44" s="409"/>
      <c r="H44" s="409"/>
    </row>
    <row r="45" spans="1:8" ht="15.75">
      <c r="C45" s="409"/>
      <c r="D45" s="409"/>
      <c r="E45" s="409"/>
      <c r="F45" s="409"/>
      <c r="G45" s="409"/>
      <c r="H45" s="409"/>
    </row>
    <row r="46" spans="1:8" ht="15.75">
      <c r="C46" s="409"/>
      <c r="D46" s="409"/>
      <c r="E46" s="409"/>
      <c r="F46" s="409"/>
      <c r="G46" s="409"/>
      <c r="H46" s="409"/>
    </row>
    <row r="47" spans="1:8" ht="15.75">
      <c r="C47" s="409"/>
      <c r="D47" s="409"/>
      <c r="E47" s="409"/>
      <c r="F47" s="409"/>
      <c r="G47" s="409"/>
      <c r="H47" s="409"/>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9.9978637043366805E-2"/>
  </sheetPr>
  <dimension ref="A1:G18"/>
  <sheetViews>
    <sheetView zoomScaleNormal="100" workbookViewId="0">
      <pane xSplit="1" ySplit="4" topLeftCell="B5" activePane="bottomRight" state="frozen"/>
      <selection activeCell="B23" sqref="B23:C23"/>
      <selection pane="topRight" activeCell="B23" sqref="B23:C23"/>
      <selection pane="bottomLeft" activeCell="B23" sqref="B23:C23"/>
      <selection pane="bottomRight" activeCell="B5" sqref="B5"/>
    </sheetView>
  </sheetViews>
  <sheetFormatPr defaultColWidth="9.140625" defaultRowHeight="12.75"/>
  <cols>
    <col min="1" max="1" width="9.5703125" style="1" bestFit="1" customWidth="1"/>
    <col min="2" max="2" width="93.5703125" style="1" customWidth="1"/>
    <col min="3" max="4" width="12.28515625" style="1" bestFit="1" customWidth="1"/>
    <col min="5" max="7" width="12.28515625" style="8" bestFit="1" customWidth="1"/>
    <col min="8" max="11" width="9.7109375" style="8" customWidth="1"/>
    <col min="12" max="16384" width="9.140625" style="8"/>
  </cols>
  <sheetData>
    <row r="1" spans="1:7" ht="15">
      <c r="A1" s="13" t="s">
        <v>108</v>
      </c>
      <c r="B1" s="12" t="str">
        <f>Info!C2</f>
        <v>სს ტერაბანკი</v>
      </c>
      <c r="C1" s="12"/>
    </row>
    <row r="2" spans="1:7" ht="15">
      <c r="A2" s="13" t="s">
        <v>109</v>
      </c>
      <c r="B2" s="298">
        <f>'1. key ratios'!B2</f>
        <v>45199</v>
      </c>
      <c r="C2" s="12"/>
    </row>
    <row r="3" spans="1:7" ht="15">
      <c r="A3" s="13"/>
      <c r="B3" s="12"/>
      <c r="C3" s="12"/>
    </row>
    <row r="4" spans="1:7" ht="15" customHeight="1" thickBot="1">
      <c r="A4" s="141" t="s">
        <v>253</v>
      </c>
      <c r="B4" s="142" t="s">
        <v>107</v>
      </c>
      <c r="C4" s="143" t="s">
        <v>87</v>
      </c>
    </row>
    <row r="5" spans="1:7" ht="15" customHeight="1">
      <c r="A5" s="139" t="s">
        <v>25</v>
      </c>
      <c r="B5" s="140"/>
      <c r="C5" s="287" t="str">
        <f>INT((MONTH($B$2))/3)&amp;"Q"&amp;"-"&amp;YEAR($B$2)</f>
        <v>3Q-2023</v>
      </c>
      <c r="D5" s="287" t="str">
        <f>IF(INT(MONTH($B$2))=3, "4"&amp;"Q"&amp;"-"&amp;YEAR($B$2)-1, IF(INT(MONTH($B$2))=6, "1"&amp;"Q"&amp;"-"&amp;YEAR($B$2), IF(INT(MONTH($B$2))=9, "2"&amp;"Q"&amp;"-"&amp;YEAR($B$2),IF(INT(MONTH($B$2))=12, "3"&amp;"Q"&amp;"-"&amp;YEAR($B$2), 0))))</f>
        <v>2Q-2023</v>
      </c>
      <c r="E5" s="287" t="str">
        <f>IF(INT(MONTH($B$2))=3, "3"&amp;"Q"&amp;"-"&amp;YEAR($B$2)-1, IF(INT(MONTH($B$2))=6, "4"&amp;"Q"&amp;"-"&amp;YEAR($B$2)-1, IF(INT(MONTH($B$2))=9, "1"&amp;"Q"&amp;"-"&amp;YEAR($B$2),IF(INT(MONTH($B$2))=12, "2"&amp;"Q"&amp;"-"&amp;YEAR($B$2), 0))))</f>
        <v>1Q-2023</v>
      </c>
      <c r="F5" s="287" t="str">
        <f>IF(INT(MONTH($B$2))=3, "2"&amp;"Q"&amp;"-"&amp;YEAR($B$2)-1, IF(INT(MONTH($B$2))=6, "3"&amp;"Q"&amp;"-"&amp;YEAR($B$2)-1, IF(INT(MONTH($B$2))=9, "4"&amp;"Q"&amp;"-"&amp;YEAR($B$2)-1,IF(INT(MONTH($B$2))=12, "1"&amp;"Q"&amp;"-"&amp;YEAR($B$2), 0))))</f>
        <v>4Q-2022</v>
      </c>
      <c r="G5" s="287" t="str">
        <f>IF(INT(MONTH($B$2))=3, "1"&amp;"Q"&amp;"-"&amp;YEAR($B$2)-1, IF(INT(MONTH($B$2))=6, "2"&amp;"Q"&amp;"-"&amp;YEAR($B$2)-1, IF(INT(MONTH($B$2))=9, "3"&amp;"Q"&amp;"-"&amp;YEAR($B$2)-1,IF(INT(MONTH($B$2))=12, "4"&amp;"Q"&amp;"-"&amp;YEAR($B$2)-1, 0))))</f>
        <v>3Q-2022</v>
      </c>
    </row>
    <row r="6" spans="1:7" ht="15" customHeight="1">
      <c r="A6" s="231">
        <v>1</v>
      </c>
      <c r="B6" s="280" t="s">
        <v>112</v>
      </c>
      <c r="C6" s="232">
        <v>1203682980.9504628</v>
      </c>
      <c r="D6" s="232">
        <v>1169671217.5746617</v>
      </c>
      <c r="E6" s="232">
        <v>1079673318.7844346</v>
      </c>
      <c r="F6" s="232">
        <v>1088785424.95997</v>
      </c>
      <c r="G6" s="232">
        <v>1089623522.3908031</v>
      </c>
    </row>
    <row r="7" spans="1:7" ht="15" customHeight="1">
      <c r="A7" s="231">
        <v>1.1000000000000001</v>
      </c>
      <c r="B7" s="233" t="s">
        <v>436</v>
      </c>
      <c r="C7" s="234">
        <v>1169324214.2158442</v>
      </c>
      <c r="D7" s="234">
        <v>1132279396.6832955</v>
      </c>
      <c r="E7" s="234">
        <v>1043855207.8218008</v>
      </c>
      <c r="F7" s="234">
        <v>1054709228.170453</v>
      </c>
      <c r="G7" s="234">
        <v>1054099333.2438089</v>
      </c>
    </row>
    <row r="8" spans="1:7" ht="25.5">
      <c r="A8" s="231" t="s">
        <v>157</v>
      </c>
      <c r="B8" s="235" t="s">
        <v>250</v>
      </c>
      <c r="C8" s="234">
        <v>0</v>
      </c>
      <c r="D8" s="234">
        <v>0</v>
      </c>
      <c r="E8" s="234">
        <v>0</v>
      </c>
      <c r="F8" s="234">
        <v>0</v>
      </c>
      <c r="G8" s="234">
        <v>0</v>
      </c>
    </row>
    <row r="9" spans="1:7" ht="15" customHeight="1">
      <c r="A9" s="231">
        <v>1.2</v>
      </c>
      <c r="B9" s="233" t="s">
        <v>21</v>
      </c>
      <c r="C9" s="234">
        <v>32656724.734618783</v>
      </c>
      <c r="D9" s="234">
        <v>35781445.891366333</v>
      </c>
      <c r="E9" s="234">
        <v>34626404.962633669</v>
      </c>
      <c r="F9" s="234">
        <v>33355096.789516978</v>
      </c>
      <c r="G9" s="234">
        <v>34012679.146994129</v>
      </c>
    </row>
    <row r="10" spans="1:7" ht="15" customHeight="1">
      <c r="A10" s="231">
        <v>1.3</v>
      </c>
      <c r="B10" s="281" t="s">
        <v>74</v>
      </c>
      <c r="C10" s="234">
        <v>1702042</v>
      </c>
      <c r="D10" s="234">
        <v>1610375</v>
      </c>
      <c r="E10" s="234">
        <v>1191706</v>
      </c>
      <c r="F10" s="234">
        <v>721100</v>
      </c>
      <c r="G10" s="234">
        <v>1511510</v>
      </c>
    </row>
    <row r="11" spans="1:7" ht="15" customHeight="1">
      <c r="A11" s="231">
        <v>2</v>
      </c>
      <c r="B11" s="280" t="s">
        <v>113</v>
      </c>
      <c r="C11" s="234">
        <v>14351438.46045292</v>
      </c>
      <c r="D11" s="234">
        <v>18035919.229307715</v>
      </c>
      <c r="E11" s="234">
        <v>12779818.019659478</v>
      </c>
      <c r="F11" s="234">
        <v>13865172.968699019</v>
      </c>
      <c r="G11" s="234">
        <v>10231538.287891574</v>
      </c>
    </row>
    <row r="12" spans="1:7" ht="15" customHeight="1">
      <c r="A12" s="231">
        <v>3</v>
      </c>
      <c r="B12" s="280" t="s">
        <v>111</v>
      </c>
      <c r="C12" s="234">
        <v>110315745</v>
      </c>
      <c r="D12" s="234">
        <v>110315745</v>
      </c>
      <c r="E12" s="234">
        <v>110315745</v>
      </c>
      <c r="F12" s="234">
        <v>110315745</v>
      </c>
      <c r="G12" s="234">
        <v>103391084.37499999</v>
      </c>
    </row>
    <row r="13" spans="1:7" ht="15" customHeight="1" thickBot="1">
      <c r="A13" s="75">
        <v>4</v>
      </c>
      <c r="B13" s="282" t="s">
        <v>158</v>
      </c>
      <c r="C13" s="161">
        <v>1328350164.4109159</v>
      </c>
      <c r="D13" s="161">
        <v>1298022881.8039694</v>
      </c>
      <c r="E13" s="161">
        <v>1202768881.8040941</v>
      </c>
      <c r="F13" s="161">
        <v>1212966342.928669</v>
      </c>
      <c r="G13" s="161">
        <v>1203246145.0536947</v>
      </c>
    </row>
    <row r="14" spans="1:7">
      <c r="B14" s="17"/>
    </row>
    <row r="15" spans="1:7" ht="25.5">
      <c r="B15" s="17" t="s">
        <v>437</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A1:H31"/>
  <sheetViews>
    <sheetView showGridLines="0" zoomScaleNormal="100" workbookViewId="0">
      <pane xSplit="1" ySplit="4" topLeftCell="B5" activePane="bottomRight" state="frozen"/>
      <selection activeCell="B23" sqref="B23:C23"/>
      <selection pane="topRight" activeCell="B23" sqref="B23:C23"/>
      <selection pane="bottomLeft" activeCell="B23" sqref="B23:C23"/>
      <selection pane="bottomRight" activeCell="B5" sqref="B5"/>
    </sheetView>
  </sheetViews>
  <sheetFormatPr defaultRowHeight="15"/>
  <cols>
    <col min="1" max="1" width="9.5703125" style="1" bestFit="1" customWidth="1"/>
    <col min="2" max="2" width="58.85546875" style="1" customWidth="1"/>
    <col min="3" max="3" width="34.28515625" style="1" customWidth="1"/>
  </cols>
  <sheetData>
    <row r="1" spans="1:8">
      <c r="A1" s="1" t="s">
        <v>108</v>
      </c>
      <c r="B1" s="1" t="str">
        <f>Info!C2</f>
        <v>სს ტერაბანკი</v>
      </c>
    </row>
    <row r="2" spans="1:8">
      <c r="A2" s="1" t="s">
        <v>109</v>
      </c>
      <c r="B2" s="298">
        <f>'1. key ratios'!B2</f>
        <v>45199</v>
      </c>
    </row>
    <row r="4" spans="1:8" ht="25.5" customHeight="1" thickBot="1">
      <c r="A4" s="155" t="s">
        <v>254</v>
      </c>
      <c r="B4" s="24" t="s">
        <v>91</v>
      </c>
      <c r="C4" s="9"/>
    </row>
    <row r="5" spans="1:8" ht="15.75">
      <c r="A5" s="7"/>
      <c r="B5" s="276" t="s">
        <v>92</v>
      </c>
      <c r="C5" s="285" t="s">
        <v>450</v>
      </c>
    </row>
    <row r="6" spans="1:8">
      <c r="A6" s="10">
        <v>1</v>
      </c>
      <c r="B6" s="25" t="s">
        <v>966</v>
      </c>
      <c r="C6" s="283" t="s">
        <v>967</v>
      </c>
    </row>
    <row r="7" spans="1:8">
      <c r="A7" s="10">
        <v>2</v>
      </c>
      <c r="B7" s="25" t="s">
        <v>968</v>
      </c>
      <c r="C7" s="283" t="s">
        <v>969</v>
      </c>
    </row>
    <row r="8" spans="1:8">
      <c r="A8" s="10">
        <v>3</v>
      </c>
      <c r="B8" s="25" t="s">
        <v>970</v>
      </c>
      <c r="C8" s="283" t="s">
        <v>969</v>
      </c>
    </row>
    <row r="9" spans="1:8">
      <c r="A9" s="10">
        <v>4</v>
      </c>
      <c r="B9" s="25" t="s">
        <v>971</v>
      </c>
      <c r="C9" s="283" t="s">
        <v>972</v>
      </c>
    </row>
    <row r="10" spans="1:8">
      <c r="A10" s="10">
        <v>5</v>
      </c>
      <c r="B10" s="25" t="s">
        <v>973</v>
      </c>
      <c r="C10" s="283" t="s">
        <v>972</v>
      </c>
    </row>
    <row r="11" spans="1:8">
      <c r="A11" s="10">
        <v>6</v>
      </c>
      <c r="B11" s="25" t="s">
        <v>974</v>
      </c>
      <c r="C11" s="283" t="s">
        <v>972</v>
      </c>
    </row>
    <row r="12" spans="1:8">
      <c r="A12" s="10">
        <v>7</v>
      </c>
      <c r="B12" s="25" t="s">
        <v>975</v>
      </c>
      <c r="C12" s="283" t="s">
        <v>972</v>
      </c>
      <c r="H12" s="2"/>
    </row>
    <row r="13" spans="1:8">
      <c r="A13" s="10"/>
      <c r="B13" s="25"/>
      <c r="C13" s="283"/>
      <c r="H13" s="2"/>
    </row>
    <row r="14" spans="1:8" ht="60">
      <c r="A14" s="10"/>
      <c r="B14" s="277" t="s">
        <v>93</v>
      </c>
      <c r="C14" s="286" t="s">
        <v>451</v>
      </c>
    </row>
    <row r="15" spans="1:8" ht="15.75">
      <c r="A15" s="10">
        <v>1</v>
      </c>
      <c r="B15" s="21" t="s">
        <v>976</v>
      </c>
      <c r="C15" s="284" t="s">
        <v>977</v>
      </c>
    </row>
    <row r="16" spans="1:8" ht="15.75">
      <c r="A16" s="10">
        <v>2</v>
      </c>
      <c r="B16" s="21" t="s">
        <v>978</v>
      </c>
      <c r="C16" s="284" t="s">
        <v>979</v>
      </c>
    </row>
    <row r="17" spans="1:3" ht="15.75">
      <c r="A17" s="10">
        <v>3</v>
      </c>
      <c r="B17" s="21" t="s">
        <v>980</v>
      </c>
      <c r="C17" s="284" t="s">
        <v>981</v>
      </c>
    </row>
    <row r="18" spans="1:3" ht="15.75">
      <c r="A18" s="10">
        <v>4</v>
      </c>
      <c r="B18" s="21" t="s">
        <v>982</v>
      </c>
      <c r="C18" s="284" t="s">
        <v>983</v>
      </c>
    </row>
    <row r="19" spans="1:3" ht="15.75">
      <c r="A19" s="10">
        <v>5</v>
      </c>
      <c r="B19" s="21" t="s">
        <v>984</v>
      </c>
      <c r="C19" s="284" t="s">
        <v>985</v>
      </c>
    </row>
    <row r="20" spans="1:3" ht="15.75" customHeight="1">
      <c r="A20" s="10"/>
      <c r="B20" s="21"/>
      <c r="C20" s="22"/>
    </row>
    <row r="21" spans="1:3" ht="30" customHeight="1">
      <c r="A21" s="10"/>
      <c r="B21" s="610" t="s">
        <v>94</v>
      </c>
      <c r="C21" s="611"/>
    </row>
    <row r="22" spans="1:3">
      <c r="A22" s="10">
        <v>1</v>
      </c>
      <c r="B22" s="25" t="s">
        <v>986</v>
      </c>
      <c r="C22" s="561">
        <v>0.65</v>
      </c>
    </row>
    <row r="23" spans="1:3">
      <c r="A23" s="560">
        <v>2</v>
      </c>
      <c r="B23" s="25" t="s">
        <v>987</v>
      </c>
      <c r="C23" s="561">
        <v>0.15</v>
      </c>
    </row>
    <row r="24" spans="1:3">
      <c r="A24" s="560">
        <v>3</v>
      </c>
      <c r="B24" s="25" t="s">
        <v>988</v>
      </c>
      <c r="C24" s="561">
        <v>0.15</v>
      </c>
    </row>
    <row r="25" spans="1:3">
      <c r="A25" s="560">
        <v>4</v>
      </c>
      <c r="B25" s="25" t="s">
        <v>989</v>
      </c>
      <c r="C25" s="561">
        <v>0.05</v>
      </c>
    </row>
    <row r="26" spans="1:3" ht="15.75" customHeight="1">
      <c r="A26" s="10"/>
      <c r="B26" s="25"/>
      <c r="C26" s="26"/>
    </row>
    <row r="27" spans="1:3" ht="29.25" customHeight="1">
      <c r="A27" s="10"/>
      <c r="B27" s="610" t="s">
        <v>174</v>
      </c>
      <c r="C27" s="611"/>
    </row>
    <row r="28" spans="1:3">
      <c r="A28" s="10">
        <v>1</v>
      </c>
      <c r="B28" s="25" t="s">
        <v>986</v>
      </c>
      <c r="C28" s="563">
        <v>0.65</v>
      </c>
    </row>
    <row r="29" spans="1:3">
      <c r="A29" s="562">
        <v>2</v>
      </c>
      <c r="B29" s="25" t="s">
        <v>987</v>
      </c>
      <c r="C29" s="563">
        <v>0.15</v>
      </c>
    </row>
    <row r="30" spans="1:3">
      <c r="A30" s="562">
        <v>3</v>
      </c>
      <c r="B30" s="25" t="s">
        <v>988</v>
      </c>
      <c r="C30" s="563">
        <v>0.15</v>
      </c>
    </row>
    <row r="31" spans="1:3" ht="16.5" thickBot="1">
      <c r="A31" s="11">
        <v>4</v>
      </c>
      <c r="B31" s="25" t="s">
        <v>989</v>
      </c>
      <c r="C31" s="563">
        <v>0.05</v>
      </c>
    </row>
  </sheetData>
  <mergeCells count="2">
    <mergeCell ref="B27:C27"/>
    <mergeCell ref="B21:C21"/>
  </mergeCells>
  <dataValidations disablePrompts="1" count="1">
    <dataValidation type="list" allowBlank="1" showInputMessage="1" showErrorMessage="1" sqref="C6:C13"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53"/>
  <sheetViews>
    <sheetView zoomScale="80" zoomScaleNormal="80" workbookViewId="0">
      <pane xSplit="1" ySplit="5" topLeftCell="B6" activePane="bottomRight" state="frozen"/>
      <selection activeCell="B23" sqref="B23:C23"/>
      <selection pane="topRight" activeCell="B23" sqref="B23:C23"/>
      <selection pane="bottomLeft" activeCell="B23" sqref="B23:C23"/>
      <selection pane="bottomRight" activeCell="B6" sqref="B6:B7"/>
    </sheetView>
  </sheetViews>
  <sheetFormatPr defaultRowHeight="15"/>
  <cols>
    <col min="1" max="1" width="9.5703125" style="1" bestFit="1" customWidth="1"/>
    <col min="2" max="2" width="47.5703125" style="1" customWidth="1"/>
    <col min="3" max="3" width="28" style="1" customWidth="1"/>
    <col min="4" max="4" width="25.5703125" style="1" customWidth="1"/>
    <col min="5" max="5" width="18.85546875" style="1" customWidth="1"/>
    <col min="6" max="6" width="12" bestFit="1" customWidth="1"/>
    <col min="7" max="7" width="12.5703125" bestFit="1" customWidth="1"/>
  </cols>
  <sheetData>
    <row r="1" spans="1:5" ht="15.75">
      <c r="A1" s="13" t="s">
        <v>108</v>
      </c>
      <c r="B1" s="12" t="str">
        <f>Info!C2</f>
        <v>სს ტერაბანკი</v>
      </c>
    </row>
    <row r="2" spans="1:5" s="13" customFormat="1" ht="15.75" customHeight="1">
      <c r="A2" s="13" t="s">
        <v>109</v>
      </c>
      <c r="B2" s="298">
        <f>'1. key ratios'!B2</f>
        <v>45199</v>
      </c>
    </row>
    <row r="3" spans="1:5" s="13" customFormat="1" ht="15.75" customHeight="1"/>
    <row r="4" spans="1:5" s="13" customFormat="1" ht="15.75" customHeight="1" thickBot="1">
      <c r="A4" s="156" t="s">
        <v>255</v>
      </c>
      <c r="B4" s="157" t="s">
        <v>168</v>
      </c>
      <c r="C4" s="121"/>
      <c r="D4" s="121"/>
      <c r="E4" s="122" t="s">
        <v>87</v>
      </c>
    </row>
    <row r="5" spans="1:5" s="71" customFormat="1" ht="17.45" customHeight="1">
      <c r="A5" s="209"/>
      <c r="B5" s="210"/>
      <c r="C5" s="120" t="s">
        <v>0</v>
      </c>
      <c r="D5" s="120" t="s">
        <v>1</v>
      </c>
      <c r="E5" s="211" t="s">
        <v>2</v>
      </c>
    </row>
    <row r="6" spans="1:5" ht="14.45" customHeight="1">
      <c r="A6" s="212"/>
      <c r="B6" s="612" t="s">
        <v>144</v>
      </c>
      <c r="C6" s="612" t="s">
        <v>856</v>
      </c>
      <c r="D6" s="613" t="s">
        <v>143</v>
      </c>
      <c r="E6" s="614"/>
    </row>
    <row r="7" spans="1:5" ht="99.6" customHeight="1">
      <c r="A7" s="212"/>
      <c r="B7" s="612"/>
      <c r="C7" s="612"/>
      <c r="D7" s="207" t="s">
        <v>142</v>
      </c>
      <c r="E7" s="208" t="s">
        <v>353</v>
      </c>
    </row>
    <row r="8" spans="1:5" ht="22.5" customHeight="1">
      <c r="A8" s="411">
        <v>1</v>
      </c>
      <c r="B8" s="359" t="s">
        <v>843</v>
      </c>
      <c r="C8" s="412">
        <v>199915735.19999999</v>
      </c>
      <c r="D8" s="412">
        <v>0</v>
      </c>
      <c r="E8" s="412">
        <v>199915735.19999999</v>
      </c>
    </row>
    <row r="9" spans="1:5">
      <c r="A9" s="411">
        <v>1.1000000000000001</v>
      </c>
      <c r="B9" s="360" t="s">
        <v>96</v>
      </c>
      <c r="C9" s="412">
        <v>44898990.829999998</v>
      </c>
      <c r="D9" s="412">
        <v>0</v>
      </c>
      <c r="E9" s="412">
        <v>44898990.829999998</v>
      </c>
    </row>
    <row r="10" spans="1:5">
      <c r="A10" s="411">
        <v>1.2</v>
      </c>
      <c r="B10" s="360" t="s">
        <v>97</v>
      </c>
      <c r="C10" s="412">
        <v>131671596.83000003</v>
      </c>
      <c r="D10" s="412">
        <v>0</v>
      </c>
      <c r="E10" s="412">
        <v>131671596.83000003</v>
      </c>
    </row>
    <row r="11" spans="1:5">
      <c r="A11" s="411">
        <v>1.3</v>
      </c>
      <c r="B11" s="360" t="s">
        <v>98</v>
      </c>
      <c r="C11" s="412">
        <v>23345147.539999995</v>
      </c>
      <c r="D11" s="412">
        <v>0</v>
      </c>
      <c r="E11" s="412">
        <v>23345147.539999995</v>
      </c>
    </row>
    <row r="12" spans="1:5">
      <c r="A12" s="411">
        <v>2</v>
      </c>
      <c r="B12" s="361" t="s">
        <v>730</v>
      </c>
      <c r="C12" s="412">
        <v>388539.99</v>
      </c>
      <c r="D12" s="412">
        <v>0</v>
      </c>
      <c r="E12" s="412">
        <v>388539.99</v>
      </c>
    </row>
    <row r="13" spans="1:5" ht="21">
      <c r="A13" s="411">
        <v>2.1</v>
      </c>
      <c r="B13" s="362" t="s">
        <v>731</v>
      </c>
      <c r="C13" s="412">
        <v>388539.99</v>
      </c>
      <c r="D13" s="412">
        <v>0</v>
      </c>
      <c r="E13" s="412">
        <v>388539.99</v>
      </c>
    </row>
    <row r="14" spans="1:5" ht="33.950000000000003" customHeight="1">
      <c r="A14" s="411">
        <v>3</v>
      </c>
      <c r="B14" s="363" t="s">
        <v>732</v>
      </c>
      <c r="C14" s="412">
        <v>0</v>
      </c>
      <c r="D14" s="412">
        <v>0</v>
      </c>
      <c r="E14" s="412">
        <v>0</v>
      </c>
    </row>
    <row r="15" spans="1:5" ht="32.450000000000003" customHeight="1">
      <c r="A15" s="411">
        <v>4</v>
      </c>
      <c r="B15" s="364" t="s">
        <v>733</v>
      </c>
      <c r="C15" s="412">
        <v>0</v>
      </c>
      <c r="D15" s="412">
        <v>0</v>
      </c>
      <c r="E15" s="412">
        <v>0</v>
      </c>
    </row>
    <row r="16" spans="1:5" ht="23.1" customHeight="1">
      <c r="A16" s="411">
        <v>5</v>
      </c>
      <c r="B16" s="364" t="s">
        <v>734</v>
      </c>
      <c r="C16" s="412">
        <v>0</v>
      </c>
      <c r="D16" s="412">
        <v>0</v>
      </c>
      <c r="E16" s="412">
        <v>0</v>
      </c>
    </row>
    <row r="17" spans="1:5">
      <c r="A17" s="411">
        <v>5.0999999999999996</v>
      </c>
      <c r="B17" s="365" t="s">
        <v>735</v>
      </c>
      <c r="C17" s="412">
        <v>0</v>
      </c>
      <c r="D17" s="412">
        <v>0</v>
      </c>
      <c r="E17" s="412">
        <v>0</v>
      </c>
    </row>
    <row r="18" spans="1:5">
      <c r="A18" s="411">
        <v>5.2</v>
      </c>
      <c r="B18" s="365" t="s">
        <v>569</v>
      </c>
      <c r="C18" s="412">
        <v>0</v>
      </c>
      <c r="D18" s="412">
        <v>0</v>
      </c>
      <c r="E18" s="412">
        <v>0</v>
      </c>
    </row>
    <row r="19" spans="1:5">
      <c r="A19" s="411">
        <v>5.3</v>
      </c>
      <c r="B19" s="365" t="s">
        <v>736</v>
      </c>
      <c r="C19" s="412">
        <v>0</v>
      </c>
      <c r="D19" s="412">
        <v>0</v>
      </c>
      <c r="E19" s="412">
        <v>0</v>
      </c>
    </row>
    <row r="20" spans="1:5" ht="21">
      <c r="A20" s="411">
        <v>6</v>
      </c>
      <c r="B20" s="363" t="s">
        <v>737</v>
      </c>
      <c r="C20" s="412">
        <v>1405568587.9874372</v>
      </c>
      <c r="D20" s="412">
        <v>0</v>
      </c>
      <c r="E20" s="412">
        <v>1405568587.9874372</v>
      </c>
    </row>
    <row r="21" spans="1:5">
      <c r="A21" s="411">
        <v>6.1</v>
      </c>
      <c r="B21" s="365" t="s">
        <v>569</v>
      </c>
      <c r="C21" s="412">
        <v>178862766.07221264</v>
      </c>
      <c r="D21" s="412">
        <v>0</v>
      </c>
      <c r="E21" s="412">
        <v>178862766.07221264</v>
      </c>
    </row>
    <row r="22" spans="1:5">
      <c r="A22" s="411">
        <v>6.2</v>
      </c>
      <c r="B22" s="365" t="s">
        <v>736</v>
      </c>
      <c r="C22" s="412">
        <v>1226705821.9152246</v>
      </c>
      <c r="D22" s="412">
        <v>0</v>
      </c>
      <c r="E22" s="412">
        <v>1226705821.9152246</v>
      </c>
    </row>
    <row r="23" spans="1:5" ht="21">
      <c r="A23" s="411">
        <v>7</v>
      </c>
      <c r="B23" s="366" t="s">
        <v>738</v>
      </c>
      <c r="C23" s="412">
        <v>2538</v>
      </c>
      <c r="D23" s="412">
        <v>0</v>
      </c>
      <c r="E23" s="412">
        <v>2538</v>
      </c>
    </row>
    <row r="24" spans="1:5" ht="21">
      <c r="A24" s="411">
        <v>8</v>
      </c>
      <c r="B24" s="367" t="s">
        <v>739</v>
      </c>
      <c r="C24" s="412">
        <v>0</v>
      </c>
      <c r="D24" s="412">
        <v>0</v>
      </c>
      <c r="E24" s="412">
        <v>0</v>
      </c>
    </row>
    <row r="25" spans="1:5">
      <c r="A25" s="411">
        <v>9</v>
      </c>
      <c r="B25" s="364" t="s">
        <v>740</v>
      </c>
      <c r="C25" s="412">
        <v>25885492</v>
      </c>
      <c r="D25" s="412">
        <v>0</v>
      </c>
      <c r="E25" s="412">
        <v>25885492</v>
      </c>
    </row>
    <row r="26" spans="1:5">
      <c r="A26" s="411">
        <v>9.1</v>
      </c>
      <c r="B26" s="368" t="s">
        <v>741</v>
      </c>
      <c r="C26" s="412">
        <v>25885492</v>
      </c>
      <c r="D26" s="412">
        <v>0</v>
      </c>
      <c r="E26" s="412">
        <v>25885492</v>
      </c>
    </row>
    <row r="27" spans="1:5">
      <c r="A27" s="411">
        <v>9.1999999999999993</v>
      </c>
      <c r="B27" s="368" t="s">
        <v>742</v>
      </c>
      <c r="C27" s="412">
        <v>0</v>
      </c>
      <c r="D27" s="412">
        <v>0</v>
      </c>
      <c r="E27" s="412">
        <v>0</v>
      </c>
    </row>
    <row r="28" spans="1:5">
      <c r="A28" s="411">
        <v>10</v>
      </c>
      <c r="B28" s="364" t="s">
        <v>36</v>
      </c>
      <c r="C28" s="412">
        <v>25082968</v>
      </c>
      <c r="D28" s="412">
        <v>25082968</v>
      </c>
      <c r="E28" s="412">
        <v>0</v>
      </c>
    </row>
    <row r="29" spans="1:5">
      <c r="A29" s="411">
        <v>10.1</v>
      </c>
      <c r="B29" s="368" t="s">
        <v>743</v>
      </c>
      <c r="C29" s="412">
        <v>20374000</v>
      </c>
      <c r="D29" s="412">
        <v>20374000</v>
      </c>
      <c r="E29" s="412">
        <v>0</v>
      </c>
    </row>
    <row r="30" spans="1:5">
      <c r="A30" s="411">
        <v>10.199999999999999</v>
      </c>
      <c r="B30" s="368" t="s">
        <v>744</v>
      </c>
      <c r="C30" s="412">
        <v>4708968</v>
      </c>
      <c r="D30" s="412">
        <v>4708968</v>
      </c>
      <c r="E30" s="412">
        <v>0</v>
      </c>
    </row>
    <row r="31" spans="1:5">
      <c r="A31" s="411">
        <v>11</v>
      </c>
      <c r="B31" s="364" t="s">
        <v>745</v>
      </c>
      <c r="C31" s="412">
        <v>0</v>
      </c>
      <c r="D31" s="412">
        <v>0</v>
      </c>
      <c r="E31" s="412">
        <v>0</v>
      </c>
    </row>
    <row r="32" spans="1:5">
      <c r="A32" s="411">
        <v>11.1</v>
      </c>
      <c r="B32" s="368" t="s">
        <v>746</v>
      </c>
      <c r="C32" s="412">
        <v>0</v>
      </c>
      <c r="D32" s="412">
        <v>0</v>
      </c>
      <c r="E32" s="412">
        <v>0</v>
      </c>
    </row>
    <row r="33" spans="1:7">
      <c r="A33" s="411">
        <v>11.2</v>
      </c>
      <c r="B33" s="368" t="s">
        <v>747</v>
      </c>
      <c r="C33" s="412">
        <v>0</v>
      </c>
      <c r="D33" s="412">
        <v>0</v>
      </c>
      <c r="E33" s="412">
        <v>0</v>
      </c>
    </row>
    <row r="34" spans="1:7">
      <c r="A34" s="411">
        <v>13</v>
      </c>
      <c r="B34" s="364" t="s">
        <v>99</v>
      </c>
      <c r="C34" s="412">
        <v>23051261.35844852</v>
      </c>
      <c r="D34" s="412">
        <v>0</v>
      </c>
      <c r="E34" s="412">
        <v>23051261.35844852</v>
      </c>
    </row>
    <row r="35" spans="1:7">
      <c r="A35" s="411">
        <v>13.1</v>
      </c>
      <c r="B35" s="369" t="s">
        <v>748</v>
      </c>
      <c r="C35" s="412">
        <v>15102371</v>
      </c>
      <c r="D35" s="412">
        <v>0</v>
      </c>
      <c r="E35" s="412">
        <v>15102371</v>
      </c>
    </row>
    <row r="36" spans="1:7">
      <c r="A36" s="411">
        <v>13.2</v>
      </c>
      <c r="B36" s="369" t="s">
        <v>749</v>
      </c>
      <c r="C36" s="412">
        <v>0</v>
      </c>
      <c r="D36" s="412">
        <v>0</v>
      </c>
      <c r="E36" s="412">
        <v>0</v>
      </c>
    </row>
    <row r="37" spans="1:7" ht="39" thickBot="1">
      <c r="A37" s="213"/>
      <c r="B37" s="214" t="s">
        <v>320</v>
      </c>
      <c r="C37" s="412">
        <v>1679895122.5358858</v>
      </c>
      <c r="D37" s="412">
        <v>25082968</v>
      </c>
      <c r="E37" s="412">
        <v>1654812154.5358858</v>
      </c>
    </row>
    <row r="38" spans="1:7">
      <c r="A38"/>
      <c r="B38"/>
      <c r="C38"/>
      <c r="D38"/>
      <c r="E38"/>
    </row>
    <row r="39" spans="1:7">
      <c r="A39"/>
      <c r="B39"/>
      <c r="C39"/>
      <c r="D39"/>
      <c r="E39"/>
    </row>
    <row r="41" spans="1:7" s="1" customFormat="1">
      <c r="B41" s="28"/>
      <c r="F41"/>
      <c r="G41"/>
    </row>
    <row r="42" spans="1:7" s="1" customFormat="1">
      <c r="B42" s="29"/>
      <c r="F42"/>
      <c r="G42"/>
    </row>
    <row r="43" spans="1:7" s="1" customFormat="1">
      <c r="B43" s="28"/>
      <c r="F43"/>
      <c r="G43"/>
    </row>
    <row r="44" spans="1:7" s="1" customFormat="1">
      <c r="B44" s="28"/>
      <c r="F44"/>
      <c r="G44"/>
    </row>
    <row r="45" spans="1:7" s="1" customFormat="1">
      <c r="B45" s="28"/>
      <c r="F45"/>
      <c r="G45"/>
    </row>
    <row r="46" spans="1:7" s="1" customFormat="1">
      <c r="B46" s="28"/>
      <c r="F46"/>
      <c r="G46"/>
    </row>
    <row r="47" spans="1:7" s="1" customFormat="1">
      <c r="B47" s="28"/>
      <c r="F47"/>
      <c r="G47"/>
    </row>
    <row r="48" spans="1:7" s="1" customFormat="1">
      <c r="B48" s="29"/>
      <c r="F48"/>
      <c r="G48"/>
    </row>
    <row r="49" spans="2:7" s="1" customFormat="1">
      <c r="B49" s="29"/>
      <c r="F49"/>
      <c r="G49"/>
    </row>
    <row r="50" spans="2:7" s="1" customFormat="1">
      <c r="B50" s="29"/>
      <c r="F50"/>
      <c r="G50"/>
    </row>
    <row r="51" spans="2:7" s="1" customFormat="1">
      <c r="B51" s="29"/>
      <c r="F51"/>
      <c r="G51"/>
    </row>
    <row r="52" spans="2:7" s="1" customFormat="1">
      <c r="B52" s="29"/>
      <c r="F52"/>
      <c r="G52"/>
    </row>
    <row r="53" spans="2:7" s="1" customFormat="1">
      <c r="B53" s="29"/>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9.9978637043366805E-2"/>
  </sheetPr>
  <dimension ref="A1:I33"/>
  <sheetViews>
    <sheetView zoomScaleNormal="100" workbookViewId="0">
      <pane xSplit="1" ySplit="4" topLeftCell="B5" activePane="bottomRight" state="frozen"/>
      <selection activeCell="B23" sqref="B23:C23"/>
      <selection pane="topRight" activeCell="B23" sqref="B23:C23"/>
      <selection pane="bottomLeft" activeCell="B23" sqref="B23:C23"/>
      <selection pane="bottomRight" activeCell="B5" sqref="B5"/>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108</v>
      </c>
      <c r="B1" s="12" t="str">
        <f>Info!C2</f>
        <v>სს ტერაბანკი</v>
      </c>
    </row>
    <row r="2" spans="1:6" s="13" customFormat="1" ht="15.75" customHeight="1">
      <c r="A2" s="13" t="s">
        <v>109</v>
      </c>
      <c r="B2" s="298">
        <f>'1. key ratios'!B2</f>
        <v>45199</v>
      </c>
      <c r="C2"/>
      <c r="D2"/>
      <c r="E2"/>
      <c r="F2"/>
    </row>
    <row r="3" spans="1:6" s="13" customFormat="1" ht="15.75" customHeight="1">
      <c r="C3"/>
      <c r="D3"/>
      <c r="E3"/>
      <c r="F3"/>
    </row>
    <row r="4" spans="1:6" s="13" customFormat="1" ht="26.25" thickBot="1">
      <c r="A4" s="13" t="s">
        <v>256</v>
      </c>
      <c r="B4" s="128" t="s">
        <v>171</v>
      </c>
      <c r="C4" s="122" t="s">
        <v>87</v>
      </c>
      <c r="D4"/>
      <c r="E4"/>
      <c r="F4"/>
    </row>
    <row r="5" spans="1:6" ht="15.75" thickBot="1">
      <c r="A5" s="123">
        <v>1</v>
      </c>
      <c r="B5" s="124" t="s">
        <v>727</v>
      </c>
      <c r="C5" s="564">
        <v>1654812154.5358858</v>
      </c>
    </row>
    <row r="6" spans="1:6" ht="15.75" thickBot="1">
      <c r="A6" s="70">
        <v>2.1</v>
      </c>
      <c r="B6" s="130" t="s">
        <v>861</v>
      </c>
      <c r="C6" s="565">
        <v>79331180.165288731</v>
      </c>
    </row>
    <row r="7" spans="1:6" s="2" customFormat="1" ht="26.25" outlineLevel="1" thickBot="1">
      <c r="A7" s="129">
        <v>2.2000000000000002</v>
      </c>
      <c r="B7" s="125" t="s">
        <v>862</v>
      </c>
      <c r="C7" s="565">
        <v>85102100</v>
      </c>
    </row>
    <row r="8" spans="1:6" s="2" customFormat="1" ht="27" thickBot="1">
      <c r="A8" s="129">
        <v>3</v>
      </c>
      <c r="B8" s="126" t="s">
        <v>728</v>
      </c>
      <c r="C8" s="564">
        <v>1819245434.7011745</v>
      </c>
    </row>
    <row r="9" spans="1:6" ht="15.75" thickBot="1">
      <c r="A9" s="70">
        <v>4</v>
      </c>
      <c r="B9" s="133" t="s">
        <v>169</v>
      </c>
      <c r="C9" s="565">
        <v>0</v>
      </c>
    </row>
    <row r="10" spans="1:6" s="2" customFormat="1" ht="26.25" outlineLevel="1" thickBot="1">
      <c r="A10" s="129">
        <v>5.0999999999999996</v>
      </c>
      <c r="B10" s="125" t="s">
        <v>175</v>
      </c>
      <c r="C10" s="565">
        <v>-40305791.16583176</v>
      </c>
    </row>
    <row r="11" spans="1:6" s="2" customFormat="1" ht="26.25" outlineLevel="1" thickBot="1">
      <c r="A11" s="129">
        <v>5.2</v>
      </c>
      <c r="B11" s="125" t="s">
        <v>176</v>
      </c>
      <c r="C11" s="565">
        <v>-83400058</v>
      </c>
    </row>
    <row r="12" spans="1:6" s="2" customFormat="1" ht="15.75" thickBot="1">
      <c r="A12" s="129">
        <v>6</v>
      </c>
      <c r="B12" s="131" t="s">
        <v>438</v>
      </c>
      <c r="C12" s="565">
        <v>0</v>
      </c>
    </row>
    <row r="13" spans="1:6" s="2" customFormat="1" ht="15.75" thickBot="1">
      <c r="A13" s="132">
        <v>7</v>
      </c>
      <c r="B13" s="127" t="s">
        <v>170</v>
      </c>
      <c r="C13" s="564">
        <v>1695539585.5353427</v>
      </c>
    </row>
    <row r="15" spans="1:6" ht="26.25">
      <c r="B15" s="17" t="s">
        <v>439</v>
      </c>
    </row>
    <row r="17" spans="2:9" s="1" customFormat="1">
      <c r="B17" s="30"/>
      <c r="C17"/>
      <c r="D17"/>
      <c r="E17"/>
      <c r="F17"/>
      <c r="G17"/>
      <c r="H17"/>
      <c r="I17"/>
    </row>
    <row r="18" spans="2:9" s="1" customFormat="1">
      <c r="B18" s="27"/>
      <c r="C18"/>
      <c r="D18"/>
      <c r="E18"/>
      <c r="F18"/>
      <c r="G18"/>
      <c r="H18"/>
      <c r="I18"/>
    </row>
    <row r="19" spans="2:9" s="1" customFormat="1">
      <c r="B19" s="27"/>
      <c r="C19"/>
      <c r="D19"/>
      <c r="E19"/>
      <c r="F19"/>
      <c r="G19"/>
      <c r="H19"/>
      <c r="I19"/>
    </row>
    <row r="20" spans="2:9" s="1" customFormat="1">
      <c r="B20" s="29"/>
      <c r="C20"/>
      <c r="D20"/>
      <c r="E20"/>
      <c r="F20"/>
      <c r="G20"/>
      <c r="H20"/>
      <c r="I20"/>
    </row>
    <row r="21" spans="2:9" s="1" customFormat="1">
      <c r="B21" s="28"/>
      <c r="C21"/>
      <c r="D21"/>
      <c r="E21"/>
      <c r="F21"/>
      <c r="G21"/>
      <c r="H21"/>
      <c r="I21"/>
    </row>
    <row r="22" spans="2:9" s="1" customFormat="1">
      <c r="B22" s="29"/>
      <c r="C22"/>
      <c r="D22"/>
      <c r="E22"/>
      <c r="F22"/>
      <c r="G22"/>
      <c r="H22"/>
      <c r="I22"/>
    </row>
    <row r="23" spans="2:9" s="1" customFormat="1">
      <c r="B23" s="28"/>
      <c r="C23"/>
      <c r="D23"/>
      <c r="E23"/>
      <c r="F23"/>
      <c r="G23"/>
      <c r="H23"/>
      <c r="I23"/>
    </row>
    <row r="24" spans="2:9" s="1" customFormat="1">
      <c r="B24" s="28"/>
      <c r="C24"/>
      <c r="D24"/>
      <c r="E24"/>
      <c r="F24"/>
      <c r="G24"/>
      <c r="H24"/>
      <c r="I24"/>
    </row>
    <row r="25" spans="2:9" s="1" customFormat="1">
      <c r="B25" s="28"/>
      <c r="C25"/>
      <c r="D25"/>
      <c r="E25"/>
      <c r="F25"/>
      <c r="G25"/>
      <c r="H25"/>
      <c r="I25"/>
    </row>
    <row r="26" spans="2:9" s="1" customFormat="1">
      <c r="B26" s="28"/>
      <c r="C26"/>
      <c r="D26"/>
      <c r="E26"/>
      <c r="F26"/>
      <c r="G26"/>
      <c r="H26"/>
      <c r="I26"/>
    </row>
    <row r="27" spans="2:9" s="1" customFormat="1">
      <c r="B27" s="28"/>
      <c r="C27"/>
      <c r="D27"/>
      <c r="E27"/>
      <c r="F27"/>
      <c r="G27"/>
      <c r="H27"/>
      <c r="I27"/>
    </row>
    <row r="28" spans="2:9" s="1" customFormat="1">
      <c r="B28" s="29"/>
      <c r="C28"/>
      <c r="D28"/>
      <c r="E28"/>
      <c r="F28"/>
      <c r="G28"/>
      <c r="H28"/>
      <c r="I28"/>
    </row>
    <row r="29" spans="2:9" s="1" customFormat="1">
      <c r="B29" s="29"/>
      <c r="C29"/>
      <c r="D29"/>
      <c r="E29"/>
      <c r="F29"/>
      <c r="G29"/>
      <c r="H29"/>
      <c r="I29"/>
    </row>
    <row r="30" spans="2:9" s="1" customFormat="1">
      <c r="B30" s="29"/>
      <c r="C30"/>
      <c r="D30"/>
      <c r="E30"/>
      <c r="F30"/>
      <c r="G30"/>
      <c r="H30"/>
      <c r="I30"/>
    </row>
    <row r="31" spans="2:9" s="1" customFormat="1">
      <c r="B31" s="29"/>
      <c r="C31"/>
      <c r="D31"/>
      <c r="E31"/>
      <c r="F31"/>
      <c r="G31"/>
      <c r="H31"/>
      <c r="I31"/>
    </row>
    <row r="32" spans="2:9" s="1" customFormat="1">
      <c r="B32" s="29"/>
      <c r="C32"/>
      <c r="D32"/>
      <c r="E32"/>
      <c r="F32"/>
      <c r="G32"/>
      <c r="H32"/>
      <c r="I32"/>
    </row>
    <row r="33" spans="2:9" s="1" customFormat="1">
      <c r="B33" s="2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Pq4Tuz4mtwXzkR511Igh2TVs2D3FeOBB/RQp5A65rMY=</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PC/Ad2zxxD4H5qbCY4Td2z+PPxegC1GtmXTZ5gNB/nw=</DigestValue>
    </Reference>
  </SignedInfo>
  <SignatureValue>I+4CEzVLN9f6T8jT+VvlSZp6JpCDJ2FBCy9U6EMudI2il9jtP9bZ71YN4wP3aj6wv1sYlQ4NYV50
8/2rrzwyHROP0rO1wqsAKgA2um9uJwQzExKe75aHLoLZtmd5hY9MnQo/PCsiQfd7SVOR+0L429aO
xzcRKF+4XQGT2YJdmX56f7Jvv6+tOUSNjI0UKaXvoZsqziuarCAbaMVq5sKmdJ+dWJpWd4rhf2t/
D6rjTTHT5ogFgI+mpDmwORpxC+eS+zObfXXm3NqUK7rXqhOsU6PBvrRkfbfI9pYVbRVDAKS3VLVY
taHstHlJtTTEcaDemTU10ezjd+kR6Lg11YNpvQ==</SignatureValue>
  <KeyInfo>
    <X509Data>
      <X509Certificate>MIIGNzCCBR+gAwIBAgIKcs+IQwADAAJDHTANBgkqhkiG9w0BAQsFADBKMRIwEAYKCZImiZPyLGQBGRYCZ2UxEzARBgoJkiaJk/IsZAEZFgNuYmcxHzAdBgNVBAMTFk5CRyBDbGFzcyAyIElOVCBTdWIgQ0EwHhcNMjMxMTAxMTIzOTAxWhcNMjUxMDMxMTIzOTAxWjA1MRUwEwYDVQQKEwxKU0MgVGVyYWJhbmsxHDAaBgNVBAMTE0JLUyAtIFNvcGhpZSBKdWdlbGkwggEiMA0GCSqGSIb3DQEBAQUAA4IBDwAwggEKAoIBAQDxbRsz2ynsdoXVMCZU4ARg7xoxUAvLwKKnmvchu44rJxkrSGXuZ9whJUI2tevVLbRC61nTfMioi0WHhDsnBxcr4BKx+m194T8p91AZaTN35uOLrLTK1Zh5IF6Oa2Dr9n9eMXsUZKwsDLZpQvrELwr0Ewm83k+eDQurtzuQ8lD03VXtURAGEE75UPbCIZFUmapHa6GY44pRyZA51T8aDlNCVCFHpkFE/YMoRc/+eLZdwMlWKcGVvpXcjSC8KWSHvt22Sm3BCBedCrLuVwEAcfrGbZW6ISn93LVHqet8IkFb65YgOjHmdJ+nmJw3RgfMW76iXvqxfF5wz0brWbh7I91pAgMBAAGjggMyMIIDLjA8BgkrBgEEAYI3FQcELzAtBiUrBgEEAYI3FQjmsmCDjfVEhoGZCYO4oUqDvoRxBIPEkTOEg4hdAgFkAgEjMB0GA1UdJQQWMBQGCCsGAQUFBwMCBggrBgEFBQcDBDALBgNVHQ8EBAMCB4AwJwYJKwYBBAGCNxUKBBowGDAKBggrBgEFBQcDAjAKBggrBgEFBQcDBDAdBgNVHQ4EFgQUbLpZHuiGohEKf/kogeChsj/9U9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INm21sgQFbphLve0CNJ172o3/ifGVOHlDL/ryWi3xh24hL5lv5nIAQzhGvlkzmhTz4LUXW/VrdjI6a/zeG3TtdU9j/6iOOC/gQ7D9oFwFmV6MmzaZBsPleiVhdnAhbqmhpwcZ3cxXjkZp0Lbs8xOgmfIpr4oqsNJoWNNNrYvyrFo4YeW+2JYTlrljUMIfy49UO85FsL2L2lgqQX8WgNtJJZx/yJ4VUZUEB3+3O09Lzdh46RTb1Fusprp9568w4jLxHlc48jtp19+NM6eOQxVBpLWzu9rHnjPOBs5f1wR8QnZ7FsMQNWM3FAeHN0ZnoThh5zxU3wPyvY/zEsCuFm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+SzAQuYEo/QgWj7SBY3eMuNfsyU1b1yxLEzOjZwqpTk=</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atch5grUSpRh5Izoe3jniMCotyRj7X6wtFDbY0d2wmM=</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E6cw6MmzfmYvs1Nik4yKux26hS/LhroOLZtmSy4JWU0=</DigestValue>
      </Reference>
      <Reference URI="/xl/styles.xml?ContentType=application/vnd.openxmlformats-officedocument.spreadsheetml.styles+xml">
        <DigestMethod Algorithm="http://www.w3.org/2001/04/xmlenc#sha256"/>
        <DigestValue>bA1Wob9kmHTU3j6VU8GItelKElOdtqV8oRIOVR6rlss=</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YTd6PmtCvF9RFCQqraxJlFELTqM67SkynPNScvhz7Y8=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dfjdsap+CBcgs2rOI3le4fmEETe8nJM2dMb2+wjQVWk=</DigestValue>
      </Reference>
      <Reference URI="/xl/worksheets/sheet10.xml?ContentType=application/vnd.openxmlformats-officedocument.spreadsheetml.worksheet+xml">
        <DigestMethod Algorithm="http://www.w3.org/2001/04/xmlenc#sha256"/>
        <DigestValue>oe0t5ISKNSqIgdHufxshvm8nTQ3LZfLFUcDd2lur7KE=</DigestValue>
      </Reference>
      <Reference URI="/xl/worksheets/sheet11.xml?ContentType=application/vnd.openxmlformats-officedocument.spreadsheetml.worksheet+xml">
        <DigestMethod Algorithm="http://www.w3.org/2001/04/xmlenc#sha256"/>
        <DigestValue>jMXCM58a/aq+BIUTpcVC0j/oRKCGro17Cqeo4mv3PyY=</DigestValue>
      </Reference>
      <Reference URI="/xl/worksheets/sheet12.xml?ContentType=application/vnd.openxmlformats-officedocument.spreadsheetml.worksheet+xml">
        <DigestMethod Algorithm="http://www.w3.org/2001/04/xmlenc#sha256"/>
        <DigestValue>nRDUaqh3cAqiuY/ceTTknxSxnU3JXqxYeA2s2+tcTns=</DigestValue>
      </Reference>
      <Reference URI="/xl/worksheets/sheet13.xml?ContentType=application/vnd.openxmlformats-officedocument.spreadsheetml.worksheet+xml">
        <DigestMethod Algorithm="http://www.w3.org/2001/04/xmlenc#sha256"/>
        <DigestValue>sq1+NJzFIaWdsWkjMIbALdbvAgz9UR0kf067WSNKk28=</DigestValue>
      </Reference>
      <Reference URI="/xl/worksheets/sheet14.xml?ContentType=application/vnd.openxmlformats-officedocument.spreadsheetml.worksheet+xml">
        <DigestMethod Algorithm="http://www.w3.org/2001/04/xmlenc#sha256"/>
        <DigestValue>XUX3LYNBQcM98CSAMU6VL5qHxEKQ4MHSFRenlcNUv5Q=</DigestValue>
      </Reference>
      <Reference URI="/xl/worksheets/sheet15.xml?ContentType=application/vnd.openxmlformats-officedocument.spreadsheetml.worksheet+xml">
        <DigestMethod Algorithm="http://www.w3.org/2001/04/xmlenc#sha256"/>
        <DigestValue>xaNOuiIRF/hb5/ZtjMmdelca2VTz0gWLdONML86QLZY=</DigestValue>
      </Reference>
      <Reference URI="/xl/worksheets/sheet16.xml?ContentType=application/vnd.openxmlformats-officedocument.spreadsheetml.worksheet+xml">
        <DigestMethod Algorithm="http://www.w3.org/2001/04/xmlenc#sha256"/>
        <DigestValue>y62E3iQVv88XhKNbNSh19zJruHD9ClkyElhz3vbuziM=</DigestValue>
      </Reference>
      <Reference URI="/xl/worksheets/sheet17.xml?ContentType=application/vnd.openxmlformats-officedocument.spreadsheetml.worksheet+xml">
        <DigestMethod Algorithm="http://www.w3.org/2001/04/xmlenc#sha256"/>
        <DigestValue>ujq65w/ApIVL7CNVh/M8R9xcMZDXzhsaUZZ26bb06Zs=</DigestValue>
      </Reference>
      <Reference URI="/xl/worksheets/sheet18.xml?ContentType=application/vnd.openxmlformats-officedocument.spreadsheetml.worksheet+xml">
        <DigestMethod Algorithm="http://www.w3.org/2001/04/xmlenc#sha256"/>
        <DigestValue>ggdpaF/lKEDCkibSTFFvbaiburoy/uC1vd5PvWHJ1+A=</DigestValue>
      </Reference>
      <Reference URI="/xl/worksheets/sheet19.xml?ContentType=application/vnd.openxmlformats-officedocument.spreadsheetml.worksheet+xml">
        <DigestMethod Algorithm="http://www.w3.org/2001/04/xmlenc#sha256"/>
        <DigestValue>YqooQVqlqAOGjtLWYHkxa5k8toXEJ3VNOzOLRNA0TEw=</DigestValue>
      </Reference>
      <Reference URI="/xl/worksheets/sheet2.xml?ContentType=application/vnd.openxmlformats-officedocument.spreadsheetml.worksheet+xml">
        <DigestMethod Algorithm="http://www.w3.org/2001/04/xmlenc#sha256"/>
        <DigestValue>cPr5b8Cxx/9VHcMrK7bJ5/7zwkYbK5ooPyznB2c1Dd4=</DigestValue>
      </Reference>
      <Reference URI="/xl/worksheets/sheet20.xml?ContentType=application/vnd.openxmlformats-officedocument.spreadsheetml.worksheet+xml">
        <DigestMethod Algorithm="http://www.w3.org/2001/04/xmlenc#sha256"/>
        <DigestValue>gaR+/zkynszo0Dk24rOe+TgJzjXVc/DP7/kHv5aTqA0=</DigestValue>
      </Reference>
      <Reference URI="/xl/worksheets/sheet21.xml?ContentType=application/vnd.openxmlformats-officedocument.spreadsheetml.worksheet+xml">
        <DigestMethod Algorithm="http://www.w3.org/2001/04/xmlenc#sha256"/>
        <DigestValue>RcOZzFfmDxFcefGVQ8uXfAyNdhZhk9WLExww4RcvfJQ=</DigestValue>
      </Reference>
      <Reference URI="/xl/worksheets/sheet22.xml?ContentType=application/vnd.openxmlformats-officedocument.spreadsheetml.worksheet+xml">
        <DigestMethod Algorithm="http://www.w3.org/2001/04/xmlenc#sha256"/>
        <DigestValue>pKyV6TROTuTS0tSN2uMt0EANZjnHRTVBoRDCZZC2WEo=</DigestValue>
      </Reference>
      <Reference URI="/xl/worksheets/sheet23.xml?ContentType=application/vnd.openxmlformats-officedocument.spreadsheetml.worksheet+xml">
        <DigestMethod Algorithm="http://www.w3.org/2001/04/xmlenc#sha256"/>
        <DigestValue>qV7B8UPdHnNl2fn8MrO1/pV1nqugi2Vqg/uxBJrjQJY=</DigestValue>
      </Reference>
      <Reference URI="/xl/worksheets/sheet24.xml?ContentType=application/vnd.openxmlformats-officedocument.spreadsheetml.worksheet+xml">
        <DigestMethod Algorithm="http://www.w3.org/2001/04/xmlenc#sha256"/>
        <DigestValue>MBrSs6miq1Sr3RlncMuqPrz/B2C2JO0k0qavh2wsRfA=</DigestValue>
      </Reference>
      <Reference URI="/xl/worksheets/sheet25.xml?ContentType=application/vnd.openxmlformats-officedocument.spreadsheetml.worksheet+xml">
        <DigestMethod Algorithm="http://www.w3.org/2001/04/xmlenc#sha256"/>
        <DigestValue>drE9+cU83GfXYMR6X8PE2jyMMvK721rEoBxRgD+N9NQ=</DigestValue>
      </Reference>
      <Reference URI="/xl/worksheets/sheet26.xml?ContentType=application/vnd.openxmlformats-officedocument.spreadsheetml.worksheet+xml">
        <DigestMethod Algorithm="http://www.w3.org/2001/04/xmlenc#sha256"/>
        <DigestValue>wXgMxkRd3K3d3O8eiywHlfahL7fK3PEPl6IBGPJtn+I=</DigestValue>
      </Reference>
      <Reference URI="/xl/worksheets/sheet27.xml?ContentType=application/vnd.openxmlformats-officedocument.spreadsheetml.worksheet+xml">
        <DigestMethod Algorithm="http://www.w3.org/2001/04/xmlenc#sha256"/>
        <DigestValue>qOtq9kde46qr0QJOeylr1cBMvBoW+oYDc7k7dBC5Ojw=</DigestValue>
      </Reference>
      <Reference URI="/xl/worksheets/sheet28.xml?ContentType=application/vnd.openxmlformats-officedocument.spreadsheetml.worksheet+xml">
        <DigestMethod Algorithm="http://www.w3.org/2001/04/xmlenc#sha256"/>
        <DigestValue>4PDGc7TA0dK+BS2ge9N9hiacweoQMxjxjKAGNsKbsa8=</DigestValue>
      </Reference>
      <Reference URI="/xl/worksheets/sheet29.xml?ContentType=application/vnd.openxmlformats-officedocument.spreadsheetml.worksheet+xml">
        <DigestMethod Algorithm="http://www.w3.org/2001/04/xmlenc#sha256"/>
        <DigestValue>D/upSZ0O+l4+/DZdtyrMys+zb0dJ5UV1N4OlhGjB3K4=</DigestValue>
      </Reference>
      <Reference URI="/xl/worksheets/sheet3.xml?ContentType=application/vnd.openxmlformats-officedocument.spreadsheetml.worksheet+xml">
        <DigestMethod Algorithm="http://www.w3.org/2001/04/xmlenc#sha256"/>
        <DigestValue>WjW+MNqP2fUdEFashT+JzdQgxDZ28CU+EV6vS5BtfKc=</DigestValue>
      </Reference>
      <Reference URI="/xl/worksheets/sheet30.xml?ContentType=application/vnd.openxmlformats-officedocument.spreadsheetml.worksheet+xml">
        <DigestMethod Algorithm="http://www.w3.org/2001/04/xmlenc#sha256"/>
        <DigestValue>yhwhKc8Qse2yUEHsS2iKrCx6We9TaYE8Qt+EQrxDMK0=</DigestValue>
      </Reference>
      <Reference URI="/xl/worksheets/sheet4.xml?ContentType=application/vnd.openxmlformats-officedocument.spreadsheetml.worksheet+xml">
        <DigestMethod Algorithm="http://www.w3.org/2001/04/xmlenc#sha256"/>
        <DigestValue>P4h6GcCS+TZ4X8rtTpoJSwOZZiCoMrsieOAU6bui+3M=</DigestValue>
      </Reference>
      <Reference URI="/xl/worksheets/sheet5.xml?ContentType=application/vnd.openxmlformats-officedocument.spreadsheetml.worksheet+xml">
        <DigestMethod Algorithm="http://www.w3.org/2001/04/xmlenc#sha256"/>
        <DigestValue>9knThvDyDFnahnUL6yAAy2NBz30/XxKz0liGC/pLX7w=</DigestValue>
      </Reference>
      <Reference URI="/xl/worksheets/sheet6.xml?ContentType=application/vnd.openxmlformats-officedocument.spreadsheetml.worksheet+xml">
        <DigestMethod Algorithm="http://www.w3.org/2001/04/xmlenc#sha256"/>
        <DigestValue>UY8FRh2b8riOoz50ZzFmpgOnUJ8A2htMfi7PEooz4pg=</DigestValue>
      </Reference>
      <Reference URI="/xl/worksheets/sheet7.xml?ContentType=application/vnd.openxmlformats-officedocument.spreadsheetml.worksheet+xml">
        <DigestMethod Algorithm="http://www.w3.org/2001/04/xmlenc#sha256"/>
        <DigestValue>nS1exXy6nUgp58ttikNwXTs3ghRz6rWaP+FE8KAu1lg=</DigestValue>
      </Reference>
      <Reference URI="/xl/worksheets/sheet8.xml?ContentType=application/vnd.openxmlformats-officedocument.spreadsheetml.worksheet+xml">
        <DigestMethod Algorithm="http://www.w3.org/2001/04/xmlenc#sha256"/>
        <DigestValue>XwQ5BrnBmZIEkRanQKkuSex7pvbsZhxV5awIAme/2uw=</DigestValue>
      </Reference>
      <Reference URI="/xl/worksheets/sheet9.xml?ContentType=application/vnd.openxmlformats-officedocument.spreadsheetml.worksheet+xml">
        <DigestMethod Algorithm="http://www.w3.org/2001/04/xmlenc#sha256"/>
        <DigestValue>Bq3ms0W9ksmNd1K+iPMmlOjADSktDw1T3p+8mBXrSbM=</DigestValue>
      </Reference>
    </Manifest>
    <SignatureProperties>
      <SignatureProperty Id="idSignatureTime" Target="#idPackageSignature">
        <mdssi:SignatureTime xmlns:mdssi="http://schemas.openxmlformats.org/package/2006/digital-signature">
          <mdssi:Format>YYYY-MM-DDThh:mm:ssTZD</mdssi:Format>
          <mdssi:Value>2024-01-16T13:45:14Z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2024-01-16T13:45:14Z</xd:SigningTime>
          <xd:SigningCertificate>
            <xd:Cert>
              <xd:CertDigest>
                <DigestMethod Algorithm="http://www.w3.org/2001/04/xmlenc#sha256"/>
                <DigestValue>qpKkEN+TOcrV+Oka/a3GJ+gnGAfM+vHvRMlmUjNiFfQ=</DigestValue>
              </xd:CertDigest>
              <xd:IssuerSerial>
                <X509IssuerName>CN=NBG Class 2 INT Sub CA, DC=nbg, DC=ge</X509IssuerName>
                <X509SerialNumber>542178073762022914409245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ZZxfqtzW7vyhYSWIxhFLvb7o0zZb+mNI5Qb/v8gw/i4=</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rK13QcbrxQRjaI5D23wvpECSga73u7aNxVJhLCIRQLs=</DigestValue>
    </Reference>
  </SignedInfo>
  <SignatureValue>BaPckS0KldgXiFQnGmv02bXs8XLhEBZHKOsUDysZrg5uyW1Wya8XthHGgyNvna/8oY2WH5HB9bVB
IzDVaxua7cKjcn4wCA/C+zhDsaI8r+sV6HJERzICMGTph0emAiJf1H7dncwEkggL+XpbvYA/ZZ2A
JzuhoMT3yNrFe2Gz+hqZyffm1D1jZSGlcgBVWHbGk+oOmhUybhgD6U7I6MO4EnGW+oZybtmZrlfU
hfJRcOlZHWWJ69w3SgqfUy3RIaQw+o5/LRtRPA1xfT/gshTnz8a+Iwva563dXwUzu0UuyEtmYvfw
GykcAbdHiBUT6K0Q19dU38Axi3FqsiYwDQZGsg==</SignatureValue>
  <KeyInfo>
    <X509Data>
      <X509Certificate>MIIGOzCCBSOgAwIBAgIKcs1tNQADAAJDHDANBgkqhkiG9w0BAQsFADBKMRIwEAYKCZImiZPyLGQBGRYCZ2UxEzARBgoJkiaJk/IsZAEZFgNuYmcxHzAdBgNVBAMTFk5CRyBDbGFzcyAyIElOVCBTdWIgQ0EwHhcNMjMxMTAxMTIzNjQzWhcNMjUxMDMxMTIzNjQzWjA5MRUwEwYDVQQKEwxKU0MgVEVSQUJBTksxIDAeBgNVBAMTF0JLUyAtIEFuYSBTaGFyYXNoZW5pZHplMIIBIjANBgkqhkiG9w0BAQEFAAOCAQ8AMIIBCgKCAQEA7iUiBLd5AQTKDuw/rMPj1c6RND7TxKTqPwQqsCT+4KWL8UR6Ws7VoYfKSdHP2U1lav8V9vDdoVC6zRJdGhPgTaXKRWtZ7NH8PlsnW0Gj1uMKDsrJpJEur5ZwW64uD0WM2J3kjs4SDwPSSxrdviiZ4C76RQV0xA3b5pRmXKSfKPsAZ2hoLXrL4xWBhiXPMcBOGTW8s0sUrbUjjt7avEQuPARcWrDeRMRcRuQ9LFnMKmFcLyeqc0ysEENjMiZvw3seuvjTHunJ/98o/a9g2tQVWBxql/t1wAww5yU9VFWm6sQ1Js8hWeeEQALaWs7271GEF7IEThiRystTKw1VBjmGxwIDAQABo4IDMjCCAy4wPAYJKwYBBAGCNxUHBC8wLQYlKwYBBAGCNxUI5rJgg431RIaBmQmDuKFKg76EcQSDxJEzhIOIXQIBZAIBIzAdBgNVHSUEFjAUBggrBgEFBQcDAgYIKwYBBQUHAwQwCwYDVR0PBAQDAgeAMCcGCSsGAQQBgjcVCgQaMBgwCgYIKwYBBQUHAwIwCgYIKwYBBQUHAwQwHQYDVR0OBBYEFEOlLpmYjVlndkKTZyT4y1tkdAX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etVywpVO0KlK5TTzuUGJDiP55NYUJPR6vdu/fe0jCuFSb0N6Z3tUpxV6LFkzxzbmc26Q9zBDbrPq0rbpNOB4jjWU9gpP8tIVkuwGxz9lIrgOxxiVsq4mtqcDk849yqod8bVMEvJtRQCiazUjp51P9oVDYanZ8I5591Sw/+kTH3etlSrhB65kiL0HMzmJuAAUq1CM5+q9BDW66m8dnGeagQoFnS6NKNOZq1IrrUYe0xcrNKcax/Aea3gjIlSwxi4jrKVKE3yY8I00iNAcQR0vB/GzeLPJrzLipB4nRjdZP2kcVhA9NfEwVupnBHKTBkytmMyN+0OoCRSbHSmVbHu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+SzAQuYEo/QgWj7SBY3eMuNfsyU1b1yxLEzOjZwqpTk=</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atch5grUSpRh5Izoe3jniMCotyRj7X6wtFDbY0d2wmM=</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E6cw6MmzfmYvs1Nik4yKux26hS/LhroOLZtmSy4JWU0=</DigestValue>
      </Reference>
      <Reference URI="/xl/styles.xml?ContentType=application/vnd.openxmlformats-officedocument.spreadsheetml.styles+xml">
        <DigestMethod Algorithm="http://www.w3.org/2001/04/xmlenc#sha256"/>
        <DigestValue>bA1Wob9kmHTU3j6VU8GItelKElOdtqV8oRIOVR6rlss=</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YTd6PmtCvF9RFCQqraxJlFELTqM67SkynPNScvhz7Y8=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dfjdsap+CBcgs2rOI3le4fmEETe8nJM2dMb2+wjQVWk=</DigestValue>
      </Reference>
      <Reference URI="/xl/worksheets/sheet10.xml?ContentType=application/vnd.openxmlformats-officedocument.spreadsheetml.worksheet+xml">
        <DigestMethod Algorithm="http://www.w3.org/2001/04/xmlenc#sha256"/>
        <DigestValue>oe0t5ISKNSqIgdHufxshvm8nTQ3LZfLFUcDd2lur7KE=</DigestValue>
      </Reference>
      <Reference URI="/xl/worksheets/sheet11.xml?ContentType=application/vnd.openxmlformats-officedocument.spreadsheetml.worksheet+xml">
        <DigestMethod Algorithm="http://www.w3.org/2001/04/xmlenc#sha256"/>
        <DigestValue>jMXCM58a/aq+BIUTpcVC0j/oRKCGro17Cqeo4mv3PyY=</DigestValue>
      </Reference>
      <Reference URI="/xl/worksheets/sheet12.xml?ContentType=application/vnd.openxmlformats-officedocument.spreadsheetml.worksheet+xml">
        <DigestMethod Algorithm="http://www.w3.org/2001/04/xmlenc#sha256"/>
        <DigestValue>nRDUaqh3cAqiuY/ceTTknxSxnU3JXqxYeA2s2+tcTns=</DigestValue>
      </Reference>
      <Reference URI="/xl/worksheets/sheet13.xml?ContentType=application/vnd.openxmlformats-officedocument.spreadsheetml.worksheet+xml">
        <DigestMethod Algorithm="http://www.w3.org/2001/04/xmlenc#sha256"/>
        <DigestValue>sq1+NJzFIaWdsWkjMIbALdbvAgz9UR0kf067WSNKk28=</DigestValue>
      </Reference>
      <Reference URI="/xl/worksheets/sheet14.xml?ContentType=application/vnd.openxmlformats-officedocument.spreadsheetml.worksheet+xml">
        <DigestMethod Algorithm="http://www.w3.org/2001/04/xmlenc#sha256"/>
        <DigestValue>XUX3LYNBQcM98CSAMU6VL5qHxEKQ4MHSFRenlcNUv5Q=</DigestValue>
      </Reference>
      <Reference URI="/xl/worksheets/sheet15.xml?ContentType=application/vnd.openxmlformats-officedocument.spreadsheetml.worksheet+xml">
        <DigestMethod Algorithm="http://www.w3.org/2001/04/xmlenc#sha256"/>
        <DigestValue>xaNOuiIRF/hb5/ZtjMmdelca2VTz0gWLdONML86QLZY=</DigestValue>
      </Reference>
      <Reference URI="/xl/worksheets/sheet16.xml?ContentType=application/vnd.openxmlformats-officedocument.spreadsheetml.worksheet+xml">
        <DigestMethod Algorithm="http://www.w3.org/2001/04/xmlenc#sha256"/>
        <DigestValue>y62E3iQVv88XhKNbNSh19zJruHD9ClkyElhz3vbuziM=</DigestValue>
      </Reference>
      <Reference URI="/xl/worksheets/sheet17.xml?ContentType=application/vnd.openxmlformats-officedocument.spreadsheetml.worksheet+xml">
        <DigestMethod Algorithm="http://www.w3.org/2001/04/xmlenc#sha256"/>
        <DigestValue>ujq65w/ApIVL7CNVh/M8R9xcMZDXzhsaUZZ26bb06Zs=</DigestValue>
      </Reference>
      <Reference URI="/xl/worksheets/sheet18.xml?ContentType=application/vnd.openxmlformats-officedocument.spreadsheetml.worksheet+xml">
        <DigestMethod Algorithm="http://www.w3.org/2001/04/xmlenc#sha256"/>
        <DigestValue>ggdpaF/lKEDCkibSTFFvbaiburoy/uC1vd5PvWHJ1+A=</DigestValue>
      </Reference>
      <Reference URI="/xl/worksheets/sheet19.xml?ContentType=application/vnd.openxmlformats-officedocument.spreadsheetml.worksheet+xml">
        <DigestMethod Algorithm="http://www.w3.org/2001/04/xmlenc#sha256"/>
        <DigestValue>YqooQVqlqAOGjtLWYHkxa5k8toXEJ3VNOzOLRNA0TEw=</DigestValue>
      </Reference>
      <Reference URI="/xl/worksheets/sheet2.xml?ContentType=application/vnd.openxmlformats-officedocument.spreadsheetml.worksheet+xml">
        <DigestMethod Algorithm="http://www.w3.org/2001/04/xmlenc#sha256"/>
        <DigestValue>cPr5b8Cxx/9VHcMrK7bJ5/7zwkYbK5ooPyznB2c1Dd4=</DigestValue>
      </Reference>
      <Reference URI="/xl/worksheets/sheet20.xml?ContentType=application/vnd.openxmlformats-officedocument.spreadsheetml.worksheet+xml">
        <DigestMethod Algorithm="http://www.w3.org/2001/04/xmlenc#sha256"/>
        <DigestValue>gaR+/zkynszo0Dk24rOe+TgJzjXVc/DP7/kHv5aTqA0=</DigestValue>
      </Reference>
      <Reference URI="/xl/worksheets/sheet21.xml?ContentType=application/vnd.openxmlformats-officedocument.spreadsheetml.worksheet+xml">
        <DigestMethod Algorithm="http://www.w3.org/2001/04/xmlenc#sha256"/>
        <DigestValue>RcOZzFfmDxFcefGVQ8uXfAyNdhZhk9WLExww4RcvfJQ=</DigestValue>
      </Reference>
      <Reference URI="/xl/worksheets/sheet22.xml?ContentType=application/vnd.openxmlformats-officedocument.spreadsheetml.worksheet+xml">
        <DigestMethod Algorithm="http://www.w3.org/2001/04/xmlenc#sha256"/>
        <DigestValue>pKyV6TROTuTS0tSN2uMt0EANZjnHRTVBoRDCZZC2WEo=</DigestValue>
      </Reference>
      <Reference URI="/xl/worksheets/sheet23.xml?ContentType=application/vnd.openxmlformats-officedocument.spreadsheetml.worksheet+xml">
        <DigestMethod Algorithm="http://www.w3.org/2001/04/xmlenc#sha256"/>
        <DigestValue>qV7B8UPdHnNl2fn8MrO1/pV1nqugi2Vqg/uxBJrjQJY=</DigestValue>
      </Reference>
      <Reference URI="/xl/worksheets/sheet24.xml?ContentType=application/vnd.openxmlformats-officedocument.spreadsheetml.worksheet+xml">
        <DigestMethod Algorithm="http://www.w3.org/2001/04/xmlenc#sha256"/>
        <DigestValue>MBrSs6miq1Sr3RlncMuqPrz/B2C2JO0k0qavh2wsRfA=</DigestValue>
      </Reference>
      <Reference URI="/xl/worksheets/sheet25.xml?ContentType=application/vnd.openxmlformats-officedocument.spreadsheetml.worksheet+xml">
        <DigestMethod Algorithm="http://www.w3.org/2001/04/xmlenc#sha256"/>
        <DigestValue>drE9+cU83GfXYMR6X8PE2jyMMvK721rEoBxRgD+N9NQ=</DigestValue>
      </Reference>
      <Reference URI="/xl/worksheets/sheet26.xml?ContentType=application/vnd.openxmlformats-officedocument.spreadsheetml.worksheet+xml">
        <DigestMethod Algorithm="http://www.w3.org/2001/04/xmlenc#sha256"/>
        <DigestValue>wXgMxkRd3K3d3O8eiywHlfahL7fK3PEPl6IBGPJtn+I=</DigestValue>
      </Reference>
      <Reference URI="/xl/worksheets/sheet27.xml?ContentType=application/vnd.openxmlformats-officedocument.spreadsheetml.worksheet+xml">
        <DigestMethod Algorithm="http://www.w3.org/2001/04/xmlenc#sha256"/>
        <DigestValue>qOtq9kde46qr0QJOeylr1cBMvBoW+oYDc7k7dBC5Ojw=</DigestValue>
      </Reference>
      <Reference URI="/xl/worksheets/sheet28.xml?ContentType=application/vnd.openxmlformats-officedocument.spreadsheetml.worksheet+xml">
        <DigestMethod Algorithm="http://www.w3.org/2001/04/xmlenc#sha256"/>
        <DigestValue>4PDGc7TA0dK+BS2ge9N9hiacweoQMxjxjKAGNsKbsa8=</DigestValue>
      </Reference>
      <Reference URI="/xl/worksheets/sheet29.xml?ContentType=application/vnd.openxmlformats-officedocument.spreadsheetml.worksheet+xml">
        <DigestMethod Algorithm="http://www.w3.org/2001/04/xmlenc#sha256"/>
        <DigestValue>D/upSZ0O+l4+/DZdtyrMys+zb0dJ5UV1N4OlhGjB3K4=</DigestValue>
      </Reference>
      <Reference URI="/xl/worksheets/sheet3.xml?ContentType=application/vnd.openxmlformats-officedocument.spreadsheetml.worksheet+xml">
        <DigestMethod Algorithm="http://www.w3.org/2001/04/xmlenc#sha256"/>
        <DigestValue>WjW+MNqP2fUdEFashT+JzdQgxDZ28CU+EV6vS5BtfKc=</DigestValue>
      </Reference>
      <Reference URI="/xl/worksheets/sheet30.xml?ContentType=application/vnd.openxmlformats-officedocument.spreadsheetml.worksheet+xml">
        <DigestMethod Algorithm="http://www.w3.org/2001/04/xmlenc#sha256"/>
        <DigestValue>yhwhKc8Qse2yUEHsS2iKrCx6We9TaYE8Qt+EQrxDMK0=</DigestValue>
      </Reference>
      <Reference URI="/xl/worksheets/sheet4.xml?ContentType=application/vnd.openxmlformats-officedocument.spreadsheetml.worksheet+xml">
        <DigestMethod Algorithm="http://www.w3.org/2001/04/xmlenc#sha256"/>
        <DigestValue>P4h6GcCS+TZ4X8rtTpoJSwOZZiCoMrsieOAU6bui+3M=</DigestValue>
      </Reference>
      <Reference URI="/xl/worksheets/sheet5.xml?ContentType=application/vnd.openxmlformats-officedocument.spreadsheetml.worksheet+xml">
        <DigestMethod Algorithm="http://www.w3.org/2001/04/xmlenc#sha256"/>
        <DigestValue>9knThvDyDFnahnUL6yAAy2NBz30/XxKz0liGC/pLX7w=</DigestValue>
      </Reference>
      <Reference URI="/xl/worksheets/sheet6.xml?ContentType=application/vnd.openxmlformats-officedocument.spreadsheetml.worksheet+xml">
        <DigestMethod Algorithm="http://www.w3.org/2001/04/xmlenc#sha256"/>
        <DigestValue>UY8FRh2b8riOoz50ZzFmpgOnUJ8A2htMfi7PEooz4pg=</DigestValue>
      </Reference>
      <Reference URI="/xl/worksheets/sheet7.xml?ContentType=application/vnd.openxmlformats-officedocument.spreadsheetml.worksheet+xml">
        <DigestMethod Algorithm="http://www.w3.org/2001/04/xmlenc#sha256"/>
        <DigestValue>nS1exXy6nUgp58ttikNwXTs3ghRz6rWaP+FE8KAu1lg=</DigestValue>
      </Reference>
      <Reference URI="/xl/worksheets/sheet8.xml?ContentType=application/vnd.openxmlformats-officedocument.spreadsheetml.worksheet+xml">
        <DigestMethod Algorithm="http://www.w3.org/2001/04/xmlenc#sha256"/>
        <DigestValue>XwQ5BrnBmZIEkRanQKkuSex7pvbsZhxV5awIAme/2uw=</DigestValue>
      </Reference>
      <Reference URI="/xl/worksheets/sheet9.xml?ContentType=application/vnd.openxmlformats-officedocument.spreadsheetml.worksheet+xml">
        <DigestMethod Algorithm="http://www.w3.org/2001/04/xmlenc#sha256"/>
        <DigestValue>Bq3ms0W9ksmNd1K+iPMmlOjADSktDw1T3p+8mBXrSbM=</DigestValue>
      </Reference>
    </Manifest>
    <SignatureProperties>
      <SignatureProperty Id="idSignatureTime" Target="#idPackageSignature">
        <mdssi:SignatureTime xmlns:mdssi="http://schemas.openxmlformats.org/package/2006/digital-signature">
          <mdssi:Format>YYYY-MM-DDThh:mm:ssTZD</mdssi:Format>
          <mdssi:Value>2024-01-16T13:45:36Z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2024-01-16T13:45:36Z</xd:SigningTime>
          <xd:SigningCertificate>
            <xd:Cert>
              <xd:CertDigest>
                <DigestMethod Algorithm="http://www.w3.org/2001/04/xmlenc#sha256"/>
                <DigestValue>8vNnZSEpz1qzed/2UP41dQPjtndOjlqOMaN3jhZLJ1g=</DigestValue>
              </xd:CertDigest>
              <xd:IssuerSerial>
                <X509IssuerName>CN=NBG Class 2 INT Sub CA, DC=nbg, DC=ge</X509IssuerName>
                <X509SerialNumber>542139230778186797302556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2024-01-16T13:45:13Z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