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7.xml" ContentType="application/vnd.openxmlformats-officedocument.spreadsheetml.worksheet+xml"/>
  <Override PartName="/xl/worksheets/sheet17.xml" ContentType="application/vnd.openxmlformats-officedocument.spreadsheetml.worksheet+xml"/>
  <Override PartName="/xl/worksheets/sheet5.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rv-03\FinanceDep\NBG\monthly reports\2020\06\Reports\"/>
    </mc:Choice>
  </mc:AlternateContent>
  <bookViews>
    <workbookView xWindow="0" yWindow="0" windowWidth="20490" windowHeight="7155"/>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s>
  <externalReferences>
    <externalReference r:id="rId19"/>
    <externalReference r:id="rId20"/>
    <externalReference r:id="rId21"/>
    <externalReference r:id="rId22"/>
    <externalReference r:id="rId2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acctype">[3]Validation!$C$8:$C$15</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all">[3]Validation!$E$8:$E$9</definedName>
    <definedName name="Cities">[3]Sheet1!$C$1:$C$83</definedName>
    <definedName name="convert">[3]Validation!$F$8:$F$10</definedName>
    <definedName name="Countries">[3]Countries!$A$3:$A$259</definedName>
    <definedName name="currencies">'[3]Currency Codes'!$A$3:$A$166</definedName>
    <definedName name="CurrentDate">#REF!</definedName>
    <definedName name="Date" hidden="1">'[1]Appl (2)'!$B$2:$B$7200</definedName>
    <definedName name="date1">'[1]Appl (2)'!$C$2:$C$7200</definedName>
    <definedName name="dependency">[3]Validation!$B$8:$B$11</definedName>
    <definedName name="fintype">[3]Validation!$C$8:$C$12</definedName>
    <definedName name="L_FORMULAS_GEO">[4]ListSheet!$W$2:$W$15</definedName>
    <definedName name="LDtype">[3]Validation!$A$8:$A$13</definedName>
    <definedName name="NDtype">[3]Validation!$A$3:$A$4</definedName>
    <definedName name="Sheet">[5]Sheet2!$H$5:$H$31</definedName>
    <definedName name="sub">[3]Validation!$D$8:$D$9</definedName>
    <definedName name="საკრედიტო">[5]Sheet2!$B$6:$B$8</definedName>
    <definedName name="ფაილი">[5]Sheet2!$B$2:$B$3</definedName>
    <definedName name="ცვლილება_კორექტირება_რეგულაციაში">[5]Sheet2!$K$5:$K$9</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8" l="1"/>
  <c r="C26" i="18"/>
  <c r="C18" i="18"/>
  <c r="C8" i="18"/>
  <c r="C36" i="18" s="1"/>
  <c r="C38" i="18" s="1"/>
  <c r="B2" i="18"/>
  <c r="B1" i="18"/>
  <c r="E19" i="17"/>
  <c r="E18" i="17"/>
  <c r="E17" i="17"/>
  <c r="E16" i="17"/>
  <c r="E15" i="17"/>
  <c r="E14" i="17" s="1"/>
  <c r="C14" i="17"/>
  <c r="C21" i="17" s="1"/>
  <c r="E12" i="17"/>
  <c r="E11" i="17"/>
  <c r="E10" i="17"/>
  <c r="E9" i="17"/>
  <c r="E7" i="17" s="1"/>
  <c r="E21" i="17" s="1"/>
  <c r="C11" i="9" s="1"/>
  <c r="E8" i="17"/>
  <c r="C7" i="17"/>
  <c r="B2" i="17"/>
  <c r="B1" i="17"/>
  <c r="K23" i="16"/>
  <c r="J23" i="16"/>
  <c r="I23" i="16"/>
  <c r="H23" i="16"/>
  <c r="G23" i="16"/>
  <c r="F23" i="16"/>
  <c r="K21" i="16"/>
  <c r="J21" i="16"/>
  <c r="J24" i="16" s="1"/>
  <c r="I21" i="16"/>
  <c r="G21" i="16"/>
  <c r="G24" i="16" s="1"/>
  <c r="F21" i="16"/>
  <c r="F24" i="16" s="1"/>
  <c r="D21" i="16"/>
  <c r="C21" i="16"/>
  <c r="E21" i="16" s="1"/>
  <c r="K20" i="16"/>
  <c r="H20" i="16"/>
  <c r="E20" i="16"/>
  <c r="K19" i="16"/>
  <c r="H19" i="16"/>
  <c r="E19" i="16"/>
  <c r="K18" i="16"/>
  <c r="H18" i="16"/>
  <c r="E18" i="16"/>
  <c r="J16" i="16"/>
  <c r="I16" i="16"/>
  <c r="I24" i="16" s="1"/>
  <c r="G16" i="16"/>
  <c r="H16" i="16" s="1"/>
  <c r="F16" i="16"/>
  <c r="E16" i="16"/>
  <c r="D16" i="16"/>
  <c r="C16" i="16"/>
  <c r="K15" i="16"/>
  <c r="H15" i="16"/>
  <c r="E15" i="16"/>
  <c r="K14" i="16"/>
  <c r="H14" i="16"/>
  <c r="E14" i="16"/>
  <c r="K13" i="16"/>
  <c r="H13" i="16"/>
  <c r="E13" i="16"/>
  <c r="K12" i="16"/>
  <c r="H12" i="16"/>
  <c r="E12" i="16"/>
  <c r="K11" i="16"/>
  <c r="H11" i="16"/>
  <c r="E11" i="16"/>
  <c r="K10" i="16"/>
  <c r="H10" i="16"/>
  <c r="E10" i="16"/>
  <c r="E22" i="15"/>
  <c r="D22" i="15"/>
  <c r="C22" i="15"/>
  <c r="B2" i="15"/>
  <c r="B1" i="15"/>
  <c r="U21" i="14"/>
  <c r="T21" i="14"/>
  <c r="S21" i="14"/>
  <c r="R21" i="14"/>
  <c r="Q21" i="14"/>
  <c r="P21" i="14"/>
  <c r="O21" i="14"/>
  <c r="N21" i="14"/>
  <c r="M21" i="14"/>
  <c r="L21" i="14"/>
  <c r="K21" i="14"/>
  <c r="J21" i="14"/>
  <c r="I21" i="14"/>
  <c r="H21" i="14"/>
  <c r="G21" i="14"/>
  <c r="F21" i="14"/>
  <c r="E21" i="14"/>
  <c r="C21" i="14"/>
  <c r="D20" i="14"/>
  <c r="V20" i="14" s="1"/>
  <c r="D19" i="14"/>
  <c r="V19" i="14" s="1"/>
  <c r="D18" i="14"/>
  <c r="V18" i="14" s="1"/>
  <c r="D17" i="14"/>
  <c r="V17" i="14" s="1"/>
  <c r="D16" i="14"/>
  <c r="V16" i="14" s="1"/>
  <c r="D15" i="14"/>
  <c r="V15" i="14" s="1"/>
  <c r="D14" i="14"/>
  <c r="V14" i="14" s="1"/>
  <c r="D13" i="14"/>
  <c r="V13" i="14" s="1"/>
  <c r="D12" i="14"/>
  <c r="V12" i="14" s="1"/>
  <c r="D11" i="14"/>
  <c r="V11" i="14" s="1"/>
  <c r="D10" i="14"/>
  <c r="V10" i="14" s="1"/>
  <c r="D9" i="14"/>
  <c r="V9" i="14" s="1"/>
  <c r="D8" i="14"/>
  <c r="V8" i="14" s="1"/>
  <c r="D7" i="14"/>
  <c r="B2" i="14"/>
  <c r="B1" i="14"/>
  <c r="R22" i="13"/>
  <c r="Q22" i="13"/>
  <c r="P22" i="13"/>
  <c r="O22" i="13"/>
  <c r="N22" i="13"/>
  <c r="M22" i="13"/>
  <c r="L22" i="13"/>
  <c r="K22" i="13"/>
  <c r="J22" i="13"/>
  <c r="I22" i="13"/>
  <c r="H22" i="13"/>
  <c r="G22" i="13"/>
  <c r="F22" i="13"/>
  <c r="E22" i="13"/>
  <c r="D22" i="13"/>
  <c r="C22" i="13"/>
  <c r="S21" i="13"/>
  <c r="S20" i="13"/>
  <c r="F20" i="15" s="1"/>
  <c r="S19" i="13"/>
  <c r="G19" i="15" s="1"/>
  <c r="H19" i="15" s="1"/>
  <c r="S18" i="13"/>
  <c r="G18" i="15" s="1"/>
  <c r="H18" i="15" s="1"/>
  <c r="S17" i="13"/>
  <c r="S16" i="13"/>
  <c r="F16" i="15" s="1"/>
  <c r="S15" i="13"/>
  <c r="G15" i="15" s="1"/>
  <c r="H15" i="15" s="1"/>
  <c r="S14" i="13"/>
  <c r="G14" i="15" s="1"/>
  <c r="H14" i="15" s="1"/>
  <c r="S13" i="13"/>
  <c r="S12" i="13"/>
  <c r="F12" i="15" s="1"/>
  <c r="S11" i="13"/>
  <c r="G11" i="15" s="1"/>
  <c r="H11" i="15" s="1"/>
  <c r="S10" i="13"/>
  <c r="S9" i="13"/>
  <c r="S8" i="13"/>
  <c r="F8" i="15" s="1"/>
  <c r="B2" i="13"/>
  <c r="B1" i="13"/>
  <c r="C38" i="12"/>
  <c r="C23" i="12"/>
  <c r="B2" i="12"/>
  <c r="B1" i="12"/>
  <c r="C21" i="11"/>
  <c r="C20" i="11"/>
  <c r="D20" i="11" s="1"/>
  <c r="C19" i="11"/>
  <c r="B2" i="11"/>
  <c r="B1" i="11"/>
  <c r="C47" i="10"/>
  <c r="C43" i="10"/>
  <c r="C52" i="10" s="1"/>
  <c r="C35" i="10"/>
  <c r="C31" i="10"/>
  <c r="C30" i="10" s="1"/>
  <c r="C41" i="10" s="1"/>
  <c r="C28" i="10"/>
  <c r="C12" i="10"/>
  <c r="C6" i="10"/>
  <c r="B2" i="10"/>
  <c r="B1" i="10"/>
  <c r="B2" i="9"/>
  <c r="B1" i="9"/>
  <c r="D19" i="8"/>
  <c r="D21" i="8" s="1"/>
  <c r="B2" i="8"/>
  <c r="B1" i="8"/>
  <c r="B2" i="7"/>
  <c r="B1" i="7"/>
  <c r="D13" i="6"/>
  <c r="D6" i="6"/>
  <c r="C6" i="6"/>
  <c r="C13" i="6" s="1"/>
  <c r="B2" i="6"/>
  <c r="B1" i="6"/>
  <c r="H53" i="5"/>
  <c r="E53" i="5"/>
  <c r="H52" i="5"/>
  <c r="E52" i="5"/>
  <c r="H51" i="5"/>
  <c r="E51" i="5"/>
  <c r="H50" i="5"/>
  <c r="E50" i="5"/>
  <c r="H49" i="5"/>
  <c r="E49" i="5"/>
  <c r="H48" i="5"/>
  <c r="E48" i="5"/>
  <c r="H47" i="5"/>
  <c r="E47" i="5"/>
  <c r="H46" i="5"/>
  <c r="E46" i="5"/>
  <c r="H45" i="5"/>
  <c r="E45" i="5"/>
  <c r="H44" i="5"/>
  <c r="E44" i="5"/>
  <c r="H43" i="5"/>
  <c r="E43" i="5"/>
  <c r="H42" i="5"/>
  <c r="E42" i="5"/>
  <c r="H41" i="5"/>
  <c r="E41" i="5"/>
  <c r="H40" i="5"/>
  <c r="E40" i="5"/>
  <c r="H39" i="5"/>
  <c r="E39" i="5"/>
  <c r="H38" i="5"/>
  <c r="E38" i="5"/>
  <c r="H37" i="5"/>
  <c r="E37" i="5"/>
  <c r="H36" i="5"/>
  <c r="E36" i="5"/>
  <c r="H35" i="5"/>
  <c r="E35" i="5"/>
  <c r="H34" i="5"/>
  <c r="E34" i="5"/>
  <c r="H33" i="5"/>
  <c r="E33" i="5"/>
  <c r="H32" i="5"/>
  <c r="D32" i="5"/>
  <c r="C32" i="5"/>
  <c r="H31" i="5"/>
  <c r="E31" i="5"/>
  <c r="H30" i="5"/>
  <c r="E30" i="5"/>
  <c r="H29" i="5"/>
  <c r="E29" i="5"/>
  <c r="H28" i="5"/>
  <c r="E28" i="5"/>
  <c r="H27" i="5"/>
  <c r="E27" i="5"/>
  <c r="H26" i="5"/>
  <c r="E26" i="5"/>
  <c r="H25" i="5"/>
  <c r="E25" i="5"/>
  <c r="H24" i="5"/>
  <c r="E24" i="5"/>
  <c r="H23" i="5"/>
  <c r="E23" i="5"/>
  <c r="H22" i="5"/>
  <c r="E22" i="5"/>
  <c r="H21" i="5"/>
  <c r="E21" i="5"/>
  <c r="H20" i="5"/>
  <c r="E20" i="5"/>
  <c r="H19" i="5"/>
  <c r="E19" i="5"/>
  <c r="H18" i="5"/>
  <c r="E18" i="5"/>
  <c r="H17" i="5"/>
  <c r="E17" i="5"/>
  <c r="H16" i="5"/>
  <c r="E16" i="5"/>
  <c r="H15" i="5"/>
  <c r="E15" i="5"/>
  <c r="H14" i="5"/>
  <c r="D14" i="5"/>
  <c r="C14" i="5"/>
  <c r="E14" i="5" s="1"/>
  <c r="H13" i="5"/>
  <c r="E13" i="5"/>
  <c r="H12" i="5"/>
  <c r="E12" i="5"/>
  <c r="H11" i="5"/>
  <c r="E11" i="5"/>
  <c r="H10" i="5"/>
  <c r="E10" i="5"/>
  <c r="H9" i="5"/>
  <c r="E9" i="5"/>
  <c r="H8" i="5"/>
  <c r="E8" i="5"/>
  <c r="H7" i="5"/>
  <c r="D7" i="5"/>
  <c r="C7" i="5"/>
  <c r="E7" i="5" s="1"/>
  <c r="B2" i="5"/>
  <c r="B1" i="5"/>
  <c r="H66" i="4"/>
  <c r="E66" i="4"/>
  <c r="H64" i="4"/>
  <c r="E64" i="4"/>
  <c r="H61" i="4"/>
  <c r="F61" i="4"/>
  <c r="C61" i="4"/>
  <c r="E61" i="4" s="1"/>
  <c r="H60" i="4"/>
  <c r="E60" i="4"/>
  <c r="H59" i="4"/>
  <c r="E59" i="4"/>
  <c r="H58" i="4"/>
  <c r="E58" i="4"/>
  <c r="G53" i="4"/>
  <c r="F53" i="4"/>
  <c r="H53" i="4" s="1"/>
  <c r="D53" i="4"/>
  <c r="C53" i="4"/>
  <c r="E53" i="4" s="1"/>
  <c r="H52" i="4"/>
  <c r="E52" i="4"/>
  <c r="H51" i="4"/>
  <c r="E51" i="4"/>
  <c r="H50" i="4"/>
  <c r="E50" i="4"/>
  <c r="H49" i="4"/>
  <c r="E49" i="4"/>
  <c r="H48" i="4"/>
  <c r="E48" i="4"/>
  <c r="H47" i="4"/>
  <c r="E47" i="4"/>
  <c r="D45" i="4"/>
  <c r="D54" i="4" s="1"/>
  <c r="H44" i="4"/>
  <c r="E44" i="4"/>
  <c r="H43" i="4"/>
  <c r="E43" i="4"/>
  <c r="H42" i="4"/>
  <c r="E42" i="4"/>
  <c r="H41" i="4"/>
  <c r="E41" i="4"/>
  <c r="H40" i="4"/>
  <c r="E40" i="4"/>
  <c r="H39" i="4"/>
  <c r="E39" i="4"/>
  <c r="H38" i="4"/>
  <c r="E38" i="4"/>
  <c r="H37" i="4"/>
  <c r="E37" i="4"/>
  <c r="H36" i="4"/>
  <c r="E36" i="4"/>
  <c r="H35" i="4"/>
  <c r="E35" i="4"/>
  <c r="G34" i="4"/>
  <c r="G45" i="4" s="1"/>
  <c r="G54" i="4" s="1"/>
  <c r="F34" i="4"/>
  <c r="D34" i="4"/>
  <c r="C34" i="4"/>
  <c r="C45" i="4" s="1"/>
  <c r="G30" i="4"/>
  <c r="F30" i="4"/>
  <c r="H30" i="4" s="1"/>
  <c r="D30" i="4"/>
  <c r="C30" i="4"/>
  <c r="E30" i="4" s="1"/>
  <c r="H29" i="4"/>
  <c r="E29" i="4"/>
  <c r="H28" i="4"/>
  <c r="E28" i="4"/>
  <c r="H27" i="4"/>
  <c r="E27" i="4"/>
  <c r="H26" i="4"/>
  <c r="E26" i="4"/>
  <c r="H25" i="4"/>
  <c r="E25" i="4"/>
  <c r="H24" i="4"/>
  <c r="E24" i="4"/>
  <c r="D22" i="4"/>
  <c r="D31" i="4" s="1"/>
  <c r="D56" i="4" s="1"/>
  <c r="D63" i="4" s="1"/>
  <c r="D65" i="4" s="1"/>
  <c r="D67" i="4" s="1"/>
  <c r="H21" i="4"/>
  <c r="E21" i="4"/>
  <c r="H20" i="4"/>
  <c r="E20" i="4"/>
  <c r="H19" i="4"/>
  <c r="E19" i="4"/>
  <c r="H18" i="4"/>
  <c r="E18" i="4"/>
  <c r="H17" i="4"/>
  <c r="E17" i="4"/>
  <c r="H16" i="4"/>
  <c r="E16" i="4"/>
  <c r="H15" i="4"/>
  <c r="E15" i="4"/>
  <c r="H14" i="4"/>
  <c r="E14" i="4"/>
  <c r="H13" i="4"/>
  <c r="E13" i="4"/>
  <c r="H12" i="4"/>
  <c r="E12" i="4"/>
  <c r="H11" i="4"/>
  <c r="E11" i="4"/>
  <c r="H10" i="4"/>
  <c r="E10" i="4"/>
  <c r="G9" i="4"/>
  <c r="G22" i="4" s="1"/>
  <c r="G31" i="4" s="1"/>
  <c r="G56" i="4" s="1"/>
  <c r="G63" i="4" s="1"/>
  <c r="G65" i="4" s="1"/>
  <c r="G67" i="4" s="1"/>
  <c r="F9" i="4"/>
  <c r="D9" i="4"/>
  <c r="C9" i="4"/>
  <c r="C22" i="4" s="1"/>
  <c r="H8" i="4"/>
  <c r="E8" i="4"/>
  <c r="B2" i="4"/>
  <c r="B1" i="4"/>
  <c r="H40" i="3"/>
  <c r="E40" i="3"/>
  <c r="H39" i="3"/>
  <c r="E39" i="3"/>
  <c r="C44" i="12" s="1"/>
  <c r="H38" i="3"/>
  <c r="E38" i="3"/>
  <c r="C43" i="12" s="1"/>
  <c r="H37" i="3"/>
  <c r="E37" i="3"/>
  <c r="C42" i="12" s="1"/>
  <c r="H36" i="3"/>
  <c r="E36" i="3"/>
  <c r="C41" i="12" s="1"/>
  <c r="H35" i="3"/>
  <c r="E35" i="3"/>
  <c r="C40" i="12" s="1"/>
  <c r="H34" i="3"/>
  <c r="E34" i="3"/>
  <c r="C39" i="12" s="1"/>
  <c r="H33" i="3"/>
  <c r="E33" i="3"/>
  <c r="G31" i="3"/>
  <c r="G41" i="3" s="1"/>
  <c r="F31" i="3"/>
  <c r="F41" i="3" s="1"/>
  <c r="D31" i="3"/>
  <c r="C31" i="3"/>
  <c r="C41" i="3" s="1"/>
  <c r="H30" i="3"/>
  <c r="E30" i="3"/>
  <c r="C35" i="12" s="1"/>
  <c r="H29" i="3"/>
  <c r="E29" i="3"/>
  <c r="C33" i="12" s="1"/>
  <c r="H28" i="3"/>
  <c r="E28" i="3"/>
  <c r="C32" i="12" s="1"/>
  <c r="H27" i="3"/>
  <c r="E27" i="3"/>
  <c r="C31" i="12" s="1"/>
  <c r="H26" i="3"/>
  <c r="E26" i="3"/>
  <c r="C30" i="12" s="1"/>
  <c r="H25" i="3"/>
  <c r="E25" i="3"/>
  <c r="C29" i="12" s="1"/>
  <c r="H24" i="3"/>
  <c r="E24" i="3"/>
  <c r="C28" i="12" s="1"/>
  <c r="H23" i="3"/>
  <c r="E23" i="3"/>
  <c r="C27" i="12" s="1"/>
  <c r="H22" i="3"/>
  <c r="E22" i="3"/>
  <c r="C26" i="12" s="1"/>
  <c r="H19" i="3"/>
  <c r="E19" i="3"/>
  <c r="C20" i="8" s="1"/>
  <c r="E20" i="8" s="1"/>
  <c r="H18" i="3"/>
  <c r="E18" i="3"/>
  <c r="C19" i="8" s="1"/>
  <c r="E19" i="8" s="1"/>
  <c r="H17" i="3"/>
  <c r="E17" i="3"/>
  <c r="C18" i="12" s="1"/>
  <c r="H16" i="3"/>
  <c r="E16" i="3"/>
  <c r="C17" i="8" s="1"/>
  <c r="E17" i="8" s="1"/>
  <c r="H15" i="3"/>
  <c r="E15" i="3"/>
  <c r="C16" i="12" s="1"/>
  <c r="G14" i="3"/>
  <c r="G20" i="3" s="1"/>
  <c r="F14" i="3"/>
  <c r="F20" i="3" s="1"/>
  <c r="D14" i="3"/>
  <c r="C14" i="3"/>
  <c r="C20" i="3" s="1"/>
  <c r="H13" i="3"/>
  <c r="E13" i="3"/>
  <c r="C12" i="12" s="1"/>
  <c r="H12" i="3"/>
  <c r="E12" i="3"/>
  <c r="C13" i="8" s="1"/>
  <c r="E13" i="8" s="1"/>
  <c r="H11" i="3"/>
  <c r="E11" i="3"/>
  <c r="C10" i="12" s="1"/>
  <c r="H10" i="3"/>
  <c r="E10" i="3"/>
  <c r="C11" i="8" s="1"/>
  <c r="E11" i="8" s="1"/>
  <c r="H9" i="3"/>
  <c r="E9" i="3"/>
  <c r="C8" i="12" s="1"/>
  <c r="H8" i="3"/>
  <c r="E8" i="3"/>
  <c r="C9" i="8" s="1"/>
  <c r="E9" i="8" s="1"/>
  <c r="H7" i="3"/>
  <c r="E7" i="3"/>
  <c r="C6" i="12" s="1"/>
  <c r="B2" i="3"/>
  <c r="B1" i="3"/>
  <c r="C36" i="2"/>
  <c r="C17" i="2"/>
  <c r="B17" i="2"/>
  <c r="C16" i="2"/>
  <c r="B16" i="2"/>
  <c r="C15" i="2"/>
  <c r="B15" i="2"/>
  <c r="C5" i="2"/>
  <c r="G16" i="15" l="1"/>
  <c r="H16" i="15" s="1"/>
  <c r="F19" i="15"/>
  <c r="C27" i="2"/>
  <c r="E14" i="3"/>
  <c r="C15" i="8" s="1"/>
  <c r="E15" i="8" s="1"/>
  <c r="H31" i="3"/>
  <c r="C7" i="12"/>
  <c r="C24" i="12"/>
  <c r="C17" i="12"/>
  <c r="F15" i="15"/>
  <c r="H14" i="3"/>
  <c r="D21" i="14"/>
  <c r="G12" i="15"/>
  <c r="H12" i="15" s="1"/>
  <c r="G20" i="15"/>
  <c r="H20" i="15" s="1"/>
  <c r="C28" i="2"/>
  <c r="H20" i="3"/>
  <c r="C11" i="12"/>
  <c r="S22" i="13"/>
  <c r="F11" i="15"/>
  <c r="C31" i="4"/>
  <c r="E22" i="4"/>
  <c r="C54" i="4"/>
  <c r="E54" i="4" s="1"/>
  <c r="E45" i="4"/>
  <c r="D20" i="3"/>
  <c r="E20" i="3" s="1"/>
  <c r="C34" i="2" s="1"/>
  <c r="C15" i="12"/>
  <c r="I25" i="16"/>
  <c r="D41" i="3"/>
  <c r="E41" i="3" s="1"/>
  <c r="E31" i="3"/>
  <c r="C33" i="2" s="1"/>
  <c r="H41" i="3"/>
  <c r="F22" i="4"/>
  <c r="H9" i="4"/>
  <c r="F45" i="4"/>
  <c r="H34" i="4"/>
  <c r="G9" i="15"/>
  <c r="H9" i="15" s="1"/>
  <c r="G13" i="15"/>
  <c r="H13" i="15" s="1"/>
  <c r="G17" i="15"/>
  <c r="H17" i="15" s="1"/>
  <c r="G21" i="15"/>
  <c r="H21" i="15" s="1"/>
  <c r="F25" i="16"/>
  <c r="J25" i="16"/>
  <c r="C5" i="6"/>
  <c r="D5" i="2"/>
  <c r="C37" i="12"/>
  <c r="E32" i="5"/>
  <c r="D13" i="11"/>
  <c r="D8" i="11"/>
  <c r="D15" i="11"/>
  <c r="D17" i="11"/>
  <c r="D12" i="11"/>
  <c r="D7" i="11"/>
  <c r="D19" i="11"/>
  <c r="D16" i="11"/>
  <c r="D11" i="11"/>
  <c r="D21" i="11"/>
  <c r="D9" i="11"/>
  <c r="C45" i="12"/>
  <c r="H24" i="16"/>
  <c r="C37" i="2" s="1"/>
  <c r="C38" i="2" s="1"/>
  <c r="G25" i="16"/>
  <c r="C8" i="8"/>
  <c r="C10" i="8"/>
  <c r="E10" i="8" s="1"/>
  <c r="C12" i="8"/>
  <c r="E12" i="8" s="1"/>
  <c r="C14" i="8"/>
  <c r="E14" i="8" s="1"/>
  <c r="C16" i="8"/>
  <c r="E16" i="8" s="1"/>
  <c r="C18" i="8"/>
  <c r="E18" i="8" s="1"/>
  <c r="V7" i="14"/>
  <c r="F10" i="15"/>
  <c r="F14" i="15"/>
  <c r="F18" i="15"/>
  <c r="H21" i="16"/>
  <c r="C9" i="12"/>
  <c r="C25" i="12" s="1"/>
  <c r="C22" i="12"/>
  <c r="F9" i="15"/>
  <c r="G10" i="15"/>
  <c r="H10" i="15" s="1"/>
  <c r="F13" i="15"/>
  <c r="F17" i="15"/>
  <c r="F21" i="15"/>
  <c r="K16" i="16"/>
  <c r="K24" i="16" s="1"/>
  <c r="K25" i="16" s="1"/>
  <c r="E9" i="4"/>
  <c r="E34" i="4"/>
  <c r="F22" i="15" l="1"/>
  <c r="E5" i="2"/>
  <c r="F5" i="2" s="1"/>
  <c r="G5" i="2" s="1"/>
  <c r="D5" i="6"/>
  <c r="E8" i="8"/>
  <c r="E21" i="8" s="1"/>
  <c r="C5" i="9" s="1"/>
  <c r="C8" i="9" s="1"/>
  <c r="C13" i="9" s="1"/>
  <c r="C21" i="8"/>
  <c r="F54" i="4"/>
  <c r="H54" i="4" s="1"/>
  <c r="H45" i="4"/>
  <c r="C29" i="2"/>
  <c r="V21" i="14"/>
  <c r="G8" i="15"/>
  <c r="F31" i="4"/>
  <c r="H22" i="4"/>
  <c r="H25" i="16"/>
  <c r="C56" i="4"/>
  <c r="E31" i="4"/>
  <c r="H31" i="4" l="1"/>
  <c r="F56" i="4"/>
  <c r="E56" i="4"/>
  <c r="C63" i="4"/>
  <c r="G22" i="15"/>
  <c r="H8" i="15"/>
  <c r="H56" i="4" l="1"/>
  <c r="F63" i="4"/>
  <c r="H22" i="15"/>
  <c r="E63" i="4"/>
  <c r="C65" i="4"/>
  <c r="E65" i="4" l="1"/>
  <c r="C67" i="4"/>
  <c r="E67" i="4" s="1"/>
  <c r="H63" i="4"/>
  <c r="F65" i="4"/>
  <c r="H65" i="4" l="1"/>
  <c r="F67" i="4"/>
  <c r="H67" i="4" s="1"/>
</calcChain>
</file>

<file path=xl/sharedStrings.xml><?xml version="1.0" encoding="utf-8"?>
<sst xmlns="http://schemas.openxmlformats.org/spreadsheetml/2006/main" count="737" uniqueCount="509">
  <si>
    <t>პილარ 3-ის კვარტალური ანგარიშგება</t>
  </si>
  <si>
    <t>ბანკის სრული დასახელება</t>
  </si>
  <si>
    <t>ს.ს. "ტერაბანკი"</t>
  </si>
  <si>
    <t>ბანკის სამეთვალყურეო საბჭოს თავმჯდომარე</t>
  </si>
  <si>
    <t>შეიხი ნაჰაიან მაბარაკ ალ ნაჰაიანი</t>
  </si>
  <si>
    <t>ბანკის გენერალური დირექტორი</t>
  </si>
  <si>
    <t>თეა ლორთქიფანიძე</t>
  </si>
  <si>
    <t>ბანკის ვებ-გვერდი</t>
  </si>
  <si>
    <t>www.terabank.ge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</si>
  <si>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</si>
  <si>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</si>
  <si>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</si>
  <si>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</si>
  <si>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</si>
  <si>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</si>
  <si>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</si>
  <si>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</si>
  <si>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</si>
  <si>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</si>
  <si>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</si>
  <si>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</si>
  <si>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</si>
  <si>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</si>
  <si>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</si>
  <si>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</si>
  <si>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</si>
  <si>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</si>
  <si>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</si>
  <si>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</si>
  <si>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ბანკი:</t>
  </si>
  <si>
    <t>სს ტერაბანკი</t>
  </si>
  <si>
    <t>თარიღი:</t>
  </si>
  <si>
    <t>ცხრილი 1</t>
  </si>
  <si>
    <t>N</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</si>
  <si>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</si>
  <si>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</si>
  <si>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</si>
  <si>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</si>
  <si>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</si>
  <si>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</si>
  <si>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</si>
  <si>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ბაზელ III-ზე დაფუძნებული ჩარჩოს მიხედვით *</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</si>
  <si>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</si>
  <si>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</si>
  <si>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</si>
  <si>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</si>
  <si>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</si>
  <si>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</si>
  <si>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</si>
  <si>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</si>
  <si>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</si>
  <si>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</si>
  <si>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</si>
  <si>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</si>
  <si>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</si>
  <si>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</si>
  <si>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</si>
  <si>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</si>
  <si>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</si>
  <si>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</si>
  <si>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</si>
  <si>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</si>
  <si>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</si>
  <si>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</si>
  <si>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</si>
  <si>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</si>
  <si>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</si>
  <si>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</si>
  <si>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</si>
  <si>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</si>
  <si>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</si>
  <si>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</si>
  <si>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</si>
  <si>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</si>
  <si>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</si>
  <si>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</si>
  <si>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</si>
  <si>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</si>
  <si>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</si>
  <si>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</si>
  <si>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</si>
  <si>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</si>
  <si>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</si>
  <si>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</si>
  <si>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</si>
  <si>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</si>
  <si>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</si>
  <si>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</si>
  <si>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</si>
  <si>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</si>
  <si>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</si>
  <si>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</si>
  <si>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</si>
  <si>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</si>
  <si>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</si>
  <si>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</si>
  <si>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</si>
  <si>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</si>
  <si>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</si>
  <si>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</si>
  <si>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</si>
  <si>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</si>
  <si>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</si>
  <si>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</si>
  <si>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</si>
  <si>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</si>
  <si>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</si>
  <si>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</si>
  <si>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</si>
  <si>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</si>
  <si>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</si>
  <si>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</si>
  <si>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</si>
  <si>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</si>
  <si>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</si>
  <si>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</si>
  <si>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</si>
  <si>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</si>
  <si>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</si>
  <si>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</si>
  <si>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</si>
  <si>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</si>
  <si>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</si>
  <si>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</si>
  <si>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</si>
  <si>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</si>
  <si>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</si>
  <si>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</si>
  <si>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</si>
  <si>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</si>
  <si>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</si>
  <si>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</si>
  <si>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</si>
  <si>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</si>
  <si>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</si>
  <si>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</si>
  <si>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</si>
  <si>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</si>
  <si>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</si>
  <si>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</si>
  <si>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</si>
  <si>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</si>
  <si>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</si>
  <si>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</si>
  <si>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</si>
  <si>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</si>
  <si>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</si>
  <si>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</si>
  <si>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</si>
  <si>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</si>
  <si>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</si>
  <si>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</si>
  <si>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</si>
  <si>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</si>
  <si>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</si>
  <si>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</si>
  <si>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</si>
  <si>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</si>
  <si>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</si>
  <si>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</si>
  <si>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</si>
  <si>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</si>
  <si>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</si>
  <si>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</si>
  <si>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</si>
  <si>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</si>
  <si>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</si>
  <si>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</si>
  <si>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</si>
  <si>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</si>
  <si>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</si>
  <si>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</si>
  <si>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</si>
  <si>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</si>
  <si>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</si>
  <si>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</si>
  <si>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</si>
  <si>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</si>
  <si>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</si>
  <si>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</si>
  <si>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</si>
  <si>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</si>
  <si>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</si>
  <si>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</si>
  <si>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</si>
  <si>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</si>
  <si>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</si>
  <si>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</si>
  <si>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</si>
  <si>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</si>
  <si>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</si>
  <si>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</si>
  <si>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</si>
  <si>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</si>
  <si>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</si>
  <si>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</si>
  <si>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</si>
  <si>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</si>
  <si>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</si>
  <si>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</si>
  <si>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</si>
  <si>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</si>
  <si>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</si>
  <si>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</si>
  <si>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</si>
  <si>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</si>
  <si>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</si>
  <si>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</si>
  <si>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</si>
  <si>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</si>
  <si>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</si>
  <si>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</si>
  <si>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</si>
  <si>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</si>
  <si>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</si>
  <si>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</si>
  <si>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</si>
  <si>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</si>
  <si>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</si>
  <si>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</si>
  <si>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</si>
  <si>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</si>
  <si>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</si>
  <si>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</si>
  <si>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საკრედიტო რისკი მიხედვით შეწონილი რისკის პოზიციები</t>
  </si>
  <si>
    <t>საბალანსო ელემენტები *</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</si>
  <si>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</si>
  <si>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</si>
  <si>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</si>
  <si>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</si>
  <si>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</si>
  <si>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</si>
  <si>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</si>
  <si>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ცხრილი 6</t>
  </si>
  <si>
    <t>სამეთვალყურეო საბჭოს შემადგენლობა</t>
  </si>
  <si>
    <t>შეიხი ნაჰაიან მაბარაკ ალ ნაჰაიანი (თავმჯდომარე)</t>
  </si>
  <si>
    <t>შეიხი საიფ მოჰამედ ბინ ბუტი ალ ჰამედ  (მოადგილე)</t>
  </si>
  <si>
    <t>სემი ედვარდ ადამ ხალილ (წევრი)</t>
  </si>
  <si>
    <t>სეითი დევდარიანი (წევრი)</t>
  </si>
  <si>
    <t>ხირთ რულოფ დე კორტე (წევრი)</t>
  </si>
  <si>
    <t>ნანა მიქაშავიძე (წევრი)</t>
  </si>
  <si>
    <t>ადელ საფვატ გუირგუის რუფაეილ (მრჩეველი)</t>
  </si>
  <si>
    <t>დირექტორთა საბჭოს შემადგენლობა</t>
  </si>
  <si>
    <t>თეა ლორთქიფანიძე (გენერალური დირექტორი)</t>
  </si>
  <si>
    <t>სოფიო ჯუღელი (ფინანსური დირექტორი)</t>
  </si>
  <si>
    <t>თეიმურაზ აბულაძე (რისკების დირექტორი)</t>
  </si>
  <si>
    <t>ვახტანგ ხუციშვილი (ოპერაციების დირექტორი)</t>
  </si>
  <si>
    <t>საწესდებო კაპიტალის 1% და მეტი წილის მფლობელი აქციონერების ჩამონათვალი წილების მითითებით</t>
  </si>
  <si>
    <t xml:space="preserve">შეიხი ჰამდან ბინ ზაიედ ალნეჰაიენი </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</si>
  <si>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</si>
  <si>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</si>
  <si>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</si>
  <si>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</si>
  <si>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</si>
  <si>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</si>
  <si>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</si>
  <si>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</si>
  <si>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</si>
  <si>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</si>
  <si>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</si>
  <si>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</si>
  <si>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 </t>
  </si>
  <si>
    <t xml:space="preserve">ფულადი სახსრები სხვა ბანკებში </t>
  </si>
  <si>
    <t xml:space="preserve">წმინდა სესხები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</si>
  <si>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</si>
  <si>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</si>
  <si>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</si>
  <si>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</si>
  <si>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</si>
  <si>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</si>
  <si>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</si>
  <si>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</si>
  <si>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</si>
  <si>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</si>
  <si>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</si>
  <si>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</si>
  <si>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</si>
  <si>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</si>
  <si>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</si>
  <si>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</si>
  <si>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</si>
  <si>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</si>
  <si>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</si>
  <si>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</si>
  <si>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</si>
  <si>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</si>
  <si>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</si>
  <si>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</si>
  <si>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</si>
  <si>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</si>
  <si>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</si>
  <si>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</si>
  <si>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</si>
  <si>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</si>
  <si>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</si>
  <si>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</si>
  <si>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</si>
  <si>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</si>
  <si>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</si>
  <si>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</si>
  <si>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</si>
  <si>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</si>
  <si>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</si>
  <si>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</si>
  <si>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</si>
  <si>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</si>
  <si>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</si>
  <si>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</si>
  <si>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</si>
  <si>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</si>
  <si>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</si>
  <si>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</si>
  <si>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</si>
  <si>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</si>
  <si>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</si>
  <si>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</si>
  <si>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</si>
  <si>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</si>
  <si>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</si>
  <si>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</si>
  <si>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</si>
  <si>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</si>
  <si>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</si>
  <si>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</si>
  <si>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</si>
  <si>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</si>
  <si>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</si>
  <si>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</si>
  <si>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</si>
  <si>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</si>
  <si>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</si>
  <si>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</si>
  <si>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</si>
  <si>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</si>
  <si>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</si>
  <si>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</si>
  <si>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</si>
  <si>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</si>
  <si>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</si>
  <si>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</si>
  <si>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</si>
  <si>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</si>
  <si>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</si>
  <si>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</si>
  <si>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</si>
  <si>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</si>
  <si>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საზედამხედველო კაპიტალზე</t>
  </si>
  <si>
    <t>ჯამური მოთხოვნები</t>
  </si>
  <si>
    <t>6</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</si>
  <si>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</si>
  <si>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</si>
  <si>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</si>
  <si>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6.2.1</t>
  </si>
  <si>
    <t>მათ შორის სესხების შესაძლო დანაკარგების საერთო რეზერვი</t>
  </si>
  <si>
    <t>6.2.2</t>
  </si>
  <si>
    <t>მათ შორის COVID 19-თან დაკავშირებული რეზერვი</t>
  </si>
  <si>
    <t xml:space="preserve">მათ შორის 10 %-იანი წილობრივი მფლობელობა ფინანსურ  დაწესებულებებში  </t>
  </si>
  <si>
    <t>მათ შორის მნიშვნელოვანი ინვესტიციები, რომლებიც შეზღუდულად აღიარდება</t>
  </si>
  <si>
    <t>მათ შორის 10%-ზე ნაკლები  წილობრივი მფლობელობა, რომელიც შეზღუდულად აღიარდება</t>
  </si>
  <si>
    <t>მათ შორის არამატერიალური აქტივები</t>
  </si>
  <si>
    <t>ცხრილი 9 (Capital), N10</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</si>
  <si>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</si>
  <si>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</si>
  <si>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 xml:space="preserve">    მინუს: გამოსყიდული აქციები</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</si>
  <si>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</si>
  <si>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</si>
  <si>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</si>
  <si>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</si>
  <si>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</si>
  <si>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</si>
  <si>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</si>
  <si>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</si>
  <si>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</si>
  <si>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</si>
  <si>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</si>
  <si>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</si>
  <si>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</si>
  <si>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</si>
  <si>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</si>
  <si>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</si>
  <si>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</si>
  <si>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</si>
  <si>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</si>
  <si>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</si>
  <si>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</si>
  <si>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</si>
  <si>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</si>
  <si>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</si>
  <si>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</si>
  <si>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</si>
  <si>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</si>
  <si>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</si>
  <si>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</si>
  <si>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</si>
  <si>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</si>
  <si>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</si>
  <si>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</si>
  <si>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</si>
  <si>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</si>
  <si>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</si>
  <si>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</si>
  <si>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</si>
  <si>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</si>
  <si>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</si>
  <si>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</si>
  <si>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</si>
  <si>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</si>
  <si>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</si>
  <si>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</si>
  <si>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</si>
  <si>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</si>
  <si>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</si>
  <si>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</si>
  <si>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</si>
  <si>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</si>
  <si>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</si>
  <si>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</si>
  <si>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</si>
  <si>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</si>
  <si>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</si>
  <si>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</si>
  <si>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</si>
  <si>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</si>
  <si>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</si>
  <si>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</si>
  <si>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</si>
  <si>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</si>
  <si>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</si>
  <si>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</si>
  <si>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</si>
  <si>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</si>
  <si>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</si>
  <si>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</si>
  <si>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</si>
  <si>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</si>
  <si>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</si>
  <si>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</si>
  <si>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</si>
  <si>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</si>
  <si>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</si>
  <si>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</si>
  <si>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</si>
  <si>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</si>
  <si>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</si>
  <si>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</si>
  <si>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</si>
  <si>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</si>
  <si>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</si>
  <si>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</si>
  <si>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</si>
  <si>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</si>
  <si>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</si>
  <si>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</si>
  <si>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</si>
  <si>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</si>
  <si>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</si>
  <si>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</si>
  <si>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</si>
  <si>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</si>
  <si>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</si>
  <si>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</si>
  <si>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</si>
  <si>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</si>
  <si>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</si>
  <si>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</si>
  <si>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</si>
  <si>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</si>
  <si>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</si>
  <si>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</si>
  <si>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</si>
  <si>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</si>
  <si>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</si>
  <si>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</si>
  <si>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</si>
  <si>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</si>
  <si>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</si>
  <si>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</si>
  <si>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</si>
  <si>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</si>
  <si>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</si>
  <si>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</si>
  <si>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</si>
  <si>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</si>
  <si>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</si>
  <si>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</si>
  <si>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</si>
  <si>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</si>
  <si>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</si>
  <si>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</si>
  <si>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</si>
  <si>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</si>
  <si>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</si>
  <si>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</si>
  <si>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</si>
  <si>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</si>
  <si>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</si>
  <si>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</si>
  <si>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</si>
  <si>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</si>
  <si>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</si>
  <si>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</si>
  <si>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</si>
  <si>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</si>
  <si>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</si>
  <si>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განსაზღვრისთვის</t>
  </si>
  <si>
    <t>EU-24</t>
  </si>
  <si>
    <t xml:space="preserve">ფიდუციარული აქტივების მოცულობა რომლებიც აკლდება მთლიან რისკის პოზიციებს </t>
  </si>
  <si>
    <t>* COVID 19-თან დაკავშირებული რეზერვები აკლდება საბალანსო ელემენტებს</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</si>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</sst>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409]mmm\-yy;@"/>
    <numFmt numFmtId="165" formatCode="#,##0_ ;[Red]\-#,##0\ "/>
    <numFmt numFmtId="166" formatCode="_(* #,##0_);_(* \(#,##0\);_(* &quot;-&quot;??_);_(@_)"/>
    <numFmt numFmtId="167" formatCode="0.0%"/>
    <numFmt numFmtId="168" formatCode="_(#,##0_);_(\(#,##0\);_(\ \-\ _);_(@_)"/>
    <numFmt numFmtId="169" formatCode="#,##0.000000;[Red]#,##0.000000"/>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b/>
      <sz val="11"/>
      <name val="Sylfaen"/>
      <family val="1"/>
    </font>
    <font>
      <sz val="10"/>
      <color theme="1"/>
      <name val="Sylfaen"/>
      <family val="1"/>
    </font>
    <font>
      <sz val="10"/>
      <name val="Calibri"/>
      <family val="2"/>
      <scheme val="minor"/>
    </font>
    <font>
      <sz val="10"/>
      <name val="Sylfaen"/>
      <family val="1"/>
    </font>
    <font>
      <sz val="11"/>
      <color theme="1"/>
      <name val="Sylfaen"/>
      <family val="1"/>
    </font>
    <font>
      <u/>
      <sz val="10"/>
      <color indexed="12"/>
      <name val="Arial"/>
      <family val="2"/>
    </font>
    <font>
      <b/>
      <i/>
      <sz val="10"/>
      <color theme="1"/>
      <name val="Sylfaen"/>
      <family val="1"/>
    </font>
    <font>
      <sz val="10"/>
      <color theme="1"/>
      <name val="Calibri"/>
      <family val="1"/>
      <scheme val="minor"/>
    </font>
    <font>
      <b/>
      <sz val="10"/>
      <name val="Sylfaen"/>
      <family val="1"/>
    </font>
    <font>
      <b/>
      <sz val="10"/>
      <name val="Calibri"/>
      <family val="2"/>
      <scheme val="minor"/>
    </font>
    <font>
      <b/>
      <sz val="10"/>
      <color theme="1"/>
      <name val="Calibri"/>
      <family val="2"/>
      <scheme val="minor"/>
    </font>
    <font>
      <sz val="10"/>
      <name val="MS Sans Serif"/>
      <family val="2"/>
    </font>
    <font>
      <b/>
      <i/>
      <sz val="10"/>
      <name val="Calibri"/>
      <family val="2"/>
      <scheme val="minor"/>
    </font>
    <font>
      <sz val="10"/>
      <color rgb="FF333333"/>
      <name val="Sylfaen"/>
      <family val="1"/>
    </font>
    <font>
      <i/>
      <sz val="10"/>
      <name val="Sylfaen"/>
      <family val="1"/>
    </font>
    <font>
      <sz val="10"/>
      <color rgb="FFFF000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Calibri"/>
      <family val="2"/>
      <charset val="204"/>
      <scheme val="minor"/>
    </font>
    <font>
      <sz val="8"/>
      <color theme="1"/>
      <name val="Calibri"/>
      <family val="2"/>
      <scheme val="minor"/>
    </font>
    <font>
      <i/>
      <sz val="11"/>
      <color theme="1"/>
      <name val="Calibri"/>
      <family val="2"/>
      <scheme val="minor"/>
    </font>
    <font>
      <i/>
      <sz val="10"/>
      <name val="Calibri"/>
      <family val="2"/>
      <scheme val="minor"/>
    </font>
    <font>
      <sz val="10"/>
      <color theme="1"/>
      <name val="Segoe UI"/>
      <family val="2"/>
    </font>
    <font>
      <sz val="10"/>
      <color theme="1"/>
      <name val="Times New Roman"/>
      <family val="1"/>
    </font>
    <font>
      <sz val="10"/>
      <name val="Arial"/>
      <family val="2"/>
      <charset val="204"/>
    </font>
    <font>
      <i/>
      <sz val="10"/>
      <color theme="1"/>
      <name val="Calibri"/>
      <family val="2"/>
      <scheme val="minor"/>
    </font>
    <font>
      <sz val="10"/>
      <color rgb="FFFF0000"/>
      <name val="Calibri"/>
      <family val="2"/>
      <scheme val="minor"/>
    </font>
    <font>
      <b/>
      <sz val="10"/>
      <name val="Calibri"/>
      <family val="1"/>
      <scheme val="minor"/>
    </font>
    <font>
      <sz val="10"/>
      <name val="Calibri"/>
      <family val="1"/>
      <scheme val="minor"/>
    </font>
    <font>
      <b/>
      <sz val="10"/>
      <color theme="1"/>
      <name val="Sylfaen"/>
      <family val="1"/>
    </font>
    <font>
      <sz val="10"/>
      <name val="SPKolheti"/>
      <family val="1"/>
    </font>
    <font>
      <sz val="9"/>
      <color theme="1"/>
      <name val="Calibri"/>
      <family val="2"/>
      <scheme val="minor"/>
    </font>
    <font>
      <b/>
      <sz val="13"/>
      <color indexed="56"/>
      <name val="Calibri"/>
      <family val="2"/>
    </font>
    <font>
      <b/>
      <sz val="11"/>
      <name val="Arial"/>
      <family val="2"/>
    </font>
    <font>
      <b/>
      <sz val="14"/>
      <color theme="1"/>
      <name val="Calibri"/>
      <family val="2"/>
      <scheme val="minor"/>
    </font>
    <font>
      <b/>
      <sz val="9"/>
      <name val="Arial"/>
      <family val="2"/>
    </font>
    <font>
      <b/>
      <sz val="10"/>
      <name val="Arial"/>
      <family val="2"/>
    </font>
    <font>
      <sz val="9"/>
      <name val="Arial"/>
      <family val="2"/>
    </font>
    <font>
      <sz val="9"/>
      <name val="Calibri"/>
      <family val="2"/>
    </font>
    <font>
      <b/>
      <sz val="9"/>
      <name val="Calibri"/>
      <family val="2"/>
    </font>
    <font>
      <sz val="8"/>
      <name val="Arial"/>
      <family val="2"/>
    </font>
    <font>
      <sz val="7"/>
      <color theme="1"/>
      <name val="Sylfaen"/>
      <family val="1"/>
    </font>
  </fonts>
  <fills count="11">
    <fill>
      <patternFill patternType="none"/>
    </fill>
    <fill>
      <patternFill patternType="gray125"/>
    </fill>
    <fill>
      <patternFill patternType="solid">
        <fgColor theme="0"/>
        <bgColor indexed="64"/>
      </patternFill>
    </fill>
    <fill>
      <patternFill patternType="lightGray">
        <fgColor indexed="22"/>
      </patternFill>
    </fill>
    <fill>
      <patternFill patternType="solid">
        <fgColor rgb="FFFFFFFF"/>
        <bgColor indexed="64"/>
      </patternFill>
    </fill>
    <fill>
      <patternFill patternType="solid">
        <fgColor theme="2"/>
        <bgColor indexed="64"/>
      </patternFill>
    </fill>
    <fill>
      <patternFill patternType="solid">
        <fgColor theme="6" tint="0.59999389629810485"/>
        <bgColor indexed="64"/>
      </patternFill>
    </fill>
    <fill>
      <patternFill patternType="solid">
        <fgColor rgb="FF5F5F5F"/>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auto="1"/>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medium">
        <color indexed="64"/>
      </right>
      <top style="medium">
        <color auto="1"/>
      </top>
      <bottom style="medium">
        <color indexed="64"/>
      </bottom>
      <diagonal/>
    </border>
    <border>
      <left/>
      <right/>
      <top/>
      <bottom style="thick">
        <color indexed="22"/>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alignment vertical="top"/>
      <protection locked="0"/>
    </xf>
    <xf numFmtId="0" fontId="4" fillId="0" borderId="0"/>
    <xf numFmtId="164" fontId="16" fillId="3" borderId="0"/>
    <xf numFmtId="9" fontId="4" fillId="0" borderId="0" applyFont="0" applyFill="0" applyBorder="0" applyAlignment="0" applyProtection="0"/>
    <xf numFmtId="0" fontId="30" fillId="0" borderId="0"/>
    <xf numFmtId="0" fontId="30" fillId="0" borderId="0"/>
    <xf numFmtId="43" fontId="1" fillId="0" borderId="0" applyFont="0" applyFill="0" applyBorder="0" applyAlignment="0" applyProtection="0"/>
    <xf numFmtId="0" fontId="1"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38" fillId="0" borderId="72" applyNumberFormat="0" applyFill="0" applyAlignment="0" applyProtection="0"/>
    <xf numFmtId="0" fontId="4" fillId="0" borderId="0">
      <alignment vertical="center"/>
    </xf>
    <xf numFmtId="43" fontId="4" fillId="0" borderId="0" applyFont="0" applyFill="0" applyBorder="0" applyAlignment="0" applyProtection="0"/>
    <xf numFmtId="9" fontId="4" fillId="0" borderId="0" applyFont="0" applyFill="0" applyBorder="0" applyAlignment="0" applyProtection="0"/>
  </cellStyleXfs>
  <cellXfs count="595">
    <xf numFmtId="0" fontId="0" fillId="0" borderId="0" xfId="0"/>
    <xf numFmtId="0" fontId="3" fillId="0" borderId="1" xfId="0" applyFont="1" applyBorder="1"/>
    <xf numFmtId="0" fontId="5" fillId="0" borderId="1" xfId="3" applyFont="1" applyFill="1" applyBorder="1" applyAlignment="1" applyProtection="1">
      <alignment horizontal="center" vertical="center"/>
    </xf>
    <xf numFmtId="0" fontId="6" fillId="0" borderId="1" xfId="0" applyFont="1" applyBorder="1"/>
    <xf numFmtId="0" fontId="7" fillId="2" borderId="1" xfId="3" applyFont="1" applyFill="1" applyBorder="1" applyAlignment="1" applyProtection="1">
      <alignment horizontal="right" indent="1"/>
    </xf>
    <xf numFmtId="0" fontId="8" fillId="2" borderId="1" xfId="3" applyFont="1" applyFill="1" applyBorder="1" applyAlignment="1" applyProtection="1">
      <alignment horizontal="left" wrapText="1" indent="1"/>
    </xf>
    <xf numFmtId="0" fontId="9" fillId="0" borderId="1" xfId="0" applyFont="1" applyBorder="1"/>
    <xf numFmtId="0" fontId="1" fillId="0" borderId="0" xfId="0" applyFont="1"/>
    <xf numFmtId="0" fontId="8" fillId="0" borderId="1" xfId="3" applyFont="1" applyFill="1" applyBorder="1" applyAlignment="1" applyProtection="1">
      <alignment horizontal="left" wrapText="1" indent="1"/>
    </xf>
    <xf numFmtId="0" fontId="7" fillId="2" borderId="2" xfId="3" applyFont="1" applyFill="1" applyBorder="1" applyAlignment="1" applyProtection="1">
      <alignment horizontal="right" indent="1"/>
    </xf>
    <xf numFmtId="0" fontId="8" fillId="0" borderId="2" xfId="3" applyFont="1" applyFill="1" applyBorder="1" applyAlignment="1" applyProtection="1">
      <alignment horizontal="left" wrapText="1" indent="1"/>
    </xf>
    <xf numFmtId="0" fontId="10" fillId="0" borderId="1" xfId="4" applyBorder="1" applyAlignment="1" applyProtection="1"/>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wrapText="1"/>
    </xf>
    <xf numFmtId="0" fontId="7" fillId="2" borderId="1" xfId="3" applyFont="1" applyFill="1" applyBorder="1" applyAlignment="1" applyProtection="1"/>
    <xf numFmtId="0" fontId="10" fillId="0" borderId="1" xfId="4" applyFill="1" applyBorder="1" applyAlignment="1" applyProtection="1"/>
    <xf numFmtId="0" fontId="0" fillId="0" borderId="0" xfId="0" applyAlignment="1"/>
    <xf numFmtId="0" fontId="10" fillId="0" borderId="1" xfId="4" applyFill="1" applyBorder="1" applyAlignment="1" applyProtection="1">
      <alignment horizontal="left" vertical="center" wrapText="1"/>
    </xf>
    <xf numFmtId="0" fontId="12" fillId="0" borderId="1" xfId="0" applyNumberFormat="1" applyFont="1" applyFill="1" applyBorder="1" applyAlignment="1">
      <alignment horizontal="right" vertical="center" wrapText="1"/>
    </xf>
    <xf numFmtId="0" fontId="10" fillId="0" borderId="1" xfId="4" applyFill="1" applyBorder="1" applyAlignment="1" applyProtection="1">
      <alignment horizontal="left" vertical="center"/>
    </xf>
    <xf numFmtId="0" fontId="3" fillId="0" borderId="1" xfId="0" applyFont="1" applyFill="1" applyBorder="1"/>
    <xf numFmtId="0" fontId="3" fillId="0" borderId="0" xfId="0" applyFont="1" applyFill="1"/>
    <xf numFmtId="0" fontId="0" fillId="0" borderId="0" xfId="0" applyFill="1"/>
    <xf numFmtId="0" fontId="3" fillId="0" borderId="0" xfId="0" applyFont="1"/>
    <xf numFmtId="0" fontId="8" fillId="0" borderId="0" xfId="5" applyFont="1" applyFill="1" applyBorder="1" applyProtection="1"/>
    <xf numFmtId="0" fontId="7" fillId="0" borderId="0" xfId="0" applyFont="1"/>
    <xf numFmtId="14" fontId="7" fillId="0" borderId="0" xfId="0" applyNumberFormat="1" applyFont="1"/>
    <xf numFmtId="0" fontId="7" fillId="0" borderId="0" xfId="0" applyFont="1" applyBorder="1"/>
    <xf numFmtId="0" fontId="3" fillId="0" borderId="0" xfId="0" applyFont="1" applyBorder="1"/>
    <xf numFmtId="0" fontId="0" fillId="0" borderId="0" xfId="0" applyBorder="1"/>
    <xf numFmtId="0" fontId="8" fillId="0" borderId="5" xfId="0" applyFont="1" applyBorder="1"/>
    <xf numFmtId="0" fontId="13" fillId="0" borderId="5" xfId="0" applyFont="1" applyBorder="1" applyAlignment="1">
      <alignment horizont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8" fillId="0" borderId="6" xfId="0" applyFont="1" applyFill="1" applyBorder="1" applyAlignment="1">
      <alignment horizontal="right" vertical="center" wrapText="1"/>
    </xf>
    <xf numFmtId="0" fontId="7" fillId="0" borderId="7" xfId="0" applyFont="1" applyFill="1" applyBorder="1" applyAlignment="1">
      <alignment vertical="center" wrapText="1"/>
    </xf>
    <xf numFmtId="14" fontId="7" fillId="0" borderId="7" xfId="0" applyNumberFormat="1" applyFont="1" applyFill="1" applyBorder="1" applyAlignment="1">
      <alignment horizontal="left" vertical="center" wrapText="1" indent="1"/>
    </xf>
    <xf numFmtId="14" fontId="3" fillId="0" borderId="7"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16" fillId="3" borderId="0" xfId="6" applyBorder="1"/>
    <xf numFmtId="164" fontId="16" fillId="3" borderId="10" xfId="6" applyBorder="1"/>
    <xf numFmtId="0" fontId="17" fillId="0" borderId="1" xfId="0" applyFont="1" applyFill="1" applyBorder="1" applyAlignment="1">
      <alignment horizontal="left" vertical="center" wrapText="1"/>
    </xf>
    <xf numFmtId="0" fontId="8" fillId="0" borderId="9" xfId="0" applyFont="1" applyFill="1" applyBorder="1" applyAlignment="1">
      <alignment horizontal="right" vertical="center" wrapText="1"/>
    </xf>
    <xf numFmtId="0" fontId="7" fillId="0" borderId="1" xfId="0" applyFont="1" applyFill="1" applyBorder="1" applyAlignment="1">
      <alignment vertical="center" wrapText="1"/>
    </xf>
    <xf numFmtId="165" fontId="7" fillId="0" borderId="1" xfId="0" applyNumberFormat="1" applyFont="1" applyFill="1" applyBorder="1" applyAlignment="1" applyProtection="1">
      <alignment vertical="center" wrapText="1"/>
    </xf>
    <xf numFmtId="165" fontId="3" fillId="0" borderId="1" xfId="0" applyNumberFormat="1" applyFont="1" applyFill="1" applyBorder="1" applyAlignment="1" applyProtection="1">
      <alignment vertical="center" wrapText="1"/>
    </xf>
    <xf numFmtId="165" fontId="3" fillId="0" borderId="11" xfId="0" applyNumberFormat="1" applyFont="1" applyFill="1" applyBorder="1" applyAlignment="1" applyProtection="1">
      <alignment vertical="center" wrapText="1"/>
    </xf>
    <xf numFmtId="166" fontId="0" fillId="0" borderId="0" xfId="1" applyNumberFormat="1" applyFont="1"/>
    <xf numFmtId="164" fontId="16" fillId="3" borderId="0" xfId="6" applyBorder="1" applyProtection="1"/>
    <xf numFmtId="164" fontId="16" fillId="3" borderId="10" xfId="6" applyBorder="1" applyProtection="1"/>
    <xf numFmtId="165" fontId="7" fillId="0" borderId="1" xfId="0"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vertical="center" wrapText="1"/>
    </xf>
    <xf numFmtId="166" fontId="3" fillId="0" borderId="11" xfId="1" applyNumberFormat="1" applyFont="1" applyFill="1" applyBorder="1" applyAlignment="1" applyProtection="1">
      <alignment vertical="center" wrapText="1"/>
    </xf>
    <xf numFmtId="3" fontId="0" fillId="0" borderId="0" xfId="0" applyNumberFormat="1"/>
    <xf numFmtId="0" fontId="8" fillId="0" borderId="9" xfId="0" applyFont="1" applyBorder="1" applyAlignment="1">
      <alignment horizontal="right" vertical="center" wrapText="1"/>
    </xf>
    <xf numFmtId="0" fontId="7" fillId="0" borderId="1" xfId="0" applyFont="1" applyBorder="1" applyAlignment="1">
      <alignment vertical="center" wrapText="1"/>
    </xf>
    <xf numFmtId="10" fontId="3" fillId="0" borderId="1" xfId="2" applyNumberFormat="1" applyFont="1" applyFill="1" applyBorder="1" applyAlignment="1" applyProtection="1">
      <alignment horizontal="right" vertical="center" wrapText="1"/>
    </xf>
    <xf numFmtId="10" fontId="3" fillId="0" borderId="1" xfId="2" applyNumberFormat="1" applyFont="1" applyBorder="1" applyAlignment="1" applyProtection="1">
      <alignment vertical="center" wrapText="1"/>
    </xf>
    <xf numFmtId="10" fontId="3" fillId="0" borderId="11" xfId="2" applyNumberFormat="1" applyFont="1" applyBorder="1" applyAlignment="1" applyProtection="1">
      <alignment vertical="center" wrapText="1"/>
    </xf>
    <xf numFmtId="10" fontId="16" fillId="3" borderId="0" xfId="2" applyNumberFormat="1" applyFont="1" applyFill="1" applyBorder="1" applyProtection="1"/>
    <xf numFmtId="10" fontId="16" fillId="3" borderId="10" xfId="2" applyNumberFormat="1" applyFont="1" applyFill="1" applyBorder="1" applyProtection="1"/>
    <xf numFmtId="0" fontId="8" fillId="4" borderId="9" xfId="0" applyFont="1" applyFill="1" applyBorder="1" applyAlignment="1">
      <alignment horizontal="right" vertical="center"/>
    </xf>
    <xf numFmtId="0" fontId="8" fillId="4" borderId="1" xfId="0" applyFont="1" applyFill="1" applyBorder="1" applyAlignment="1">
      <alignment vertical="center"/>
    </xf>
    <xf numFmtId="10" fontId="8" fillId="4" borderId="1" xfId="2" applyNumberFormat="1" applyFont="1" applyFill="1" applyBorder="1" applyAlignment="1" applyProtection="1">
      <alignment vertical="center"/>
    </xf>
    <xf numFmtId="10" fontId="18" fillId="4" borderId="1" xfId="2" applyNumberFormat="1" applyFont="1" applyFill="1" applyBorder="1" applyAlignment="1" applyProtection="1">
      <alignment vertical="center"/>
    </xf>
    <xf numFmtId="10" fontId="18" fillId="4" borderId="11" xfId="2" applyNumberFormat="1" applyFont="1" applyFill="1" applyBorder="1" applyAlignment="1" applyProtection="1">
      <alignment vertical="center"/>
    </xf>
    <xf numFmtId="10" fontId="0" fillId="0" borderId="0" xfId="2" applyNumberFormat="1" applyFont="1"/>
    <xf numFmtId="167" fontId="8" fillId="4" borderId="1" xfId="2" applyNumberFormat="1" applyFont="1" applyFill="1" applyBorder="1" applyAlignment="1" applyProtection="1">
      <alignment vertical="center"/>
    </xf>
    <xf numFmtId="10" fontId="8" fillId="4" borderId="11" xfId="2" applyNumberFormat="1" applyFont="1" applyFill="1" applyBorder="1" applyAlignment="1" applyProtection="1">
      <alignment vertical="center"/>
    </xf>
    <xf numFmtId="165" fontId="8" fillId="4" borderId="1" xfId="0" applyNumberFormat="1" applyFont="1" applyFill="1" applyBorder="1" applyAlignment="1" applyProtection="1">
      <alignment vertical="center"/>
      <protection locked="0"/>
    </xf>
    <xf numFmtId="0" fontId="14" fillId="0" borderId="9"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8" fillId="0" borderId="1" xfId="0" applyNumberFormat="1" applyFont="1" applyFill="1" applyBorder="1" applyAlignment="1" applyProtection="1">
      <alignment vertical="center"/>
    </xf>
    <xf numFmtId="165" fontId="8" fillId="0" borderId="11" xfId="0" applyNumberFormat="1" applyFont="1" applyFill="1" applyBorder="1" applyAlignment="1" applyProtection="1">
      <alignment vertical="center"/>
    </xf>
    <xf numFmtId="0" fontId="8" fillId="0" borderId="1" xfId="0" applyFont="1" applyFill="1" applyBorder="1" applyAlignment="1">
      <alignment vertical="center"/>
    </xf>
    <xf numFmtId="165" fontId="18" fillId="0" borderId="1" xfId="0" applyNumberFormat="1" applyFont="1" applyFill="1" applyBorder="1" applyAlignment="1" applyProtection="1">
      <alignment vertical="center"/>
    </xf>
    <xf numFmtId="165" fontId="18" fillId="0" borderId="11" xfId="0" applyNumberFormat="1" applyFont="1" applyFill="1" applyBorder="1" applyAlignment="1" applyProtection="1">
      <alignment vertical="center"/>
    </xf>
    <xf numFmtId="0" fontId="8" fillId="4" borderId="12" xfId="0" applyFont="1" applyFill="1" applyBorder="1" applyAlignment="1">
      <alignment horizontal="right" vertical="center"/>
    </xf>
    <xf numFmtId="165" fontId="8" fillId="0" borderId="13" xfId="0" applyNumberFormat="1" applyFont="1" applyFill="1" applyBorder="1" applyAlignment="1" applyProtection="1">
      <alignment vertical="center"/>
      <protection locked="0"/>
    </xf>
    <xf numFmtId="10" fontId="8" fillId="0" borderId="13" xfId="2" applyNumberFormat="1" applyFont="1" applyFill="1" applyBorder="1" applyAlignment="1" applyProtection="1">
      <alignment vertical="center"/>
    </xf>
    <xf numFmtId="10" fontId="8" fillId="0" borderId="14" xfId="2" applyNumberFormat="1" applyFont="1" applyFill="1" applyBorder="1" applyAlignment="1" applyProtection="1">
      <alignment vertical="center"/>
    </xf>
    <xf numFmtId="0" fontId="8" fillId="4" borderId="0" xfId="0" applyFont="1" applyFill="1" applyBorder="1" applyAlignment="1">
      <alignment horizontal="right" vertical="center"/>
    </xf>
    <xf numFmtId="165" fontId="8" fillId="0" borderId="0" xfId="0" applyNumberFormat="1" applyFont="1" applyFill="1" applyBorder="1" applyAlignment="1" applyProtection="1">
      <alignment vertical="center"/>
      <protection locked="0"/>
    </xf>
    <xf numFmtId="10" fontId="8" fillId="0" borderId="0" xfId="2" applyNumberFormat="1" applyFont="1" applyFill="1" applyBorder="1" applyAlignment="1" applyProtection="1">
      <alignment vertical="center"/>
    </xf>
    <xf numFmtId="0" fontId="8" fillId="0" borderId="0" xfId="0" applyFont="1" applyAlignment="1">
      <alignment horizontal="right"/>
    </xf>
    <xf numFmtId="0" fontId="3" fillId="0" borderId="0" xfId="0" applyFont="1" applyAlignment="1">
      <alignment wrapText="1"/>
    </xf>
    <xf numFmtId="0" fontId="8" fillId="0" borderId="0" xfId="0" applyFont="1"/>
    <xf numFmtId="0" fontId="7" fillId="0" borderId="0" xfId="0" applyFont="1" applyFill="1" applyAlignment="1">
      <alignment wrapText="1"/>
    </xf>
    <xf numFmtId="14" fontId="3" fillId="0" borderId="0" xfId="0" applyNumberFormat="1" applyFont="1"/>
    <xf numFmtId="0" fontId="8" fillId="0" borderId="0" xfId="0" applyFont="1" applyFill="1" applyBorder="1" applyProtection="1"/>
    <xf numFmtId="0" fontId="13" fillId="0" borderId="0" xfId="0" applyFont="1" applyFill="1" applyBorder="1" applyAlignment="1" applyProtection="1">
      <alignment horizontal="center" vertical="center"/>
    </xf>
    <xf numFmtId="10" fontId="8" fillId="0" borderId="0" xfId="7" applyNumberFormat="1" applyFont="1" applyFill="1" applyBorder="1" applyProtection="1">
      <protection locked="0"/>
    </xf>
    <xf numFmtId="0" fontId="19" fillId="0" borderId="0" xfId="0" applyFont="1" applyFill="1" applyBorder="1" applyProtection="1">
      <protection locked="0"/>
    </xf>
    <xf numFmtId="0" fontId="13" fillId="0" borderId="6" xfId="0" applyFont="1" applyFill="1" applyBorder="1" applyAlignment="1" applyProtection="1">
      <alignment horizontal="center" vertical="center"/>
    </xf>
    <xf numFmtId="0" fontId="8" fillId="0" borderId="7" xfId="0" applyFont="1" applyFill="1" applyBorder="1" applyProtection="1"/>
    <xf numFmtId="0" fontId="8" fillId="0" borderId="15" xfId="0" applyFont="1" applyFill="1" applyBorder="1" applyAlignment="1" applyProtection="1">
      <alignment horizontal="center"/>
    </xf>
    <xf numFmtId="0" fontId="8" fillId="0" borderId="16" xfId="0" applyFont="1" applyFill="1" applyBorder="1" applyAlignment="1" applyProtection="1">
      <alignment horizontal="center"/>
    </xf>
    <xf numFmtId="0" fontId="8" fillId="0" borderId="17" xfId="0" applyFont="1" applyFill="1" applyBorder="1" applyAlignment="1" applyProtection="1">
      <alignment horizontal="center"/>
    </xf>
    <xf numFmtId="0" fontId="8" fillId="0" borderId="18" xfId="0" applyFont="1" applyFill="1" applyBorder="1" applyAlignment="1" applyProtection="1">
      <alignment horizontal="center"/>
    </xf>
    <xf numFmtId="0" fontId="8" fillId="0" borderId="9" xfId="0" applyFont="1" applyFill="1" applyBorder="1" applyAlignment="1" applyProtection="1">
      <alignment horizontal="left" indent="1"/>
    </xf>
    <xf numFmtId="0" fontId="13" fillId="0" borderId="19" xfId="0" applyFont="1" applyFill="1" applyBorder="1" applyAlignment="1" applyProtection="1">
      <alignment horizontal="center"/>
    </xf>
    <xf numFmtId="0" fontId="8" fillId="0" borderId="1"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9" xfId="0" applyFont="1" applyFill="1" applyBorder="1" applyAlignment="1" applyProtection="1">
      <alignment horizontal="left" indent="1"/>
    </xf>
    <xf numFmtId="166" fontId="8" fillId="0" borderId="1" xfId="1" applyNumberFormat="1" applyFont="1" applyFill="1" applyBorder="1" applyAlignment="1" applyProtection="1">
      <alignment horizontal="right"/>
    </xf>
    <xf numFmtId="166" fontId="8" fillId="5" borderId="1" xfId="1" applyNumberFormat="1" applyFont="1" applyFill="1" applyBorder="1" applyAlignment="1" applyProtection="1">
      <alignment horizontal="right"/>
    </xf>
    <xf numFmtId="166" fontId="8" fillId="5" borderId="11" xfId="1" applyNumberFormat="1" applyFont="1" applyFill="1" applyBorder="1" applyAlignment="1" applyProtection="1">
      <alignment horizontal="right"/>
    </xf>
    <xf numFmtId="0" fontId="8" fillId="0" borderId="19" xfId="0" applyFont="1" applyFill="1" applyBorder="1" applyAlignment="1" applyProtection="1">
      <alignment horizontal="left" indent="2"/>
    </xf>
    <xf numFmtId="166" fontId="20" fillId="0" borderId="1" xfId="1" applyNumberFormat="1" applyFont="1" applyFill="1" applyBorder="1" applyAlignment="1" applyProtection="1">
      <alignment horizontal="right"/>
    </xf>
    <xf numFmtId="166" fontId="20" fillId="5" borderId="1" xfId="1" applyNumberFormat="1" applyFont="1" applyFill="1" applyBorder="1" applyAlignment="1" applyProtection="1">
      <alignment horizontal="right"/>
    </xf>
    <xf numFmtId="0" fontId="13" fillId="0" borderId="19" xfId="0" applyFont="1" applyFill="1" applyBorder="1" applyAlignment="1" applyProtection="1"/>
    <xf numFmtId="166" fontId="8" fillId="0" borderId="1" xfId="1" applyNumberFormat="1" applyFont="1" applyFill="1" applyBorder="1" applyAlignment="1" applyProtection="1">
      <alignment horizontal="right"/>
      <protection locked="0"/>
    </xf>
    <xf numFmtId="166" fontId="8" fillId="0" borderId="11" xfId="1" applyNumberFormat="1" applyFont="1" applyFill="1" applyBorder="1" applyAlignment="1" applyProtection="1">
      <alignment horizontal="right"/>
    </xf>
    <xf numFmtId="0" fontId="8" fillId="0" borderId="12" xfId="0" applyFont="1" applyFill="1" applyBorder="1" applyAlignment="1" applyProtection="1">
      <alignment horizontal="left" indent="1"/>
    </xf>
    <xf numFmtId="0" fontId="13" fillId="0" borderId="20" xfId="0" applyFont="1" applyFill="1" applyBorder="1" applyAlignment="1" applyProtection="1"/>
    <xf numFmtId="166" fontId="8" fillId="5" borderId="13" xfId="1" applyNumberFormat="1" applyFont="1" applyFill="1" applyBorder="1" applyAlignment="1" applyProtection="1">
      <alignment horizontal="right"/>
    </xf>
    <xf numFmtId="166" fontId="8" fillId="5" borderId="14" xfId="1" applyNumberFormat="1" applyFont="1" applyFill="1" applyBorder="1" applyAlignment="1" applyProtection="1">
      <alignment horizontal="right"/>
    </xf>
    <xf numFmtId="166" fontId="3" fillId="0" borderId="0" xfId="0" applyNumberFormat="1" applyFont="1"/>
    <xf numFmtId="0" fontId="21" fillId="0" borderId="0" xfId="0" applyFont="1" applyAlignment="1">
      <alignment vertical="center"/>
    </xf>
    <xf numFmtId="0" fontId="8" fillId="0" borderId="0" xfId="0" applyFont="1" applyFill="1" applyBorder="1"/>
    <xf numFmtId="0" fontId="13" fillId="0" borderId="0" xfId="0" applyFont="1" applyAlignment="1">
      <alignment horizontal="center"/>
    </xf>
    <xf numFmtId="0" fontId="8" fillId="0" borderId="0" xfId="0" applyFont="1" applyFill="1" applyBorder="1" applyProtection="1">
      <protection locked="0"/>
    </xf>
    <xf numFmtId="0" fontId="19" fillId="0" borderId="0" xfId="0" applyFont="1" applyFill="1"/>
    <xf numFmtId="0" fontId="22" fillId="0" borderId="6" xfId="0" applyFont="1" applyFill="1" applyBorder="1" applyAlignment="1">
      <alignment horizontal="left" vertical="center" indent="1"/>
    </xf>
    <xf numFmtId="0" fontId="22" fillId="0" borderId="7" xfId="0" applyFont="1" applyFill="1" applyBorder="1" applyAlignment="1">
      <alignment horizontal="left" vertical="center"/>
    </xf>
    <xf numFmtId="0" fontId="22" fillId="0" borderId="9" xfId="0" applyFont="1" applyFill="1" applyBorder="1" applyAlignment="1">
      <alignment horizontal="left" vertical="center" indent="1"/>
    </xf>
    <xf numFmtId="0" fontId="22" fillId="0" borderId="1" xfId="0" applyFont="1" applyFill="1" applyBorder="1" applyAlignment="1">
      <alignment horizontal="left" vertical="center"/>
    </xf>
    <xf numFmtId="0" fontId="22" fillId="0" borderId="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9" xfId="0" applyFont="1" applyFill="1" applyBorder="1" applyAlignment="1">
      <alignment horizontal="left" indent="1"/>
    </xf>
    <xf numFmtId="0" fontId="23" fillId="0" borderId="1" xfId="0" applyFont="1" applyFill="1" applyBorder="1" applyAlignment="1">
      <alignment horizontal="center"/>
    </xf>
    <xf numFmtId="38" fontId="22" fillId="0" borderId="1" xfId="0" applyNumberFormat="1" applyFont="1" applyFill="1" applyBorder="1" applyAlignment="1" applyProtection="1">
      <alignment horizontal="right"/>
      <protection locked="0"/>
    </xf>
    <xf numFmtId="38" fontId="22" fillId="0" borderId="11" xfId="0" applyNumberFormat="1" applyFont="1" applyFill="1" applyBorder="1" applyAlignment="1" applyProtection="1">
      <alignment horizontal="right"/>
      <protection locked="0"/>
    </xf>
    <xf numFmtId="0" fontId="22" fillId="0" borderId="1" xfId="0" applyFont="1" applyFill="1" applyBorder="1" applyAlignment="1">
      <alignment horizontal="left" wrapText="1" indent="1"/>
    </xf>
    <xf numFmtId="166" fontId="22" fillId="0" borderId="1" xfId="1" applyNumberFormat="1" applyFont="1" applyFill="1" applyBorder="1" applyAlignment="1" applyProtection="1">
      <alignment horizontal="right"/>
    </xf>
    <xf numFmtId="166" fontId="24" fillId="0" borderId="1" xfId="1" applyNumberFormat="1" applyFont="1" applyFill="1" applyBorder="1" applyAlignment="1" applyProtection="1">
      <alignment horizontal="right"/>
    </xf>
    <xf numFmtId="166" fontId="22" fillId="5" borderId="1" xfId="1" applyNumberFormat="1" applyFont="1" applyFill="1" applyBorder="1" applyAlignment="1" applyProtection="1">
      <alignment horizontal="right"/>
    </xf>
    <xf numFmtId="0" fontId="22" fillId="0" borderId="1" xfId="0" applyFont="1" applyFill="1" applyBorder="1" applyAlignment="1">
      <alignment horizontal="left" wrapText="1" indent="2"/>
    </xf>
    <xf numFmtId="0" fontId="25" fillId="0" borderId="0" xfId="0" applyFont="1"/>
    <xf numFmtId="0" fontId="23" fillId="0" borderId="1" xfId="0" applyFont="1" applyFill="1" applyBorder="1" applyAlignment="1"/>
    <xf numFmtId="43" fontId="25" fillId="0" borderId="0" xfId="0" applyNumberFormat="1" applyFont="1"/>
    <xf numFmtId="166" fontId="25" fillId="0" borderId="0" xfId="0" applyNumberFormat="1" applyFont="1"/>
    <xf numFmtId="0" fontId="23" fillId="0" borderId="1" xfId="0" applyFont="1" applyFill="1" applyBorder="1" applyAlignment="1">
      <alignment horizontal="left"/>
    </xf>
    <xf numFmtId="166" fontId="23" fillId="0" borderId="1" xfId="1" applyNumberFormat="1" applyFont="1" applyFill="1" applyBorder="1" applyAlignment="1" applyProtection="1">
      <alignment horizontal="center"/>
    </xf>
    <xf numFmtId="166" fontId="23" fillId="0" borderId="11" xfId="1" applyNumberFormat="1" applyFont="1" applyFill="1" applyBorder="1" applyAlignment="1" applyProtection="1">
      <alignment horizontal="center"/>
    </xf>
    <xf numFmtId="0" fontId="22" fillId="0" borderId="1" xfId="0" applyFont="1" applyFill="1" applyBorder="1" applyAlignment="1">
      <alignment horizontal="left" indent="1"/>
    </xf>
    <xf numFmtId="166" fontId="22" fillId="0" borderId="11" xfId="1" applyNumberFormat="1" applyFont="1" applyFill="1" applyBorder="1" applyAlignment="1" applyProtection="1">
      <alignment horizontal="right"/>
    </xf>
    <xf numFmtId="0" fontId="0" fillId="0" borderId="0" xfId="0" applyAlignment="1">
      <alignment horizontal="left" indent="1"/>
    </xf>
    <xf numFmtId="0" fontId="25" fillId="0" borderId="0" xfId="0" applyFont="1" applyAlignment="1">
      <alignment horizontal="left" indent="1"/>
    </xf>
    <xf numFmtId="0" fontId="23" fillId="0" borderId="1" xfId="0" applyFont="1" applyFill="1" applyBorder="1" applyAlignment="1">
      <alignment horizontal="left" indent="1"/>
    </xf>
    <xf numFmtId="0" fontId="23" fillId="0" borderId="1" xfId="0" applyFont="1" applyFill="1" applyBorder="1" applyAlignment="1">
      <alignment horizontal="center" vertical="center" wrapText="1"/>
    </xf>
    <xf numFmtId="0" fontId="22" fillId="0" borderId="12" xfId="0" applyFont="1" applyFill="1" applyBorder="1" applyAlignment="1">
      <alignment horizontal="left" vertical="center" indent="1"/>
    </xf>
    <xf numFmtId="0" fontId="23" fillId="0" borderId="13" xfId="0" applyFont="1" applyFill="1" applyBorder="1" applyAlignment="1"/>
    <xf numFmtId="166" fontId="22" fillId="5" borderId="13" xfId="1" applyNumberFormat="1" applyFont="1" applyFill="1" applyBorder="1" applyAlignment="1" applyProtection="1">
      <alignment horizontal="right"/>
    </xf>
    <xf numFmtId="0" fontId="0" fillId="0" borderId="0" xfId="0" quotePrefix="1"/>
    <xf numFmtId="0" fontId="8" fillId="0" borderId="0" xfId="0" applyFont="1" applyFill="1" applyBorder="1" applyAlignment="1">
      <alignment horizontal="center"/>
    </xf>
    <xf numFmtId="0" fontId="8" fillId="0" borderId="0" xfId="0" applyFont="1" applyFill="1" applyAlignment="1">
      <alignment horizontal="center"/>
    </xf>
    <xf numFmtId="0" fontId="19" fillId="0" borderId="0" xfId="0" applyFont="1" applyFill="1" applyAlignment="1">
      <alignment horizontal="center"/>
    </xf>
    <xf numFmtId="0" fontId="15" fillId="0" borderId="21" xfId="0" applyFont="1" applyBorder="1" applyAlignment="1">
      <alignment horizontal="center" vertical="center"/>
    </xf>
    <xf numFmtId="0" fontId="13" fillId="0" borderId="22" xfId="0" applyFont="1" applyFill="1" applyBorder="1" applyAlignment="1">
      <alignment horizontal="center" vertical="center"/>
    </xf>
    <xf numFmtId="0" fontId="13" fillId="0" borderId="7" xfId="0" applyFont="1" applyFill="1" applyBorder="1" applyAlignment="1" applyProtection="1">
      <alignment horizontal="center"/>
    </xf>
    <xf numFmtId="0" fontId="13" fillId="0" borderId="8" xfId="0" applyFont="1" applyFill="1" applyBorder="1" applyAlignment="1" applyProtection="1">
      <alignment horizontal="center"/>
    </xf>
    <xf numFmtId="0" fontId="15" fillId="0" borderId="23" xfId="0" applyFont="1" applyBorder="1" applyAlignment="1">
      <alignment horizontal="center" vertical="center"/>
    </xf>
    <xf numFmtId="0" fontId="13" fillId="0" borderId="24" xfId="0" applyFont="1" applyFill="1" applyBorder="1" applyAlignment="1">
      <alignment horizontal="center" vertical="center"/>
    </xf>
    <xf numFmtId="0" fontId="3" fillId="0" borderId="9" xfId="0" applyFont="1" applyFill="1" applyBorder="1" applyAlignment="1">
      <alignment horizontal="center" vertical="center"/>
    </xf>
    <xf numFmtId="0" fontId="14" fillId="0" borderId="25" xfId="0" applyNumberFormat="1" applyFont="1" applyFill="1" applyBorder="1" applyAlignment="1">
      <alignment vertical="center" wrapText="1"/>
    </xf>
    <xf numFmtId="166" fontId="0" fillId="0" borderId="0" xfId="1" applyNumberFormat="1" applyFont="1" applyFill="1"/>
    <xf numFmtId="0" fontId="7" fillId="0" borderId="25" xfId="0" applyNumberFormat="1" applyFont="1" applyFill="1" applyBorder="1" applyAlignment="1">
      <alignment horizontal="left" vertical="center" wrapText="1"/>
    </xf>
    <xf numFmtId="0" fontId="19" fillId="0" borderId="25" xfId="0" applyFont="1" applyFill="1" applyBorder="1" applyAlignment="1" applyProtection="1">
      <alignment horizontal="left" vertical="center" indent="1"/>
      <protection locked="0"/>
    </xf>
    <xf numFmtId="0" fontId="19" fillId="0" borderId="25" xfId="0" applyFont="1" applyFill="1" applyBorder="1" applyAlignment="1" applyProtection="1">
      <alignment horizontal="left" vertical="center"/>
      <protection locked="0"/>
    </xf>
    <xf numFmtId="43" fontId="0" fillId="0" borderId="0" xfId="1" applyNumberFormat="1" applyFont="1" applyFill="1"/>
    <xf numFmtId="43" fontId="0" fillId="0" borderId="0" xfId="0" applyNumberFormat="1" applyFill="1"/>
    <xf numFmtId="166" fontId="26" fillId="0" borderId="0" xfId="1" applyNumberFormat="1" applyFont="1" applyFill="1"/>
    <xf numFmtId="0" fontId="3" fillId="0" borderId="12" xfId="0" applyFont="1" applyFill="1" applyBorder="1" applyAlignment="1">
      <alignment horizontal="center" vertical="center"/>
    </xf>
    <xf numFmtId="0" fontId="14" fillId="0" borderId="26" xfId="0" applyNumberFormat="1" applyFont="1" applyFill="1" applyBorder="1" applyAlignment="1">
      <alignment vertical="center" wrapText="1"/>
    </xf>
    <xf numFmtId="166" fontId="8" fillId="0" borderId="13" xfId="1" applyNumberFormat="1" applyFont="1" applyFill="1" applyBorder="1" applyAlignment="1" applyProtection="1">
      <alignment horizontal="right"/>
    </xf>
    <xf numFmtId="0" fontId="27" fillId="0" borderId="0" xfId="0" applyFont="1" applyAlignment="1">
      <alignment wrapText="1"/>
    </xf>
    <xf numFmtId="0" fontId="25" fillId="0" borderId="0" xfId="0" applyFont="1" applyBorder="1"/>
    <xf numFmtId="0" fontId="3" fillId="0" borderId="5" xfId="0" applyFont="1" applyBorder="1"/>
    <xf numFmtId="0" fontId="15" fillId="0" borderId="5" xfId="0" applyFont="1" applyBorder="1" applyAlignment="1">
      <alignment horizontal="center"/>
    </xf>
    <xf numFmtId="0" fontId="19" fillId="0" borderId="5" xfId="0" applyFont="1" applyFill="1" applyBorder="1" applyAlignment="1">
      <alignment horizontal="center"/>
    </xf>
    <xf numFmtId="0" fontId="3" fillId="0" borderId="6" xfId="0" applyFont="1" applyBorder="1" applyAlignment="1">
      <alignment vertical="center" wrapText="1"/>
    </xf>
    <xf numFmtId="0" fontId="15" fillId="0" borderId="7" xfId="0" applyFont="1" applyBorder="1" applyAlignment="1">
      <alignment vertical="center" wrapText="1"/>
    </xf>
    <xf numFmtId="14" fontId="28" fillId="0" borderId="7" xfId="0" applyNumberFormat="1" applyFont="1" applyBorder="1" applyAlignment="1">
      <alignment horizontal="center" vertical="center" wrapText="1"/>
    </xf>
    <xf numFmtId="14" fontId="28" fillId="0" borderId="8" xfId="0" applyNumberFormat="1" applyFont="1" applyBorder="1" applyAlignment="1">
      <alignment horizontal="center" vertical="center" wrapText="1"/>
    </xf>
    <xf numFmtId="0" fontId="28" fillId="0" borderId="9" xfId="0" applyFont="1" applyBorder="1" applyAlignment="1">
      <alignment horizontal="center" vertical="center" wrapText="1"/>
    </xf>
    <xf numFmtId="0" fontId="28" fillId="0" borderId="1" xfId="0" applyFont="1" applyBorder="1" applyAlignment="1">
      <alignment vertical="center" wrapText="1"/>
    </xf>
    <xf numFmtId="3" fontId="29" fillId="5" borderId="1" xfId="0" applyNumberFormat="1" applyFont="1" applyFill="1" applyBorder="1" applyAlignment="1">
      <alignment vertical="center" wrapText="1"/>
    </xf>
    <xf numFmtId="3" fontId="29" fillId="5" borderId="11" xfId="0" applyNumberFormat="1" applyFont="1" applyFill="1" applyBorder="1" applyAlignment="1">
      <alignment vertical="center" wrapText="1"/>
    </xf>
    <xf numFmtId="14" fontId="7" fillId="2" borderId="1" xfId="8" quotePrefix="1" applyNumberFormat="1" applyFont="1" applyFill="1" applyBorder="1" applyAlignment="1" applyProtection="1">
      <alignment horizontal="left" vertical="center" wrapText="1" indent="2"/>
      <protection locked="0"/>
    </xf>
    <xf numFmtId="3" fontId="29" fillId="0" borderId="1" xfId="0" applyNumberFormat="1" applyFont="1" applyBorder="1" applyAlignment="1">
      <alignment vertical="center" wrapText="1"/>
    </xf>
    <xf numFmtId="3" fontId="29" fillId="0" borderId="11" xfId="0" applyNumberFormat="1" applyFont="1" applyBorder="1" applyAlignment="1">
      <alignment vertical="center" wrapText="1"/>
    </xf>
    <xf numFmtId="14" fontId="7" fillId="2" borderId="1" xfId="8" quotePrefix="1" applyNumberFormat="1" applyFont="1" applyFill="1" applyBorder="1" applyAlignment="1" applyProtection="1">
      <alignment horizontal="left" vertical="center" wrapText="1" indent="3"/>
      <protection locked="0"/>
    </xf>
    <xf numFmtId="3" fontId="29" fillId="0" borderId="1" xfId="0" applyNumberFormat="1" applyFont="1" applyFill="1" applyBorder="1" applyAlignment="1">
      <alignment vertical="center" wrapText="1"/>
    </xf>
    <xf numFmtId="3" fontId="29" fillId="0" borderId="11" xfId="0" applyNumberFormat="1" applyFont="1" applyFill="1" applyBorder="1" applyAlignment="1">
      <alignment vertical="center" wrapText="1"/>
    </xf>
    <xf numFmtId="0" fontId="28" fillId="0" borderId="1" xfId="0" applyFont="1" applyFill="1" applyBorder="1" applyAlignment="1">
      <alignment horizontal="left" vertical="center" wrapText="1" indent="2"/>
    </xf>
    <xf numFmtId="0" fontId="28" fillId="0" borderId="12" xfId="0" applyFont="1" applyBorder="1" applyAlignment="1">
      <alignment horizontal="center" vertical="center" wrapText="1"/>
    </xf>
    <xf numFmtId="0" fontId="28" fillId="0" borderId="13" xfId="0" applyFont="1" applyBorder="1" applyAlignment="1">
      <alignment vertical="center" wrapText="1"/>
    </xf>
    <xf numFmtId="3" fontId="29" fillId="5" borderId="13" xfId="0" applyNumberFormat="1" applyFont="1" applyFill="1" applyBorder="1" applyAlignment="1">
      <alignment vertical="center" wrapText="1"/>
    </xf>
    <xf numFmtId="3" fontId="29" fillId="5" borderId="14" xfId="0" applyNumberFormat="1" applyFont="1" applyFill="1" applyBorder="1" applyAlignment="1">
      <alignment vertical="center" wrapText="1"/>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9" fillId="0" borderId="0" xfId="0" applyFont="1" applyBorder="1" applyAlignment="1">
      <alignment vertical="center" wrapText="1"/>
    </xf>
    <xf numFmtId="0" fontId="3" fillId="0" borderId="0" xfId="0" applyFont="1" applyFill="1" applyBorder="1" applyAlignment="1">
      <alignment wrapText="1"/>
    </xf>
    <xf numFmtId="3" fontId="3" fillId="0" borderId="0" xfId="0" applyNumberFormat="1" applyFont="1"/>
    <xf numFmtId="0" fontId="6" fillId="0" borderId="0" xfId="0" applyFont="1"/>
    <xf numFmtId="14" fontId="6" fillId="0" borderId="0" xfId="0" applyNumberFormat="1" applyFont="1"/>
    <xf numFmtId="0" fontId="8" fillId="0" borderId="0" xfId="0" applyFont="1" applyBorder="1" applyAlignment="1">
      <alignment horizontal="left" wrapText="1"/>
    </xf>
    <xf numFmtId="0" fontId="13" fillId="0" borderId="0" xfId="0" applyFont="1" applyFill="1" applyBorder="1" applyAlignment="1">
      <alignment horizontal="center" wrapText="1"/>
    </xf>
    <xf numFmtId="0" fontId="8" fillId="0" borderId="0" xfId="0" applyFont="1" applyBorder="1" applyAlignment="1">
      <alignment horizontal="right" wrapText="1"/>
    </xf>
    <xf numFmtId="0" fontId="8" fillId="0" borderId="6" xfId="0" applyFont="1" applyBorder="1"/>
    <xf numFmtId="0" fontId="13" fillId="0" borderId="15" xfId="0" applyFont="1" applyBorder="1" applyAlignment="1">
      <alignment horizontal="center" wrapText="1"/>
    </xf>
    <xf numFmtId="0" fontId="8" fillId="0" borderId="18" xfId="0" applyFont="1" applyBorder="1" applyAlignment="1">
      <alignment horizontal="center"/>
    </xf>
    <xf numFmtId="0" fontId="8" fillId="0" borderId="27" xfId="0" applyFont="1" applyBorder="1" applyAlignment="1">
      <alignment wrapText="1"/>
    </xf>
    <xf numFmtId="0" fontId="8" fillId="0" borderId="19" xfId="0" applyFont="1" applyBorder="1" applyAlignment="1">
      <alignment wrapText="1"/>
    </xf>
    <xf numFmtId="0" fontId="6" fillId="0" borderId="28" xfId="0" applyFont="1" applyBorder="1" applyAlignment="1"/>
    <xf numFmtId="0" fontId="8" fillId="0" borderId="28" xfId="0" applyFont="1" applyBorder="1" applyAlignment="1">
      <alignment wrapText="1"/>
    </xf>
    <xf numFmtId="0" fontId="8" fillId="0" borderId="9" xfId="0" applyFont="1" applyBorder="1" applyAlignment="1">
      <alignment vertical="center"/>
    </xf>
    <xf numFmtId="0" fontId="6" fillId="0" borderId="0" xfId="0" applyFont="1" applyBorder="1"/>
    <xf numFmtId="0" fontId="13" fillId="0" borderId="19" xfId="0" applyFont="1" applyBorder="1" applyAlignment="1">
      <alignment horizontal="center" wrapText="1"/>
    </xf>
    <xf numFmtId="0" fontId="8" fillId="0" borderId="28" xfId="0" applyFont="1" applyBorder="1" applyAlignment="1">
      <alignment horizontal="center"/>
    </xf>
    <xf numFmtId="0" fontId="8" fillId="0" borderId="28" xfId="0" applyFont="1" applyBorder="1" applyAlignment="1"/>
    <xf numFmtId="0" fontId="13" fillId="0" borderId="19" xfId="0" applyFont="1" applyBorder="1" applyAlignment="1">
      <alignment horizontal="center" vertical="center" wrapText="1"/>
    </xf>
    <xf numFmtId="0" fontId="13" fillId="0" borderId="28" xfId="0" applyFont="1" applyBorder="1" applyAlignment="1">
      <alignment horizontal="center" vertical="center" wrapText="1"/>
    </xf>
    <xf numFmtId="9" fontId="6" fillId="0" borderId="28" xfId="0" applyNumberFormat="1" applyFont="1" applyBorder="1" applyAlignment="1"/>
    <xf numFmtId="9" fontId="6" fillId="0" borderId="29" xfId="0" applyNumberFormat="1" applyFont="1" applyBorder="1" applyAlignment="1"/>
    <xf numFmtId="0" fontId="8" fillId="0" borderId="30" xfId="0" applyFont="1" applyBorder="1" applyAlignment="1">
      <alignment wrapText="1"/>
    </xf>
    <xf numFmtId="0" fontId="8" fillId="0" borderId="20" xfId="0" applyFont="1" applyBorder="1" applyAlignment="1">
      <alignment wrapText="1"/>
    </xf>
    <xf numFmtId="9" fontId="6" fillId="0" borderId="31" xfId="0" applyNumberFormat="1" applyFont="1" applyBorder="1" applyAlignment="1"/>
    <xf numFmtId="0" fontId="8" fillId="0" borderId="0" xfId="5" applyFont="1" applyFill="1" applyBorder="1" applyAlignment="1" applyProtection="1"/>
    <xf numFmtId="0" fontId="8" fillId="0" borderId="5" xfId="5" applyFont="1" applyFill="1" applyBorder="1" applyAlignment="1" applyProtection="1"/>
    <xf numFmtId="0" fontId="14" fillId="0" borderId="5" xfId="5" applyFont="1" applyFill="1" applyBorder="1" applyAlignment="1" applyProtection="1">
      <alignment horizontal="left" vertical="center"/>
    </xf>
    <xf numFmtId="0" fontId="8" fillId="0" borderId="0" xfId="5" applyFont="1" applyFill="1" applyBorder="1" applyAlignment="1" applyProtection="1">
      <alignment horizontal="left"/>
    </xf>
    <xf numFmtId="0" fontId="7" fillId="0" borderId="6" xfId="5" applyFont="1" applyFill="1" applyBorder="1" applyAlignment="1" applyProtection="1">
      <alignment vertical="center"/>
    </xf>
    <xf numFmtId="0" fontId="7" fillId="0" borderId="7" xfId="5" applyFont="1" applyFill="1" applyBorder="1" applyAlignment="1" applyProtection="1">
      <alignment vertical="center"/>
    </xf>
    <xf numFmtId="0" fontId="14" fillId="0" borderId="7" xfId="5" applyFont="1" applyFill="1" applyBorder="1" applyAlignment="1" applyProtection="1">
      <alignment horizontal="center" vertical="center"/>
    </xf>
    <xf numFmtId="0" fontId="14" fillId="0" borderId="8" xfId="5" applyFont="1" applyFill="1" applyBorder="1" applyAlignment="1" applyProtection="1">
      <alignment horizontal="center" vertical="center"/>
    </xf>
    <xf numFmtId="0" fontId="7" fillId="0" borderId="0" xfId="5" applyFont="1" applyFill="1" applyBorder="1" applyAlignment="1" applyProtection="1">
      <alignment vertical="center"/>
    </xf>
    <xf numFmtId="0" fontId="0" fillId="0" borderId="9" xfId="0" applyBorder="1"/>
    <xf numFmtId="0" fontId="3" fillId="0" borderId="1" xfId="0" applyFont="1" applyFill="1" applyBorder="1" applyAlignment="1">
      <alignment horizontal="center" vertical="center" wrapText="1"/>
    </xf>
    <xf numFmtId="0" fontId="3" fillId="0" borderId="19" xfId="0" applyFont="1" applyFill="1" applyBorder="1" applyAlignment="1">
      <alignment horizontal="center"/>
    </xf>
    <xf numFmtId="0" fontId="3" fillId="0" borderId="28" xfId="0" applyFont="1" applyFill="1" applyBorder="1" applyAlignment="1">
      <alignment horizontal="center"/>
    </xf>
    <xf numFmtId="0" fontId="0" fillId="0" borderId="0" xfId="0" applyFont="1" applyFill="1"/>
    <xf numFmtId="0" fontId="3" fillId="0" borderId="24"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5" xfId="0" applyFont="1" applyBorder="1" applyAlignment="1">
      <alignment vertical="center" wrapText="1"/>
    </xf>
    <xf numFmtId="166" fontId="3" fillId="0" borderId="1" xfId="1" applyNumberFormat="1" applyFont="1" applyBorder="1" applyAlignment="1">
      <alignment horizontal="center" vertical="center"/>
    </xf>
    <xf numFmtId="166" fontId="3" fillId="0" borderId="1" xfId="1" applyNumberFormat="1" applyFont="1" applyFill="1" applyBorder="1" applyAlignment="1">
      <alignment horizontal="center" vertical="center"/>
    </xf>
    <xf numFmtId="166" fontId="3" fillId="0" borderId="11" xfId="1" applyNumberFormat="1" applyFont="1" applyFill="1" applyBorder="1" applyAlignment="1">
      <alignment horizontal="center" vertical="center"/>
    </xf>
    <xf numFmtId="166" fontId="0" fillId="0" borderId="0" xfId="0" applyNumberFormat="1"/>
    <xf numFmtId="0" fontId="31" fillId="0" borderId="25" xfId="0" applyFont="1" applyBorder="1" applyAlignment="1">
      <alignment vertical="center" wrapText="1"/>
    </xf>
    <xf numFmtId="166" fontId="32" fillId="0" borderId="1" xfId="1" applyNumberFormat="1" applyFont="1" applyBorder="1" applyAlignment="1">
      <alignment horizontal="center" vertical="center"/>
    </xf>
    <xf numFmtId="168" fontId="0" fillId="0" borderId="0" xfId="0" applyNumberFormat="1"/>
    <xf numFmtId="165" fontId="0" fillId="0" borderId="0" xfId="0" applyNumberFormat="1"/>
    <xf numFmtId="0" fontId="0" fillId="0" borderId="12" xfId="0" applyBorder="1"/>
    <xf numFmtId="0" fontId="15" fillId="5" borderId="26" xfId="0" applyFont="1" applyFill="1" applyBorder="1" applyAlignment="1">
      <alignment vertical="center" wrapText="1"/>
    </xf>
    <xf numFmtId="166" fontId="15" fillId="5" borderId="13" xfId="1" applyNumberFormat="1" applyFont="1" applyFill="1" applyBorder="1" applyAlignment="1">
      <alignment horizontal="center" vertical="center"/>
    </xf>
    <xf numFmtId="166" fontId="15" fillId="5" borderId="14" xfId="1" applyNumberFormat="1" applyFont="1" applyFill="1" applyBorder="1" applyAlignment="1">
      <alignment horizontal="center" vertical="center"/>
    </xf>
    <xf numFmtId="166" fontId="3" fillId="0" borderId="0" xfId="1" applyNumberFormat="1" applyFont="1"/>
    <xf numFmtId="0" fontId="6" fillId="0" borderId="0" xfId="0" applyFont="1" applyAlignment="1">
      <alignment vertical="center"/>
    </xf>
    <xf numFmtId="165" fontId="3" fillId="0" borderId="0" xfId="0" applyNumberFormat="1" applyFont="1"/>
    <xf numFmtId="0" fontId="3" fillId="0" borderId="0" xfId="0" applyFont="1" applyAlignment="1">
      <alignment vertical="center"/>
    </xf>
    <xf numFmtId="0" fontId="0" fillId="0" borderId="0" xfId="0" applyAlignment="1">
      <alignment horizontal="right"/>
    </xf>
    <xf numFmtId="0" fontId="14" fillId="0" borderId="0" xfId="5" applyFont="1" applyFill="1" applyBorder="1" applyAlignment="1" applyProtection="1">
      <alignment horizontal="center" vertical="center" wrapText="1"/>
    </xf>
    <xf numFmtId="0" fontId="19" fillId="0" borderId="0" xfId="5" applyFont="1" applyFill="1" applyBorder="1" applyAlignment="1" applyProtection="1">
      <alignment horizontal="right"/>
    </xf>
    <xf numFmtId="0" fontId="0" fillId="0" borderId="6" xfId="0" applyBorder="1" applyAlignment="1">
      <alignment horizontal="center" vertical="center"/>
    </xf>
    <xf numFmtId="0" fontId="15" fillId="5" borderId="16" xfId="0" applyFont="1" applyFill="1" applyBorder="1" applyAlignment="1">
      <alignment wrapText="1"/>
    </xf>
    <xf numFmtId="165" fontId="0" fillId="5" borderId="8" xfId="0" applyNumberFormat="1" applyFill="1" applyBorder="1" applyAlignment="1">
      <alignment horizontal="right" vertical="center"/>
    </xf>
    <xf numFmtId="0" fontId="3" fillId="0" borderId="9" xfId="0" applyFont="1" applyBorder="1" applyAlignment="1">
      <alignment horizontal="center" vertical="center"/>
    </xf>
    <xf numFmtId="0" fontId="3" fillId="0" borderId="33" xfId="0" applyFont="1" applyFill="1" applyBorder="1" applyAlignment="1"/>
    <xf numFmtId="165" fontId="0" fillId="0" borderId="11" xfId="0" applyNumberFormat="1" applyBorder="1" applyAlignment="1">
      <alignment horizontal="right"/>
    </xf>
    <xf numFmtId="165" fontId="0" fillId="0" borderId="0" xfId="0" applyNumberFormat="1" applyAlignment="1"/>
    <xf numFmtId="0" fontId="3" fillId="0" borderId="9" xfId="0" applyFont="1" applyBorder="1" applyAlignment="1">
      <alignment horizontal="center" vertical="center" wrapText="1"/>
    </xf>
    <xf numFmtId="0" fontId="3" fillId="0" borderId="33" xfId="0" applyFont="1" applyFill="1" applyBorder="1" applyAlignment="1">
      <alignment vertical="center" wrapText="1"/>
    </xf>
    <xf numFmtId="165" fontId="0" fillId="0" borderId="11" xfId="0" applyNumberFormat="1" applyBorder="1" applyAlignment="1">
      <alignment horizontal="right" wrapText="1"/>
    </xf>
    <xf numFmtId="165" fontId="0" fillId="0" borderId="0" xfId="0" applyNumberFormat="1" applyAlignment="1">
      <alignment wrapText="1"/>
    </xf>
    <xf numFmtId="0" fontId="0" fillId="0" borderId="0" xfId="0" applyAlignment="1">
      <alignment wrapText="1"/>
    </xf>
    <xf numFmtId="0" fontId="15" fillId="5" borderId="33" xfId="0" applyFont="1" applyFill="1" applyBorder="1" applyAlignment="1">
      <alignment wrapText="1"/>
    </xf>
    <xf numFmtId="165" fontId="0" fillId="5" borderId="11" xfId="0" applyNumberFormat="1" applyFill="1" applyBorder="1" applyAlignment="1">
      <alignment horizontal="right" vertical="center" wrapText="1"/>
    </xf>
    <xf numFmtId="0" fontId="3" fillId="0" borderId="33" xfId="0" applyFont="1" applyFill="1" applyBorder="1" applyAlignment="1">
      <alignment vertical="center"/>
    </xf>
    <xf numFmtId="165" fontId="0" fillId="0" borderId="11" xfId="0" applyNumberFormat="1" applyFill="1" applyBorder="1" applyAlignment="1">
      <alignment horizontal="right"/>
    </xf>
    <xf numFmtId="0" fontId="3" fillId="0" borderId="33" xfId="0" applyFont="1" applyBorder="1" applyAlignment="1">
      <alignment wrapText="1"/>
    </xf>
    <xf numFmtId="0" fontId="3" fillId="0" borderId="12" xfId="0" applyFont="1" applyBorder="1" applyAlignment="1">
      <alignment horizontal="center" vertical="center" wrapText="1"/>
    </xf>
    <xf numFmtId="0" fontId="15" fillId="5" borderId="34" xfId="0" applyFont="1" applyFill="1" applyBorder="1" applyAlignment="1">
      <alignment wrapText="1"/>
    </xf>
    <xf numFmtId="165" fontId="0" fillId="5" borderId="14" xfId="0" applyNumberFormat="1" applyFill="1" applyBorder="1" applyAlignment="1">
      <alignment horizontal="right" vertical="center" wrapText="1"/>
    </xf>
    <xf numFmtId="169" fontId="0" fillId="0" borderId="0" xfId="0" applyNumberFormat="1" applyAlignment="1">
      <alignment horizontal="right"/>
    </xf>
    <xf numFmtId="0" fontId="6" fillId="0" borderId="0" xfId="0" applyFont="1" applyAlignment="1">
      <alignment horizontal="center" vertical="center"/>
    </xf>
    <xf numFmtId="165" fontId="0" fillId="0" borderId="0" xfId="0" applyNumberFormat="1" applyAlignment="1">
      <alignment horizontal="right"/>
    </xf>
    <xf numFmtId="166" fontId="0" fillId="0" borderId="0" xfId="1" applyNumberFormat="1" applyFont="1" applyAlignment="1">
      <alignment horizontal="right"/>
    </xf>
    <xf numFmtId="0" fontId="15" fillId="0" borderId="0" xfId="0" applyFont="1" applyAlignment="1">
      <alignment horizontal="center"/>
    </xf>
    <xf numFmtId="0" fontId="7" fillId="0" borderId="6" xfId="9" applyFont="1" applyFill="1" applyBorder="1" applyAlignment="1" applyProtection="1">
      <alignment horizontal="center" vertical="center"/>
      <protection locked="0"/>
    </xf>
    <xf numFmtId="0" fontId="14" fillId="2" borderId="22" xfId="9" applyFont="1" applyFill="1" applyBorder="1" applyAlignment="1" applyProtection="1">
      <alignment horizontal="center" vertical="center" wrapText="1"/>
      <protection locked="0"/>
    </xf>
    <xf numFmtId="166" fontId="7" fillId="2" borderId="8" xfId="10" applyNumberFormat="1" applyFont="1" applyFill="1" applyBorder="1" applyAlignment="1" applyProtection="1">
      <alignment horizontal="center" vertical="center"/>
      <protection locked="0"/>
    </xf>
    <xf numFmtId="0" fontId="7" fillId="0" borderId="9" xfId="9" applyFont="1" applyFill="1" applyBorder="1" applyAlignment="1" applyProtection="1">
      <alignment horizontal="center" vertical="center"/>
      <protection locked="0"/>
    </xf>
    <xf numFmtId="0" fontId="15" fillId="5" borderId="1" xfId="0" applyFont="1" applyFill="1" applyBorder="1" applyAlignment="1">
      <alignment horizontal="left" vertical="top" wrapText="1"/>
    </xf>
    <xf numFmtId="166" fontId="7" fillId="5" borderId="11" xfId="1" applyNumberFormat="1" applyFont="1" applyFill="1" applyBorder="1" applyAlignment="1" applyProtection="1">
      <alignment vertical="top"/>
    </xf>
    <xf numFmtId="0" fontId="7" fillId="2" borderId="24" xfId="11" applyFont="1" applyFill="1" applyBorder="1" applyAlignment="1" applyProtection="1">
      <alignment vertical="center" wrapText="1"/>
      <protection locked="0"/>
    </xf>
    <xf numFmtId="166" fontId="7" fillId="2" borderId="11" xfId="1" applyNumberFormat="1" applyFont="1" applyFill="1" applyBorder="1" applyAlignment="1" applyProtection="1">
      <alignment vertical="top"/>
      <protection locked="0"/>
    </xf>
    <xf numFmtId="0" fontId="7" fillId="2" borderId="1" xfId="11" applyFont="1" applyFill="1" applyBorder="1" applyAlignment="1" applyProtection="1">
      <alignment vertical="center" wrapText="1"/>
      <protection locked="0"/>
    </xf>
    <xf numFmtId="0" fontId="7" fillId="2" borderId="2" xfId="11" applyFont="1" applyFill="1" applyBorder="1" applyAlignment="1" applyProtection="1">
      <alignment vertical="center" wrapText="1"/>
      <protection locked="0"/>
    </xf>
    <xf numFmtId="166" fontId="7" fillId="5" borderId="11" xfId="1" applyNumberFormat="1" applyFont="1" applyFill="1" applyBorder="1" applyAlignment="1" applyProtection="1">
      <alignment vertical="top" wrapText="1"/>
    </xf>
    <xf numFmtId="0" fontId="7" fillId="2" borderId="24" xfId="11" applyFont="1" applyFill="1" applyBorder="1" applyAlignment="1" applyProtection="1">
      <alignment horizontal="left" vertical="center" wrapText="1"/>
      <protection locked="0"/>
    </xf>
    <xf numFmtId="166" fontId="7" fillId="2" borderId="11" xfId="1" applyNumberFormat="1" applyFont="1" applyFill="1" applyBorder="1" applyAlignment="1" applyProtection="1">
      <alignment vertical="top" wrapText="1"/>
      <protection locked="0"/>
    </xf>
    <xf numFmtId="0" fontId="7" fillId="2" borderId="1" xfId="11" applyFont="1" applyFill="1" applyBorder="1" applyAlignment="1" applyProtection="1">
      <alignment horizontal="left" vertical="center" wrapText="1"/>
      <protection locked="0"/>
    </xf>
    <xf numFmtId="0" fontId="7" fillId="2" borderId="1" xfId="9" applyFont="1" applyFill="1" applyBorder="1" applyAlignment="1" applyProtection="1">
      <alignment horizontal="left" vertical="center" wrapText="1"/>
      <protection locked="0"/>
    </xf>
    <xf numFmtId="0" fontId="7" fillId="0" borderId="1" xfId="11" applyFont="1" applyBorder="1" applyAlignment="1" applyProtection="1">
      <alignment horizontal="left" vertical="center" wrapText="1"/>
      <protection locked="0"/>
    </xf>
    <xf numFmtId="0" fontId="7" fillId="0" borderId="0" xfId="11" applyFont="1" applyBorder="1" applyAlignment="1" applyProtection="1">
      <alignment wrapText="1"/>
      <protection locked="0"/>
    </xf>
    <xf numFmtId="0" fontId="7" fillId="0" borderId="1" xfId="11" applyFont="1" applyFill="1" applyBorder="1" applyAlignment="1" applyProtection="1">
      <alignment horizontal="left" vertical="center" wrapText="1"/>
      <protection locked="0"/>
    </xf>
    <xf numFmtId="1" fontId="14" fillId="5" borderId="1" xfId="10" applyNumberFormat="1" applyFont="1" applyFill="1" applyBorder="1" applyAlignment="1" applyProtection="1">
      <alignment horizontal="left" vertical="top" wrapText="1"/>
    </xf>
    <xf numFmtId="0" fontId="7" fillId="0" borderId="9" xfId="9" applyFont="1" applyFill="1" applyBorder="1" applyAlignment="1" applyProtection="1">
      <alignment horizontal="center" vertical="center" wrapText="1"/>
      <protection locked="0"/>
    </xf>
    <xf numFmtId="0" fontId="14" fillId="2" borderId="1" xfId="11" applyFont="1" applyFill="1" applyBorder="1" applyAlignment="1" applyProtection="1">
      <alignment vertical="center" wrapText="1"/>
      <protection locked="0"/>
    </xf>
    <xf numFmtId="166" fontId="0" fillId="0" borderId="0" xfId="1" applyNumberFormat="1" applyFont="1" applyAlignment="1">
      <alignment wrapText="1"/>
    </xf>
    <xf numFmtId="166" fontId="7" fillId="5" borderId="11" xfId="1" applyNumberFormat="1" applyFont="1" applyFill="1" applyBorder="1" applyAlignment="1" applyProtection="1">
      <alignment vertical="top" wrapText="1"/>
      <protection locked="0"/>
    </xf>
    <xf numFmtId="166" fontId="0" fillId="0" borderId="0" xfId="0" applyNumberFormat="1" applyAlignment="1">
      <alignment wrapText="1"/>
    </xf>
    <xf numFmtId="0" fontId="7" fillId="2" borderId="1" xfId="11" applyFont="1" applyFill="1" applyBorder="1" applyAlignment="1" applyProtection="1">
      <alignment horizontal="left" vertical="center" wrapText="1" indent="3"/>
      <protection locked="0"/>
    </xf>
    <xf numFmtId="0" fontId="14" fillId="5" borderId="1" xfId="11" applyFont="1" applyFill="1" applyBorder="1" applyAlignment="1" applyProtection="1">
      <alignment vertical="center" wrapText="1"/>
      <protection locked="0"/>
    </xf>
    <xf numFmtId="0" fontId="7" fillId="0" borderId="12" xfId="9" applyFont="1" applyFill="1" applyBorder="1" applyAlignment="1" applyProtection="1">
      <alignment horizontal="center" vertical="center" wrapText="1"/>
      <protection locked="0"/>
    </xf>
    <xf numFmtId="0" fontId="14" fillId="5" borderId="13" xfId="11" applyFont="1" applyFill="1" applyBorder="1" applyAlignment="1" applyProtection="1">
      <alignment vertical="center" wrapText="1"/>
      <protection locked="0"/>
    </xf>
    <xf numFmtId="166" fontId="7" fillId="5" borderId="14" xfId="1" applyNumberFormat="1" applyFont="1" applyFill="1" applyBorder="1" applyAlignment="1" applyProtection="1">
      <alignment vertical="top" wrapText="1"/>
    </xf>
    <xf numFmtId="0" fontId="15" fillId="0" borderId="0" xfId="12" applyFont="1" applyFill="1" applyAlignment="1" applyProtection="1">
      <alignment horizontal="left" vertical="center"/>
      <protection locked="0"/>
    </xf>
    <xf numFmtId="0" fontId="15" fillId="5" borderId="35"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3" fillId="0" borderId="0" xfId="0" applyFont="1" applyFill="1" applyAlignment="1">
      <alignment horizontal="center" vertical="center"/>
    </xf>
    <xf numFmtId="0" fontId="15" fillId="5" borderId="9"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3" fillId="0" borderId="0" xfId="0" applyFont="1" applyFill="1" applyAlignment="1">
      <alignment horizontal="left" vertical="center"/>
    </xf>
    <xf numFmtId="0" fontId="3" fillId="0" borderId="9" xfId="0" applyFont="1" applyFill="1" applyBorder="1" applyAlignment="1">
      <alignment horizontal="right" vertical="center" wrapText="1"/>
    </xf>
    <xf numFmtId="0" fontId="3" fillId="0" borderId="1" xfId="0" applyFont="1" applyFill="1" applyBorder="1" applyAlignment="1">
      <alignment horizontal="left" vertical="center" wrapText="1"/>
    </xf>
    <xf numFmtId="10" fontId="7" fillId="0" borderId="1" xfId="2" applyNumberFormat="1" applyFont="1" applyFill="1" applyBorder="1" applyAlignment="1">
      <alignment horizontal="left" vertical="center" wrapText="1"/>
    </xf>
    <xf numFmtId="166" fontId="3" fillId="0" borderId="11" xfId="1" applyNumberFormat="1" applyFont="1" applyFill="1" applyBorder="1" applyAlignment="1">
      <alignment horizontal="right" vertical="center" wrapText="1"/>
    </xf>
    <xf numFmtId="10" fontId="3" fillId="0" borderId="1" xfId="2" applyNumberFormat="1" applyFont="1" applyFill="1" applyBorder="1" applyAlignment="1">
      <alignment horizontal="left" vertical="center" wrapText="1"/>
    </xf>
    <xf numFmtId="166" fontId="15" fillId="5" borderId="11" xfId="1" applyNumberFormat="1" applyFont="1" applyFill="1" applyBorder="1" applyAlignment="1">
      <alignment horizontal="right" vertical="center" wrapText="1"/>
    </xf>
    <xf numFmtId="0" fontId="12" fillId="0" borderId="9" xfId="0" applyFont="1" applyFill="1" applyBorder="1" applyAlignment="1">
      <alignment horizontal="right" vertical="center" wrapText="1"/>
    </xf>
    <xf numFmtId="0" fontId="12" fillId="0" borderId="1" xfId="0" applyFont="1" applyFill="1" applyBorder="1" applyAlignment="1">
      <alignment horizontal="left" vertical="center" wrapText="1"/>
    </xf>
    <xf numFmtId="10" fontId="12" fillId="0" borderId="1" xfId="2" applyNumberFormat="1" applyFont="1" applyFill="1" applyBorder="1" applyAlignment="1">
      <alignment horizontal="left" vertical="center" wrapText="1"/>
    </xf>
    <xf numFmtId="166" fontId="12" fillId="0" borderId="11" xfId="1" applyNumberFormat="1" applyFont="1" applyFill="1" applyBorder="1" applyAlignment="1">
      <alignment horizontal="right" vertical="center" wrapText="1"/>
    </xf>
    <xf numFmtId="0" fontId="12" fillId="0" borderId="0" xfId="0" applyFont="1" applyFill="1" applyAlignment="1">
      <alignment horizontal="left" vertical="center"/>
    </xf>
    <xf numFmtId="9" fontId="15" fillId="5" borderId="1" xfId="2" applyFont="1" applyFill="1" applyBorder="1" applyAlignment="1">
      <alignment horizontal="left" vertical="center" wrapText="1"/>
    </xf>
    <xf numFmtId="49" fontId="12" fillId="0" borderId="9" xfId="0" applyNumberFormat="1" applyFont="1" applyFill="1" applyBorder="1" applyAlignment="1">
      <alignment horizontal="right" vertical="center" wrapText="1"/>
    </xf>
    <xf numFmtId="10" fontId="12" fillId="0" borderId="1" xfId="0" applyNumberFormat="1" applyFont="1" applyFill="1" applyBorder="1" applyAlignment="1">
      <alignment horizontal="left" vertical="center" wrapText="1"/>
    </xf>
    <xf numFmtId="0" fontId="15" fillId="5" borderId="27"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15" fillId="5" borderId="1" xfId="0" applyFont="1" applyFill="1" applyBorder="1" applyAlignment="1">
      <alignment horizontal="center" vertical="center" wrapText="1"/>
    </xf>
    <xf numFmtId="166" fontId="15" fillId="5" borderId="11" xfId="1" applyNumberFormat="1" applyFont="1" applyFill="1" applyBorder="1" applyAlignment="1">
      <alignment horizontal="center" vertical="center" wrapText="1"/>
    </xf>
    <xf numFmtId="0" fontId="15" fillId="0" borderId="9" xfId="0" applyFont="1" applyFill="1" applyBorder="1" applyAlignment="1">
      <alignment horizontal="left" vertical="center" wrapText="1"/>
    </xf>
    <xf numFmtId="49" fontId="33" fillId="0" borderId="12" xfId="13" applyNumberFormat="1" applyFont="1" applyFill="1" applyBorder="1" applyAlignment="1" applyProtection="1">
      <alignment horizontal="left" vertical="center"/>
      <protection locked="0"/>
    </xf>
    <xf numFmtId="0" fontId="34" fillId="0" borderId="13" xfId="9" applyFont="1" applyFill="1" applyBorder="1" applyAlignment="1" applyProtection="1">
      <alignment horizontal="left" vertical="center" wrapText="1"/>
      <protection locked="0"/>
    </xf>
    <xf numFmtId="10" fontId="34" fillId="0" borderId="13" xfId="2" applyNumberFormat="1" applyFont="1" applyFill="1" applyBorder="1" applyAlignment="1" applyProtection="1">
      <alignment horizontal="left" vertical="center"/>
    </xf>
    <xf numFmtId="166" fontId="7" fillId="0" borderId="14" xfId="1" applyNumberFormat="1" applyFont="1" applyFill="1" applyBorder="1" applyAlignment="1" applyProtection="1">
      <alignment horizontal="right" vertical="center"/>
    </xf>
    <xf numFmtId="0" fontId="13" fillId="0" borderId="0" xfId="5" applyFont="1" applyFill="1" applyBorder="1" applyProtection="1"/>
    <xf numFmtId="0" fontId="13" fillId="0" borderId="0" xfId="5" applyFont="1" applyFill="1" applyBorder="1" applyAlignment="1" applyProtection="1"/>
    <xf numFmtId="0" fontId="13" fillId="0" borderId="0" xfId="5" applyFont="1" applyFill="1" applyBorder="1" applyAlignment="1" applyProtection="1">
      <alignment horizontal="center"/>
    </xf>
    <xf numFmtId="0" fontId="19" fillId="0" borderId="0" xfId="0" applyFont="1" applyFill="1" applyBorder="1" applyAlignment="1" applyProtection="1">
      <alignment horizontal="right"/>
      <protection locked="0"/>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6" fillId="0" borderId="9" xfId="0" applyFont="1" applyBorder="1" applyAlignment="1">
      <alignment horizontal="center"/>
    </xf>
    <xf numFmtId="0" fontId="6" fillId="0" borderId="38" xfId="0" applyFont="1" applyBorder="1" applyAlignment="1">
      <alignment wrapText="1"/>
    </xf>
    <xf numFmtId="165" fontId="6" fillId="0" borderId="39" xfId="0" applyNumberFormat="1" applyFont="1" applyBorder="1" applyAlignment="1">
      <alignment vertical="center"/>
    </xf>
    <xf numFmtId="168" fontId="6" fillId="0" borderId="40" xfId="0" applyNumberFormat="1" applyFont="1" applyBorder="1" applyAlignment="1">
      <alignment horizontal="center"/>
    </xf>
    <xf numFmtId="168" fontId="0" fillId="0" borderId="0" xfId="0" applyNumberFormat="1" applyBorder="1" applyAlignment="1">
      <alignment horizontal="center"/>
    </xf>
    <xf numFmtId="0" fontId="6" fillId="0" borderId="41" xfId="0" applyFont="1" applyBorder="1" applyAlignment="1">
      <alignment wrapText="1"/>
    </xf>
    <xf numFmtId="168" fontId="6" fillId="0" borderId="42" xfId="0" applyNumberFormat="1" applyFont="1" applyBorder="1" applyAlignment="1">
      <alignment horizontal="center"/>
    </xf>
    <xf numFmtId="165" fontId="21" fillId="0" borderId="43" xfId="0" applyNumberFormat="1" applyFont="1" applyBorder="1" applyAlignment="1">
      <alignment vertical="center"/>
    </xf>
    <xf numFmtId="168" fontId="21" fillId="0" borderId="42" xfId="0" applyNumberFormat="1" applyFont="1" applyBorder="1" applyAlignment="1">
      <alignment horizontal="center"/>
    </xf>
    <xf numFmtId="168" fontId="26" fillId="0" borderId="0" xfId="0" applyNumberFormat="1" applyFont="1" applyBorder="1" applyAlignment="1">
      <alignment horizontal="center"/>
    </xf>
    <xf numFmtId="0" fontId="21" fillId="0" borderId="41" xfId="0" applyFont="1" applyBorder="1" applyAlignment="1">
      <alignment wrapText="1"/>
    </xf>
    <xf numFmtId="0" fontId="21" fillId="0" borderId="41" xfId="0" applyFont="1" applyBorder="1" applyAlignment="1">
      <alignment horizontal="right" wrapText="1"/>
    </xf>
    <xf numFmtId="166" fontId="21" fillId="0" borderId="43" xfId="1" applyNumberFormat="1" applyFont="1" applyBorder="1" applyAlignment="1">
      <alignment vertical="center"/>
    </xf>
    <xf numFmtId="165" fontId="6" fillId="5" borderId="43" xfId="0" applyNumberFormat="1" applyFont="1" applyFill="1" applyBorder="1" applyAlignment="1">
      <alignment vertical="center"/>
    </xf>
    <xf numFmtId="165" fontId="6" fillId="0" borderId="43" xfId="0" applyNumberFormat="1" applyFont="1" applyBorder="1" applyAlignment="1">
      <alignment vertical="center"/>
    </xf>
    <xf numFmtId="168" fontId="19" fillId="6" borderId="42" xfId="0" applyNumberFormat="1" applyFont="1" applyFill="1" applyBorder="1" applyAlignment="1">
      <alignment horizontal="center"/>
    </xf>
    <xf numFmtId="0" fontId="6" fillId="0" borderId="44" xfId="0" applyFont="1" applyBorder="1" applyAlignment="1">
      <alignment wrapText="1"/>
    </xf>
    <xf numFmtId="165" fontId="6" fillId="0" borderId="45" xfId="0" applyNumberFormat="1" applyFont="1" applyBorder="1" applyAlignment="1">
      <alignment vertical="center"/>
    </xf>
    <xf numFmtId="0" fontId="35" fillId="5" borderId="46" xfId="0" applyFont="1" applyFill="1" applyBorder="1" applyAlignment="1">
      <alignment wrapText="1"/>
    </xf>
    <xf numFmtId="165" fontId="35" fillId="5" borderId="47" xfId="0" applyNumberFormat="1" applyFont="1" applyFill="1" applyBorder="1" applyAlignment="1">
      <alignment vertical="center"/>
    </xf>
    <xf numFmtId="168" fontId="35" fillId="5" borderId="48" xfId="0" applyNumberFormat="1" applyFont="1" applyFill="1" applyBorder="1" applyAlignment="1">
      <alignment horizontal="center"/>
    </xf>
    <xf numFmtId="168" fontId="2" fillId="0" borderId="0" xfId="0" applyNumberFormat="1" applyFont="1" applyFill="1" applyBorder="1" applyAlignment="1">
      <alignment horizontal="center"/>
    </xf>
    <xf numFmtId="165" fontId="6" fillId="0" borderId="49" xfId="0" applyNumberFormat="1" applyFont="1" applyBorder="1" applyAlignment="1">
      <alignment vertical="center"/>
    </xf>
    <xf numFmtId="168" fontId="6" fillId="0" borderId="50" xfId="0" applyNumberFormat="1" applyFont="1" applyBorder="1" applyAlignment="1">
      <alignment horizontal="center"/>
    </xf>
    <xf numFmtId="0" fontId="21" fillId="0" borderId="44" xfId="0" applyFont="1" applyBorder="1" applyAlignment="1">
      <alignment horizontal="right" wrapText="1"/>
    </xf>
    <xf numFmtId="166" fontId="21" fillId="0" borderId="49" xfId="1" applyNumberFormat="1" applyFont="1" applyBorder="1" applyAlignment="1">
      <alignment vertical="center"/>
    </xf>
    <xf numFmtId="166" fontId="6" fillId="0" borderId="43" xfId="1" applyNumberFormat="1" applyFont="1" applyBorder="1" applyAlignment="1">
      <alignment vertical="center"/>
    </xf>
    <xf numFmtId="166" fontId="8" fillId="0" borderId="43" xfId="1" applyNumberFormat="1" applyFont="1" applyBorder="1" applyAlignment="1">
      <alignment vertical="center"/>
    </xf>
    <xf numFmtId="0" fontId="6" fillId="0" borderId="12" xfId="0" applyFont="1" applyBorder="1" applyAlignment="1">
      <alignment horizontal="center"/>
    </xf>
    <xf numFmtId="0" fontId="35" fillId="5" borderId="51" xfId="0" applyFont="1" applyFill="1" applyBorder="1" applyAlignment="1">
      <alignment wrapText="1"/>
    </xf>
    <xf numFmtId="165" fontId="35" fillId="5" borderId="52" xfId="0" applyNumberFormat="1" applyFont="1" applyFill="1" applyBorder="1" applyAlignment="1">
      <alignment vertical="center"/>
    </xf>
    <xf numFmtId="168" fontId="35" fillId="5" borderId="53" xfId="0" applyNumberFormat="1" applyFont="1" applyFill="1" applyBorder="1" applyAlignment="1">
      <alignment horizontal="center"/>
    </xf>
    <xf numFmtId="0" fontId="3" fillId="0" borderId="0" xfId="0" applyFont="1" applyAlignment="1">
      <alignment horizontal="center" vertical="center"/>
    </xf>
    <xf numFmtId="0" fontId="15" fillId="0" borderId="0" xfId="0" applyFont="1" applyFill="1" applyBorder="1" applyAlignment="1">
      <alignment horizontal="center" wrapText="1"/>
    </xf>
    <xf numFmtId="0" fontId="3" fillId="0" borderId="54" xfId="0" applyFont="1" applyBorder="1"/>
    <xf numFmtId="0" fontId="3" fillId="0" borderId="55" xfId="0" applyFont="1" applyBorder="1"/>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56" xfId="0" applyFont="1" applyBorder="1"/>
    <xf numFmtId="0" fontId="3" fillId="0" borderId="2" xfId="0" applyFont="1" applyBorder="1" applyAlignment="1">
      <alignment horizontal="center" vertical="center" wrapText="1"/>
    </xf>
    <xf numFmtId="9" fontId="3" fillId="0" borderId="19" xfId="0" applyNumberFormat="1" applyFont="1" applyBorder="1" applyAlignment="1">
      <alignment horizontal="center" vertical="center"/>
    </xf>
    <xf numFmtId="9" fontId="3" fillId="0" borderId="25" xfId="0" applyNumberFormat="1" applyFont="1" applyBorder="1" applyAlignment="1">
      <alignment horizontal="center" vertical="center"/>
    </xf>
    <xf numFmtId="0" fontId="36" fillId="2" borderId="57" xfId="11" applyFont="1" applyFill="1" applyBorder="1" applyAlignment="1" applyProtection="1">
      <alignment horizontal="center" vertical="center" wrapText="1"/>
      <protection locked="0"/>
    </xf>
    <xf numFmtId="0" fontId="3" fillId="0" borderId="24" xfId="0" applyFont="1" applyBorder="1" applyAlignment="1">
      <alignment horizontal="center" vertical="center" wrapText="1"/>
    </xf>
    <xf numFmtId="9" fontId="37" fillId="0" borderId="1" xfId="0" applyNumberFormat="1" applyFont="1" applyFill="1" applyBorder="1" applyAlignment="1">
      <alignment horizontal="center" vertical="center"/>
    </xf>
    <xf numFmtId="0" fontId="36" fillId="2" borderId="32" xfId="11" applyFont="1" applyFill="1" applyBorder="1" applyAlignment="1" applyProtection="1">
      <alignment horizontal="center" vertical="center" wrapText="1"/>
      <protection locked="0"/>
    </xf>
    <xf numFmtId="0" fontId="3" fillId="0" borderId="9" xfId="0" applyFont="1" applyBorder="1" applyAlignment="1">
      <alignment vertical="center"/>
    </xf>
    <xf numFmtId="0" fontId="7" fillId="2" borderId="1" xfId="11" applyFont="1" applyFill="1" applyBorder="1" applyAlignment="1" applyProtection="1">
      <alignment horizontal="left" vertical="center"/>
      <protection locked="0"/>
    </xf>
    <xf numFmtId="166" fontId="3" fillId="0" borderId="1" xfId="1" applyNumberFormat="1" applyFont="1" applyBorder="1" applyAlignment="1"/>
    <xf numFmtId="166" fontId="3" fillId="0" borderId="19" xfId="1" applyNumberFormat="1" applyFont="1" applyBorder="1" applyAlignment="1"/>
    <xf numFmtId="43" fontId="3" fillId="0" borderId="11" xfId="1" applyNumberFormat="1" applyFont="1" applyBorder="1" applyAlignment="1"/>
    <xf numFmtId="0" fontId="25" fillId="0" borderId="0" xfId="0" applyFont="1" applyAlignment="1"/>
    <xf numFmtId="166" fontId="3" fillId="0" borderId="11" xfId="1" applyNumberFormat="1" applyFont="1" applyBorder="1" applyAlignment="1"/>
    <xf numFmtId="0" fontId="7" fillId="2" borderId="12" xfId="9" applyFont="1" applyFill="1" applyBorder="1" applyAlignment="1" applyProtection="1">
      <alignment horizontal="left" vertical="center"/>
      <protection locked="0"/>
    </xf>
    <xf numFmtId="0" fontId="14" fillId="2" borderId="13" xfId="14" applyFont="1" applyFill="1" applyBorder="1" applyAlignment="1" applyProtection="1">
      <protection locked="0"/>
    </xf>
    <xf numFmtId="166" fontId="3" fillId="5" borderId="13" xfId="1" applyNumberFormat="1" applyFont="1" applyFill="1" applyBorder="1"/>
    <xf numFmtId="166" fontId="3" fillId="5" borderId="14" xfId="1" applyNumberFormat="1" applyFont="1" applyFill="1" applyBorder="1"/>
    <xf numFmtId="0" fontId="15" fillId="0" borderId="0" xfId="0" applyFont="1" applyFill="1" applyAlignment="1">
      <alignment horizontal="center" wrapText="1"/>
    </xf>
    <xf numFmtId="0" fontId="3" fillId="0" borderId="6" xfId="0" applyFont="1" applyBorder="1"/>
    <xf numFmtId="0" fontId="3" fillId="0" borderId="8" xfId="0" applyFont="1" applyBorder="1"/>
    <xf numFmtId="166" fontId="14" fillId="2" borderId="6" xfId="15" applyNumberFormat="1" applyFont="1" applyFill="1" applyBorder="1" applyAlignment="1" applyProtection="1">
      <alignment horizontal="center"/>
      <protection locked="0"/>
    </xf>
    <xf numFmtId="166" fontId="14" fillId="2" borderId="7" xfId="15" applyNumberFormat="1" applyFont="1" applyFill="1" applyBorder="1" applyAlignment="1" applyProtection="1">
      <alignment horizontal="center"/>
      <protection locked="0"/>
    </xf>
    <xf numFmtId="166" fontId="14" fillId="2" borderId="8" xfId="15" applyNumberFormat="1" applyFont="1" applyFill="1" applyBorder="1" applyAlignment="1" applyProtection="1">
      <alignment horizontal="center"/>
      <protection locked="0"/>
    </xf>
    <xf numFmtId="166" fontId="14" fillId="0" borderId="58" xfId="15" applyNumberFormat="1" applyFont="1" applyFill="1" applyBorder="1" applyAlignment="1" applyProtection="1">
      <alignment horizontal="center" vertical="center" wrapText="1"/>
      <protection locked="0"/>
    </xf>
    <xf numFmtId="0" fontId="15" fillId="0" borderId="59" xfId="0" applyFont="1" applyBorder="1" applyAlignment="1">
      <alignment horizontal="center" vertical="center" wrapText="1"/>
    </xf>
    <xf numFmtId="0" fontId="3" fillId="0" borderId="11" xfId="0" applyFont="1" applyBorder="1" applyAlignment="1">
      <alignment horizontal="center" vertical="center"/>
    </xf>
    <xf numFmtId="166" fontId="7" fillId="2" borderId="9" xfId="15" applyNumberFormat="1" applyFont="1" applyFill="1" applyBorder="1" applyAlignment="1" applyProtection="1">
      <alignment horizontal="center" vertical="center" wrapText="1"/>
      <protection locked="0"/>
    </xf>
    <xf numFmtId="166" fontId="7" fillId="2" borderId="1" xfId="15" applyNumberFormat="1" applyFont="1" applyFill="1" applyBorder="1" applyAlignment="1" applyProtection="1">
      <alignment horizontal="center" vertical="center" wrapText="1"/>
      <protection locked="0"/>
    </xf>
    <xf numFmtId="0" fontId="7" fillId="0" borderId="1" xfId="11" applyFont="1" applyBorder="1" applyAlignment="1" applyProtection="1">
      <alignment horizontal="center" vertical="center" wrapText="1"/>
      <protection locked="0"/>
    </xf>
    <xf numFmtId="0" fontId="7" fillId="0" borderId="1" xfId="11" applyFont="1" applyFill="1" applyBorder="1" applyAlignment="1" applyProtection="1">
      <alignment horizontal="center" vertical="center" wrapText="1"/>
      <protection locked="0"/>
    </xf>
    <xf numFmtId="166" fontId="7" fillId="2" borderId="11" xfId="15" applyNumberFormat="1" applyFont="1" applyFill="1" applyBorder="1" applyAlignment="1" applyProtection="1">
      <alignment horizontal="center" vertical="center" wrapText="1"/>
      <protection locked="0"/>
    </xf>
    <xf numFmtId="166" fontId="14" fillId="0" borderId="60" xfId="15" applyNumberFormat="1" applyFont="1" applyFill="1" applyBorder="1" applyAlignment="1" applyProtection="1">
      <alignment horizontal="center" vertical="center" wrapText="1"/>
      <protection locked="0"/>
    </xf>
    <xf numFmtId="0" fontId="15" fillId="0" borderId="61" xfId="0" applyFont="1" applyBorder="1" applyAlignment="1">
      <alignment horizontal="center" vertical="center" wrapText="1"/>
    </xf>
    <xf numFmtId="0" fontId="7" fillId="2" borderId="9" xfId="13" applyFont="1" applyFill="1" applyBorder="1" applyAlignment="1" applyProtection="1">
      <alignment horizontal="right" vertical="center"/>
      <protection locked="0"/>
    </xf>
    <xf numFmtId="0" fontId="7" fillId="2" borderId="11" xfId="11" applyFont="1" applyFill="1" applyBorder="1" applyAlignment="1" applyProtection="1">
      <alignment horizontal="left" vertical="center"/>
      <protection locked="0"/>
    </xf>
    <xf numFmtId="166" fontId="3" fillId="0" borderId="9" xfId="1" applyNumberFormat="1" applyFont="1" applyBorder="1" applyAlignment="1"/>
    <xf numFmtId="165" fontId="3" fillId="0" borderId="9" xfId="0" applyNumberFormat="1" applyFont="1" applyBorder="1" applyAlignment="1"/>
    <xf numFmtId="165" fontId="3" fillId="0" borderId="1" xfId="0" applyNumberFormat="1" applyFont="1" applyBorder="1" applyAlignment="1"/>
    <xf numFmtId="165" fontId="3" fillId="0" borderId="11" xfId="0" applyNumberFormat="1" applyFont="1" applyBorder="1" applyAlignment="1"/>
    <xf numFmtId="166" fontId="3" fillId="0" borderId="28" xfId="1" applyNumberFormat="1" applyFont="1" applyBorder="1" applyAlignment="1">
      <alignment wrapText="1"/>
    </xf>
    <xf numFmtId="165" fontId="3" fillId="0" borderId="28" xfId="0" applyNumberFormat="1" applyFont="1" applyBorder="1" applyAlignment="1"/>
    <xf numFmtId="165" fontId="3" fillId="5" borderId="61" xfId="0" applyNumberFormat="1" applyFont="1" applyFill="1" applyBorder="1" applyAlignment="1"/>
    <xf numFmtId="0" fontId="14" fillId="2" borderId="14" xfId="14" applyFont="1" applyFill="1" applyBorder="1" applyAlignment="1" applyProtection="1">
      <protection locked="0"/>
    </xf>
    <xf numFmtId="165" fontId="3" fillId="5" borderId="12" xfId="0" applyNumberFormat="1" applyFont="1" applyFill="1" applyBorder="1"/>
    <xf numFmtId="165" fontId="3" fillId="5" borderId="13" xfId="0" applyNumberFormat="1" applyFont="1" applyFill="1" applyBorder="1"/>
    <xf numFmtId="165" fontId="3" fillId="5" borderId="14" xfId="0" applyNumberFormat="1" applyFont="1" applyFill="1" applyBorder="1"/>
    <xf numFmtId="165" fontId="3" fillId="5" borderId="62" xfId="0" applyNumberFormat="1" applyFont="1" applyFill="1" applyBorder="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15" fillId="0" borderId="0" xfId="0" applyFont="1" applyFill="1" applyAlignment="1">
      <alignment horizontal="center"/>
    </xf>
    <xf numFmtId="0" fontId="3" fillId="0" borderId="7" xfId="0" applyFont="1" applyBorder="1"/>
    <xf numFmtId="0" fontId="3" fillId="0" borderId="7" xfId="0" applyFont="1" applyBorder="1" applyAlignment="1">
      <alignment wrapText="1"/>
    </xf>
    <xf numFmtId="0" fontId="3" fillId="0" borderId="15" xfId="0" applyFont="1" applyBorder="1" applyAlignment="1">
      <alignment wrapText="1"/>
    </xf>
    <xf numFmtId="0" fontId="3" fillId="0" borderId="8" xfId="0" applyFont="1" applyBorder="1" applyAlignment="1">
      <alignment wrapText="1"/>
    </xf>
    <xf numFmtId="0" fontId="25" fillId="0" borderId="0" xfId="0" applyFont="1" applyAlignment="1">
      <alignment wrapText="1"/>
    </xf>
    <xf numFmtId="0" fontId="3" fillId="0" borderId="24" xfId="0" applyFont="1" applyBorder="1"/>
    <xf numFmtId="0" fontId="3" fillId="0" borderId="2" xfId="0" applyFont="1" applyFill="1" applyBorder="1" applyAlignment="1">
      <alignment horizontal="center" vertical="center" wrapText="1"/>
    </xf>
    <xf numFmtId="0" fontId="3" fillId="0" borderId="19" xfId="0" applyFont="1" applyFill="1" applyBorder="1" applyAlignment="1">
      <alignment horizontal="center" wrapText="1"/>
    </xf>
    <xf numFmtId="0" fontId="3" fillId="0" borderId="25" xfId="0" applyFont="1" applyFill="1" applyBorder="1" applyAlignment="1">
      <alignment horizontal="center" wrapText="1"/>
    </xf>
    <xf numFmtId="0" fontId="3" fillId="0" borderId="5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9" xfId="0" applyFont="1" applyBorder="1"/>
    <xf numFmtId="166" fontId="3" fillId="0" borderId="1" xfId="1" applyNumberFormat="1" applyFont="1" applyBorder="1"/>
    <xf numFmtId="166" fontId="3" fillId="0" borderId="1" xfId="1" applyNumberFormat="1" applyFont="1" applyFill="1" applyBorder="1"/>
    <xf numFmtId="166" fontId="3" fillId="0" borderId="19" xfId="1" applyNumberFormat="1" applyFont="1" applyBorder="1"/>
    <xf numFmtId="9" fontId="3" fillId="0" borderId="11" xfId="2" applyFont="1" applyBorder="1"/>
    <xf numFmtId="0" fontId="3" fillId="0" borderId="12" xfId="0" applyFont="1" applyBorder="1"/>
    <xf numFmtId="0" fontId="15" fillId="0" borderId="13" xfId="0" applyFont="1" applyBorder="1"/>
    <xf numFmtId="9" fontId="3" fillId="5" borderId="14" xfId="2" applyFont="1" applyFill="1" applyBorder="1"/>
    <xf numFmtId="43" fontId="3" fillId="0" borderId="0" xfId="0" applyNumberFormat="1" applyFont="1"/>
    <xf numFmtId="0" fontId="31" fillId="0" borderId="54" xfId="0" applyFont="1" applyFill="1" applyBorder="1" applyAlignment="1">
      <alignment horizontal="left" vertical="center"/>
    </xf>
    <xf numFmtId="0" fontId="31" fillId="0" borderId="55" xfId="0" applyFont="1" applyFill="1" applyBorder="1" applyAlignment="1">
      <alignment horizontal="left" vertical="center"/>
    </xf>
    <xf numFmtId="0" fontId="3" fillId="0" borderId="55"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1" fillId="2" borderId="64" xfId="0" applyFont="1" applyFill="1" applyBorder="1" applyAlignment="1">
      <alignment horizontal="left"/>
    </xf>
    <xf numFmtId="0" fontId="31" fillId="2" borderId="4" xfId="0" applyFont="1" applyFill="1" applyBorder="1" applyAlignment="1">
      <alignment horizontal="left"/>
    </xf>
    <xf numFmtId="0" fontId="3" fillId="0" borderId="11" xfId="0" applyFont="1" applyFill="1" applyBorder="1" applyAlignment="1">
      <alignment horizontal="center" vertical="center" wrapText="1"/>
    </xf>
    <xf numFmtId="0" fontId="15" fillId="2" borderId="27" xfId="0" applyFont="1" applyFill="1" applyBorder="1" applyAlignment="1">
      <alignment vertical="center"/>
    </xf>
    <xf numFmtId="0" fontId="3" fillId="2" borderId="33" xfId="0" applyFont="1" applyFill="1" applyBorder="1" applyAlignment="1">
      <alignment vertical="center"/>
    </xf>
    <xf numFmtId="0" fontId="3" fillId="2" borderId="28"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vertical="center"/>
    </xf>
    <xf numFmtId="166" fontId="3" fillId="0" borderId="65" xfId="1" applyNumberFormat="1" applyFont="1" applyFill="1" applyBorder="1" applyAlignment="1">
      <alignment vertical="center"/>
    </xf>
    <xf numFmtId="166" fontId="3" fillId="0" borderId="32" xfId="1" applyNumberFormat="1" applyFont="1" applyFill="1" applyBorder="1" applyAlignment="1">
      <alignment vertical="center"/>
    </xf>
    <xf numFmtId="0" fontId="3" fillId="0" borderId="1" xfId="0" applyFont="1" applyFill="1" applyBorder="1" applyAlignment="1">
      <alignment vertical="center"/>
    </xf>
    <xf numFmtId="166" fontId="3" fillId="0" borderId="1" xfId="1" applyNumberFormat="1" applyFont="1" applyFill="1" applyBorder="1" applyAlignment="1">
      <alignment vertical="center"/>
    </xf>
    <xf numFmtId="166" fontId="3" fillId="0" borderId="19" xfId="1" applyNumberFormat="1" applyFont="1" applyFill="1" applyBorder="1" applyAlignment="1">
      <alignment vertical="center"/>
    </xf>
    <xf numFmtId="166" fontId="3" fillId="0" borderId="11" xfId="1" applyNumberFormat="1" applyFont="1" applyFill="1" applyBorder="1" applyAlignment="1">
      <alignment vertical="center"/>
    </xf>
    <xf numFmtId="43" fontId="3" fillId="0" borderId="1" xfId="1" applyNumberFormat="1" applyFont="1" applyFill="1" applyBorder="1" applyAlignment="1">
      <alignment vertical="center"/>
    </xf>
    <xf numFmtId="0" fontId="15" fillId="0" borderId="1" xfId="0" applyFont="1" applyFill="1" applyBorder="1" applyAlignment="1">
      <alignment vertical="center"/>
    </xf>
    <xf numFmtId="166" fontId="3" fillId="2" borderId="33" xfId="1" applyNumberFormat="1" applyFont="1" applyFill="1" applyBorder="1" applyAlignment="1">
      <alignment vertical="center"/>
    </xf>
    <xf numFmtId="166" fontId="3" fillId="2" borderId="28" xfId="1" applyNumberFormat="1" applyFont="1" applyFill="1" applyBorder="1" applyAlignment="1">
      <alignment vertical="center"/>
    </xf>
    <xf numFmtId="0" fontId="15" fillId="0" borderId="13" xfId="0" applyFont="1" applyFill="1" applyBorder="1" applyAlignment="1">
      <alignment vertical="center"/>
    </xf>
    <xf numFmtId="166" fontId="3" fillId="0" borderId="13" xfId="1" applyNumberFormat="1" applyFont="1" applyFill="1" applyBorder="1" applyAlignment="1">
      <alignment vertical="center"/>
    </xf>
    <xf numFmtId="166" fontId="3" fillId="0" borderId="20" xfId="1" applyNumberFormat="1" applyFont="1" applyFill="1" applyBorder="1" applyAlignment="1">
      <alignment vertical="center"/>
    </xf>
    <xf numFmtId="0" fontId="3" fillId="2" borderId="56" xfId="0" applyFont="1" applyFill="1" applyBorder="1" applyAlignment="1">
      <alignment horizontal="center" vertical="center"/>
    </xf>
    <xf numFmtId="0" fontId="3" fillId="2" borderId="0" xfId="0" applyFont="1" applyFill="1" applyBorder="1" applyAlignment="1">
      <alignment vertical="center"/>
    </xf>
    <xf numFmtId="0" fontId="3" fillId="0" borderId="36"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164" fontId="16" fillId="3" borderId="55" xfId="6" applyBorder="1"/>
    <xf numFmtId="166" fontId="3" fillId="0" borderId="15" xfId="1" applyNumberFormat="1" applyFont="1" applyFill="1" applyBorder="1" applyAlignment="1">
      <alignment vertical="center"/>
    </xf>
    <xf numFmtId="166" fontId="3" fillId="0" borderId="8" xfId="1" applyNumberFormat="1" applyFont="1" applyFill="1" applyBorder="1" applyAlignment="1">
      <alignment vertical="center"/>
    </xf>
    <xf numFmtId="0" fontId="3" fillId="0" borderId="66" xfId="0" applyFont="1" applyFill="1" applyBorder="1" applyAlignment="1">
      <alignment horizontal="center" vertical="center"/>
    </xf>
    <xf numFmtId="0" fontId="3" fillId="0" borderId="2" xfId="0" applyFont="1" applyFill="1" applyBorder="1" applyAlignment="1">
      <alignment vertical="center"/>
    </xf>
    <xf numFmtId="164" fontId="16" fillId="3" borderId="20" xfId="6" applyBorder="1"/>
    <xf numFmtId="164" fontId="16" fillId="3" borderId="34" xfId="6" applyBorder="1"/>
    <xf numFmtId="164" fontId="16" fillId="3" borderId="26" xfId="6" applyBorder="1"/>
    <xf numFmtId="166" fontId="3" fillId="0" borderId="3" xfId="1" applyNumberFormat="1" applyFont="1" applyFill="1" applyBorder="1" applyAlignment="1">
      <alignment vertical="center"/>
    </xf>
    <xf numFmtId="166" fontId="3" fillId="0" borderId="57" xfId="1" applyNumberFormat="1" applyFont="1" applyFill="1" applyBorder="1" applyAlignment="1">
      <alignment vertical="center"/>
    </xf>
    <xf numFmtId="0" fontId="3" fillId="0" borderId="67" xfId="0" applyFont="1" applyFill="1" applyBorder="1" applyAlignment="1">
      <alignment horizontal="center" vertical="center"/>
    </xf>
    <xf numFmtId="0" fontId="3" fillId="0" borderId="68" xfId="0" applyFont="1" applyFill="1" applyBorder="1" applyAlignment="1">
      <alignment vertical="center"/>
    </xf>
    <xf numFmtId="164" fontId="16" fillId="3" borderId="69" xfId="6" applyBorder="1"/>
    <xf numFmtId="9" fontId="3" fillId="0" borderId="70" xfId="2" applyNumberFormat="1" applyFont="1" applyFill="1" applyBorder="1" applyAlignment="1">
      <alignment vertical="center"/>
    </xf>
    <xf numFmtId="9" fontId="3" fillId="0" borderId="70" xfId="2" applyFont="1" applyFill="1" applyBorder="1" applyAlignment="1">
      <alignment vertical="center"/>
    </xf>
    <xf numFmtId="9" fontId="3" fillId="0" borderId="71" xfId="2" applyFont="1" applyFill="1" applyBorder="1" applyAlignment="1">
      <alignment vertical="center"/>
    </xf>
    <xf numFmtId="9" fontId="0" fillId="0" borderId="0" xfId="0" applyNumberFormat="1"/>
    <xf numFmtId="0" fontId="35" fillId="0" borderId="0" xfId="0" applyFont="1"/>
    <xf numFmtId="0" fontId="3" fillId="0" borderId="54" xfId="0" applyFont="1" applyBorder="1" applyAlignment="1">
      <alignment horizontal="center"/>
    </xf>
    <xf numFmtId="0" fontId="3" fillId="0" borderId="55"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5" fillId="0" borderId="0" xfId="0" applyFont="1" applyAlignment="1">
      <alignment horizontal="center"/>
    </xf>
    <xf numFmtId="0" fontId="8" fillId="2" borderId="9" xfId="13" applyFont="1" applyFill="1" applyBorder="1" applyAlignment="1" applyProtection="1">
      <alignment horizontal="left" vertical="center"/>
      <protection locked="0"/>
    </xf>
    <xf numFmtId="0" fontId="8" fillId="2" borderId="1" xfId="13" applyFont="1" applyFill="1" applyBorder="1" applyProtection="1">
      <protection locked="0"/>
    </xf>
    <xf numFmtId="0" fontId="8" fillId="0" borderId="1" xfId="11" applyFont="1" applyFill="1" applyBorder="1" applyAlignment="1" applyProtection="1">
      <alignment horizontal="center" vertical="center" wrapText="1"/>
      <protection locked="0"/>
    </xf>
    <xf numFmtId="0" fontId="8" fillId="2" borderId="1" xfId="11" applyFont="1" applyFill="1" applyBorder="1" applyAlignment="1" applyProtection="1">
      <alignment horizontal="center" vertical="center" wrapText="1"/>
      <protection locked="0"/>
    </xf>
    <xf numFmtId="3" fontId="8" fillId="2" borderId="1" xfId="15" applyNumberFormat="1" applyFont="1" applyFill="1" applyBorder="1" applyAlignment="1" applyProtection="1">
      <alignment horizontal="center" vertical="center" wrapText="1"/>
      <protection locked="0"/>
    </xf>
    <xf numFmtId="9" fontId="8" fillId="2" borderId="1" xfId="16" applyNumberFormat="1" applyFont="1" applyFill="1" applyBorder="1" applyAlignment="1" applyProtection="1">
      <alignment horizontal="center" vertical="center"/>
      <protection locked="0"/>
    </xf>
    <xf numFmtId="0" fontId="8" fillId="2" borderId="11" xfId="11" applyFont="1" applyFill="1" applyBorder="1" applyAlignment="1" applyProtection="1">
      <alignment horizontal="center" vertical="center" wrapText="1"/>
      <protection locked="0"/>
    </xf>
    <xf numFmtId="0" fontId="8" fillId="2" borderId="9" xfId="13" applyFont="1" applyFill="1" applyBorder="1" applyAlignment="1" applyProtection="1">
      <alignment horizontal="right" vertical="center"/>
      <protection locked="0"/>
    </xf>
    <xf numFmtId="0" fontId="13" fillId="2" borderId="1" xfId="11" applyFont="1" applyFill="1" applyBorder="1" applyAlignment="1" applyProtection="1">
      <alignment wrapText="1"/>
      <protection locked="0"/>
    </xf>
    <xf numFmtId="165" fontId="8" fillId="5" borderId="1" xfId="13" applyNumberFormat="1" applyFont="1" applyFill="1" applyBorder="1" applyProtection="1"/>
    <xf numFmtId="0" fontId="8" fillId="2" borderId="1" xfId="13" applyFont="1" applyFill="1" applyBorder="1" applyProtection="1"/>
    <xf numFmtId="166" fontId="8" fillId="5" borderId="1" xfId="1" applyNumberFormat="1" applyFont="1" applyFill="1" applyBorder="1" applyProtection="1"/>
    <xf numFmtId="166" fontId="8" fillId="2" borderId="1" xfId="1" applyNumberFormat="1" applyFont="1" applyFill="1" applyBorder="1" applyProtection="1"/>
    <xf numFmtId="166" fontId="8" fillId="5" borderId="11" xfId="1" applyNumberFormat="1" applyFont="1" applyFill="1" applyBorder="1" applyProtection="1"/>
    <xf numFmtId="0" fontId="25" fillId="0" borderId="0" xfId="0" applyFont="1" applyProtection="1"/>
    <xf numFmtId="0" fontId="8" fillId="2" borderId="1" xfId="11" applyFont="1" applyFill="1" applyBorder="1" applyAlignment="1" applyProtection="1">
      <alignment horizontal="left" vertical="center" wrapText="1"/>
      <protection locked="0"/>
    </xf>
    <xf numFmtId="167" fontId="8" fillId="2" borderId="1" xfId="8" applyNumberFormat="1" applyFont="1" applyFill="1" applyBorder="1" applyAlignment="1" applyProtection="1">
      <alignment horizontal="right" wrapText="1"/>
    </xf>
    <xf numFmtId="0" fontId="8" fillId="0" borderId="1" xfId="11" applyFont="1" applyFill="1" applyBorder="1" applyAlignment="1" applyProtection="1">
      <alignment horizontal="left" vertical="center" wrapText="1"/>
      <protection locked="0"/>
    </xf>
    <xf numFmtId="167" fontId="8" fillId="7" borderId="1" xfId="8" applyNumberFormat="1" applyFont="1" applyFill="1" applyBorder="1" applyAlignment="1" applyProtection="1">
      <alignment horizontal="right" wrapText="1"/>
    </xf>
    <xf numFmtId="0" fontId="13" fillId="0" borderId="1" xfId="11" applyFont="1" applyFill="1" applyBorder="1" applyAlignment="1" applyProtection="1">
      <alignment wrapText="1"/>
      <protection locked="0"/>
    </xf>
    <xf numFmtId="166" fontId="8" fillId="0" borderId="1" xfId="1" applyNumberFormat="1" applyFont="1" applyFill="1" applyBorder="1" applyProtection="1"/>
    <xf numFmtId="0" fontId="8" fillId="2" borderId="12" xfId="9" applyFont="1" applyFill="1" applyBorder="1" applyAlignment="1" applyProtection="1">
      <alignment horizontal="right" vertical="center"/>
      <protection locked="0"/>
    </xf>
    <xf numFmtId="0" fontId="13" fillId="2" borderId="13" xfId="14" applyFont="1" applyFill="1" applyBorder="1" applyAlignment="1" applyProtection="1">
      <protection locked="0"/>
    </xf>
    <xf numFmtId="165" fontId="13" fillId="5" borderId="13" xfId="14" applyNumberFormat="1" applyFont="1" applyFill="1" applyBorder="1" applyAlignment="1" applyProtection="1"/>
    <xf numFmtId="3" fontId="13" fillId="5" borderId="13" xfId="14" applyNumberFormat="1" applyFont="1" applyFill="1" applyBorder="1" applyAlignment="1" applyProtection="1"/>
    <xf numFmtId="165" fontId="13" fillId="5" borderId="13" xfId="15" applyNumberFormat="1" applyFont="1" applyFill="1" applyBorder="1" applyAlignment="1" applyProtection="1"/>
    <xf numFmtId="0" fontId="6" fillId="0" borderId="0" xfId="0" applyFont="1" applyProtection="1"/>
    <xf numFmtId="165" fontId="6" fillId="0" borderId="0" xfId="0" applyNumberFormat="1" applyFont="1" applyProtection="1"/>
    <xf numFmtId="0" fontId="4" fillId="0" borderId="0" xfId="17"/>
    <xf numFmtId="0" fontId="4" fillId="0" borderId="0" xfId="17" applyAlignment="1">
      <alignment wrapText="1"/>
    </xf>
    <xf numFmtId="0" fontId="39" fillId="8" borderId="25" xfId="18" applyFont="1" applyFill="1" applyBorder="1" applyAlignment="1">
      <alignment horizontal="center" wrapText="1"/>
    </xf>
    <xf numFmtId="0" fontId="40" fillId="0" borderId="1" xfId="17" applyFont="1" applyBorder="1" applyAlignment="1">
      <alignment horizontal="center" vertical="center"/>
    </xf>
    <xf numFmtId="0" fontId="41" fillId="9" borderId="19" xfId="19" applyFont="1" applyFill="1" applyBorder="1" applyAlignment="1">
      <alignment vertical="center" wrapText="1"/>
    </xf>
    <xf numFmtId="0" fontId="42" fillId="9" borderId="25" xfId="19" applyFont="1" applyFill="1" applyBorder="1" applyAlignment="1">
      <alignment vertical="center"/>
    </xf>
    <xf numFmtId="0" fontId="43" fillId="8" borderId="2" xfId="19" applyFont="1" applyFill="1" applyBorder="1" applyAlignment="1">
      <alignment horizontal="center" vertical="center"/>
    </xf>
    <xf numFmtId="0" fontId="43" fillId="0" borderId="25" xfId="19" applyFont="1" applyFill="1" applyBorder="1" applyAlignment="1">
      <alignment horizontal="left" vertical="center" wrapText="1"/>
    </xf>
    <xf numFmtId="166" fontId="43" fillId="0" borderId="1" xfId="20" applyNumberFormat="1" applyFont="1" applyFill="1" applyBorder="1" applyAlignment="1" applyProtection="1">
      <alignment horizontal="right" vertical="center"/>
      <protection locked="0"/>
    </xf>
    <xf numFmtId="38" fontId="4" fillId="0" borderId="0" xfId="17" applyNumberFormat="1"/>
    <xf numFmtId="0" fontId="41" fillId="10" borderId="1" xfId="19" applyFont="1" applyFill="1" applyBorder="1" applyAlignment="1">
      <alignment horizontal="center" vertical="center"/>
    </xf>
    <xf numFmtId="0" fontId="41" fillId="10" borderId="25" xfId="19" applyFont="1" applyFill="1" applyBorder="1" applyAlignment="1">
      <alignment vertical="top" wrapText="1"/>
    </xf>
    <xf numFmtId="166" fontId="43" fillId="10" borderId="1" xfId="20" applyNumberFormat="1" applyFont="1" applyFill="1" applyBorder="1" applyAlignment="1" applyProtection="1">
      <alignment horizontal="right" vertical="center"/>
    </xf>
    <xf numFmtId="0" fontId="41" fillId="9" borderId="19" xfId="19" applyFont="1" applyFill="1" applyBorder="1" applyAlignment="1">
      <alignment vertical="center"/>
    </xf>
    <xf numFmtId="166" fontId="42" fillId="9" borderId="25" xfId="20" applyNumberFormat="1" applyFont="1" applyFill="1" applyBorder="1" applyAlignment="1">
      <alignment horizontal="right" vertical="center"/>
    </xf>
    <xf numFmtId="0" fontId="44" fillId="8" borderId="2" xfId="19" applyFont="1" applyFill="1" applyBorder="1" applyAlignment="1">
      <alignment horizontal="center" vertical="center"/>
    </xf>
    <xf numFmtId="0" fontId="43" fillId="8" borderId="25" xfId="19" applyFont="1" applyFill="1" applyBorder="1" applyAlignment="1">
      <alignment vertical="center" wrapText="1"/>
    </xf>
    <xf numFmtId="0" fontId="43" fillId="8" borderId="25" xfId="19" applyFont="1" applyFill="1" applyBorder="1" applyAlignment="1">
      <alignment horizontal="left" vertical="center" wrapText="1"/>
    </xf>
    <xf numFmtId="0" fontId="44" fillId="2" borderId="2" xfId="19" applyFont="1" applyFill="1" applyBorder="1" applyAlignment="1">
      <alignment horizontal="center" vertical="center"/>
    </xf>
    <xf numFmtId="0" fontId="43" fillId="0" borderId="25" xfId="19" applyFont="1" applyFill="1" applyBorder="1" applyAlignment="1">
      <alignment vertical="center" wrapText="1"/>
    </xf>
    <xf numFmtId="0" fontId="43" fillId="2" borderId="25" xfId="19" applyFont="1" applyFill="1" applyBorder="1" applyAlignment="1">
      <alignment horizontal="left" vertical="center" wrapText="1"/>
    </xf>
    <xf numFmtId="0" fontId="44" fillId="0" borderId="2" xfId="19" applyFont="1" applyFill="1" applyBorder="1" applyAlignment="1">
      <alignment horizontal="center" vertical="center"/>
    </xf>
    <xf numFmtId="0" fontId="45" fillId="10" borderId="1" xfId="19" applyFont="1" applyFill="1" applyBorder="1" applyAlignment="1">
      <alignment horizontal="center" vertical="center"/>
    </xf>
    <xf numFmtId="0" fontId="41" fillId="10" borderId="25" xfId="19" applyFont="1" applyFill="1" applyBorder="1" applyAlignment="1">
      <alignment vertical="center" wrapText="1"/>
    </xf>
    <xf numFmtId="166" fontId="43" fillId="10" borderId="1" xfId="20" applyNumberFormat="1" applyFont="1" applyFill="1" applyBorder="1" applyAlignment="1" applyProtection="1">
      <alignment horizontal="right" vertical="center"/>
      <protection locked="0"/>
    </xf>
    <xf numFmtId="166" fontId="41" fillId="9" borderId="25" xfId="20" applyNumberFormat="1" applyFont="1" applyFill="1" applyBorder="1" applyAlignment="1">
      <alignment horizontal="right" vertical="center"/>
    </xf>
    <xf numFmtId="0" fontId="41" fillId="9" borderId="19" xfId="19" applyFont="1" applyFill="1" applyBorder="1" applyAlignment="1">
      <alignment horizontal="center" vertical="center"/>
    </xf>
    <xf numFmtId="166" fontId="43" fillId="2" borderId="1" xfId="20" applyNumberFormat="1" applyFont="1" applyFill="1" applyBorder="1" applyAlignment="1" applyProtection="1">
      <alignment horizontal="right" vertical="center"/>
      <protection locked="0"/>
    </xf>
    <xf numFmtId="0" fontId="42" fillId="9" borderId="19" xfId="19" applyFont="1" applyFill="1" applyBorder="1" applyAlignment="1">
      <alignment horizontal="center" vertical="center"/>
    </xf>
    <xf numFmtId="0" fontId="42" fillId="9" borderId="33" xfId="19" applyFont="1" applyFill="1" applyBorder="1" applyAlignment="1">
      <alignment horizontal="center" vertical="center"/>
    </xf>
    <xf numFmtId="0" fontId="41" fillId="0" borderId="25" xfId="19" applyFont="1" applyFill="1" applyBorder="1" applyAlignment="1">
      <alignment vertical="center" wrapText="1"/>
    </xf>
    <xf numFmtId="10" fontId="43" fillId="0" borderId="1" xfId="21" applyNumberFormat="1" applyFont="1" applyFill="1" applyBorder="1" applyAlignment="1" applyProtection="1">
      <alignment horizontal="right" vertical="center"/>
      <protection locked="0"/>
    </xf>
    <xf numFmtId="0" fontId="42" fillId="9" borderId="19" xfId="19" applyFont="1" applyFill="1" applyBorder="1" applyAlignment="1">
      <alignment vertical="center"/>
    </xf>
    <xf numFmtId="0" fontId="44" fillId="8" borderId="1" xfId="19" applyFont="1" applyFill="1" applyBorder="1" applyAlignment="1">
      <alignment horizontal="center" vertical="center"/>
    </xf>
    <xf numFmtId="0" fontId="46" fillId="8" borderId="1" xfId="19" applyFont="1" applyFill="1" applyBorder="1" applyAlignment="1">
      <alignment horizontal="center" vertical="center"/>
    </xf>
    <xf numFmtId="0" fontId="37" fillId="0" borderId="0" xfId="0" applyFont="1" applyAlignment="1">
      <alignment wrapText="1"/>
    </xf>
    <xf numFmtId="0" fontId="47" fillId="0" borderId="1" xfId="0" applyFont="1" applyBorder="1"/>
  </cellXfs>
  <cellStyles count="22">
    <cellStyle name="=C:\WINNT35\SYSTEM32\COMMAND.COM" xfId="19"/>
    <cellStyle name="1Normal 2" xfId="6"/>
    <cellStyle name="Comma" xfId="1" builtinId="3"/>
    <cellStyle name="Comma 10" xfId="20"/>
    <cellStyle name="Comma 2" xfId="15"/>
    <cellStyle name="Comma 3" xfId="10"/>
    <cellStyle name="Heading 2 2" xfId="18"/>
    <cellStyle name="Hyperlink" xfId="4" builtinId="8"/>
    <cellStyle name="Normal" xfId="0" builtinId="0"/>
    <cellStyle name="Normal 10" xfId="17"/>
    <cellStyle name="Normal 121 2" xfId="12"/>
    <cellStyle name="Normal 122" xfId="3"/>
    <cellStyle name="Normal 2" xfId="5"/>
    <cellStyle name="Normal 2 2" xfId="13"/>
    <cellStyle name="Normal 4" xfId="11"/>
    <cellStyle name="Normal_Capital &amp; RWA N" xfId="8"/>
    <cellStyle name="Normal_Capital &amp; RWA N 2" xfId="14"/>
    <cellStyle name="Normal_Casestdy draft" xfId="16"/>
    <cellStyle name="Normal_Casestdy draft 2" xfId="9"/>
    <cellStyle name="Percent" xfId="2" builtinId="5"/>
    <cellStyle name="Percent 10 3" xfId="21"/>
    <cellStyle name="Percent 2" xfId="7"/>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0485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lene.amaglobeli\AppData\Local\Microsoft\Windows\INetCache\Content.Outlook\73F1XQ81\PE1-BBB-QQ-YYYYMMD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BG/Monthly%20Reports/2020/06/Workings/FRM-BKS-MM-20200630Working_Corrected.xlsb"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fo "/>
      <sheetName val="1. key ratios "/>
      <sheetName val="2.RC"/>
      <sheetName val="3.PL"/>
      <sheetName val="4. Off-Balance"/>
      <sheetName val="5. RWA "/>
      <sheetName val="6. Administrators-shareholders"/>
      <sheetName val="7. LI1 "/>
      <sheetName val="8. LI2"/>
      <sheetName val="9.Capital"/>
      <sheetName val="9.1. Capital Requirements"/>
      <sheetName val="10. CC2"/>
      <sheetName val="11. CRWA "/>
      <sheetName val="12. CRM"/>
      <sheetName val="13. CRME "/>
      <sheetName val="14. LCR"/>
      <sheetName val="15. CCR "/>
      <sheetName val="15.1 LR"/>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D"/>
      <sheetName val="NSFR Ratio"/>
      <sheetName val="AI"/>
      <sheetName val="LoansByProducts"/>
      <sheetName val="RCForBanks"/>
      <sheetName val="Info"/>
      <sheetName val="RC (2)"/>
      <sheetName val="D2"/>
      <sheetName val="RC"/>
      <sheetName val="RC-C"/>
      <sheetName val="RC-S"/>
      <sheetName val="RC-L"/>
      <sheetName val="RC-A"/>
      <sheetName val="RC-I"/>
      <sheetName val="RC-D"/>
      <sheetName val="RC-B"/>
      <sheetName val="RC-SD"/>
      <sheetName val="RC-O"/>
      <sheetName val="RC-P"/>
      <sheetName val="RI"/>
      <sheetName val="RI-C"/>
      <sheetName val="RI-AC"/>
      <sheetName val="RI-A"/>
      <sheetName val="Rents"/>
      <sheetName val="A-L"/>
      <sheetName val="A-L (2)"/>
      <sheetName val="A-G"/>
      <sheetName val="A-G (2)"/>
      <sheetName val="A-CP"/>
      <sheetName val="A-D"/>
      <sheetName val="A_CI"/>
      <sheetName val="FXD"/>
      <sheetName val="FX"/>
      <sheetName val="A-LD"/>
      <sheetName val="A-LS"/>
      <sheetName val="A"/>
      <sheetName val="Capital"/>
      <sheetName val="Capital Requirements"/>
      <sheetName val="Risk Weighted Risk Exposures"/>
      <sheetName val="LoansGuarantees"/>
      <sheetName val="CR-RWA"/>
      <sheetName val="CICR Buffer"/>
      <sheetName val="HHI Buffer"/>
      <sheetName val="CRM"/>
      <sheetName val="LCR"/>
      <sheetName val="LR"/>
      <sheetName val="GEL"/>
      <sheetName val="USD"/>
      <sheetName val="EUR"/>
      <sheetName val="OTHER"/>
      <sheetName val="RC by currency"/>
      <sheetName val="Loan by Products"/>
      <sheetName val="ROL"/>
      <sheetName val="Geographic"/>
      <sheetName val="Instruction"/>
      <sheetName val="ND"/>
      <sheetName val="LD"/>
      <sheetName val="Ratings"/>
      <sheetName val="CI"/>
      <sheetName val="Countries"/>
      <sheetName val="204"/>
      <sheetName val="Currency Codes"/>
      <sheetName val="Validation"/>
      <sheetName val="Branches and Service Centers"/>
      <sheetName val="ინსტრუქციები"/>
      <sheetName val="Sheet1"/>
      <sheetName val="Regional Data"/>
      <sheetName val="ინსტრუქციები 2"/>
      <sheetName val="RegionalData FromDB"/>
      <sheetName val="InterbankingAssetsLiabilities"/>
      <sheetName val="Balance"/>
      <sheetName val="OffBalance"/>
      <sheetName val="Reserve Changes"/>
      <sheetName val="NBG Loan Customers Number"/>
      <sheetName val="Borrowings"/>
      <sheetName val="BalanceByAccounts"/>
      <sheetName val="Deposits"/>
      <sheetName val="Consolidated Deposits"/>
      <sheetName val="LoanWriteOffRecovery"/>
      <sheetName val="Investment Securities"/>
      <sheetName val="LoanScedule"/>
      <sheetName val="Insiders List"/>
      <sheetName val="Previous Mont PNL"/>
      <sheetName val="Previous Month RI-A"/>
      <sheetName val="Manual Corrections"/>
      <sheetName val="Liquid Assets"/>
      <sheetName val="Checks"/>
      <sheetName val="Checks Summery"/>
      <sheetName val="RWA Check"/>
    </sheetNames>
    <sheetDataSet>
      <sheetData sheetId="0"/>
      <sheetData sheetId="1"/>
      <sheetData sheetId="2"/>
      <sheetData sheetId="3"/>
      <sheetData sheetId="4"/>
      <sheetData sheetId="5"/>
      <sheetData sheetId="6"/>
      <sheetData sheetId="7"/>
      <sheetData sheetId="8"/>
      <sheetData sheetId="9">
        <row r="7">
          <cell r="C7">
            <v>15585826.769999998</v>
          </cell>
        </row>
      </sheetData>
      <sheetData sheetId="10"/>
      <sheetData sheetId="11"/>
      <sheetData sheetId="12"/>
      <sheetData sheetId="13"/>
      <sheetData sheetId="14"/>
      <sheetData sheetId="15"/>
      <sheetData sheetId="16"/>
      <sheetData sheetId="17"/>
      <sheetData sheetId="18">
        <row r="9">
          <cell r="C9">
            <v>18799667.289999999</v>
          </cell>
        </row>
      </sheetData>
      <sheetData sheetId="19"/>
      <sheetData sheetId="20">
        <row r="8">
          <cell r="C8">
            <v>537014.9</v>
          </cell>
        </row>
      </sheetData>
      <sheetData sheetId="21"/>
      <sheetData sheetId="22">
        <row r="12">
          <cell r="K12">
            <v>21033613.670000002</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4">
          <cell r="C14">
            <v>200360333.93490389</v>
          </cell>
        </row>
      </sheetData>
      <sheetData sheetId="37">
        <row r="6">
          <cell r="C6">
            <v>152741011.19189069</v>
          </cell>
        </row>
      </sheetData>
      <sheetData sheetId="38">
        <row r="16">
          <cell r="D16">
            <v>1.1112566553306835E-2</v>
          </cell>
        </row>
      </sheetData>
      <sheetData sheetId="39">
        <row r="8">
          <cell r="C8">
            <v>838520020.72199857</v>
          </cell>
        </row>
      </sheetData>
      <sheetData sheetId="40">
        <row r="1">
          <cell r="C1" t="str">
            <v>Large Loans Limit</v>
          </cell>
        </row>
      </sheetData>
      <sheetData sheetId="41"/>
      <sheetData sheetId="42"/>
      <sheetData sheetId="43"/>
      <sheetData sheetId="44">
        <row r="10">
          <cell r="AC10">
            <v>0</v>
          </cell>
        </row>
      </sheetData>
      <sheetData sheetId="45"/>
      <sheetData sheetId="46">
        <row r="3">
          <cell r="C3">
            <v>1082483042.2899985</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3">
          <cell r="A3" t="str">
            <v>AF</v>
          </cell>
        </row>
        <row r="4">
          <cell r="A4" t="str">
            <v>AX</v>
          </cell>
        </row>
        <row r="5">
          <cell r="A5" t="str">
            <v>AL</v>
          </cell>
        </row>
        <row r="6">
          <cell r="A6" t="str">
            <v>DZ</v>
          </cell>
        </row>
        <row r="7">
          <cell r="A7" t="str">
            <v>AS</v>
          </cell>
        </row>
        <row r="8">
          <cell r="A8" t="str">
            <v>AD</v>
          </cell>
        </row>
        <row r="9">
          <cell r="A9" t="str">
            <v>AO</v>
          </cell>
        </row>
        <row r="10">
          <cell r="A10" t="str">
            <v>AI</v>
          </cell>
        </row>
        <row r="11">
          <cell r="A11" t="str">
            <v>AQ</v>
          </cell>
        </row>
        <row r="12">
          <cell r="A12" t="str">
            <v>AG</v>
          </cell>
        </row>
        <row r="13">
          <cell r="A13" t="str">
            <v>AR</v>
          </cell>
        </row>
        <row r="14">
          <cell r="A14" t="str">
            <v>AM</v>
          </cell>
        </row>
        <row r="15">
          <cell r="A15" t="str">
            <v>AW</v>
          </cell>
        </row>
        <row r="16">
          <cell r="A16" t="str">
            <v>AC</v>
          </cell>
        </row>
        <row r="17">
          <cell r="A17" t="str">
            <v>AU</v>
          </cell>
        </row>
        <row r="18">
          <cell r="A18" t="str">
            <v>AT</v>
          </cell>
        </row>
        <row r="19">
          <cell r="A19" t="str">
            <v>AZ</v>
          </cell>
        </row>
        <row r="20">
          <cell r="A20" t="str">
            <v>BS</v>
          </cell>
        </row>
        <row r="21">
          <cell r="A21" t="str">
            <v>BH</v>
          </cell>
        </row>
        <row r="22">
          <cell r="A22" t="str">
            <v>BD</v>
          </cell>
        </row>
        <row r="23">
          <cell r="A23" t="str">
            <v>BB</v>
          </cell>
        </row>
        <row r="24">
          <cell r="A24" t="str">
            <v>BY</v>
          </cell>
        </row>
        <row r="25">
          <cell r="A25" t="str">
            <v>BE</v>
          </cell>
        </row>
        <row r="26">
          <cell r="A26" t="str">
            <v>BZ</v>
          </cell>
        </row>
        <row r="27">
          <cell r="A27" t="str">
            <v>BJ</v>
          </cell>
        </row>
        <row r="28">
          <cell r="A28" t="str">
            <v>BM</v>
          </cell>
        </row>
        <row r="29">
          <cell r="A29" t="str">
            <v>BT</v>
          </cell>
        </row>
        <row r="30">
          <cell r="A30" t="str">
            <v>BO</v>
          </cell>
        </row>
        <row r="31">
          <cell r="A31" t="str">
            <v>BA</v>
          </cell>
        </row>
        <row r="32">
          <cell r="A32" t="str">
            <v>BW</v>
          </cell>
        </row>
        <row r="33">
          <cell r="A33" t="str">
            <v>BV</v>
          </cell>
        </row>
        <row r="34">
          <cell r="A34" t="str">
            <v>BR</v>
          </cell>
        </row>
        <row r="35">
          <cell r="A35" t="str">
            <v>IO</v>
          </cell>
        </row>
        <row r="36">
          <cell r="A36" t="str">
            <v>VG</v>
          </cell>
        </row>
        <row r="37">
          <cell r="A37" t="str">
            <v>BN</v>
          </cell>
        </row>
        <row r="38">
          <cell r="A38" t="str">
            <v>BG</v>
          </cell>
        </row>
        <row r="39">
          <cell r="A39" t="str">
            <v>BF</v>
          </cell>
        </row>
        <row r="40">
          <cell r="A40" t="str">
            <v>BI</v>
          </cell>
        </row>
        <row r="41">
          <cell r="A41" t="str">
            <v>KH</v>
          </cell>
        </row>
        <row r="42">
          <cell r="A42" t="str">
            <v>CM</v>
          </cell>
        </row>
        <row r="43">
          <cell r="A43" t="str">
            <v>CA</v>
          </cell>
        </row>
        <row r="44">
          <cell r="A44" t="str">
            <v>CV</v>
          </cell>
        </row>
        <row r="45">
          <cell r="A45" t="str">
            <v>KY</v>
          </cell>
        </row>
        <row r="46">
          <cell r="A46" t="str">
            <v>CF</v>
          </cell>
        </row>
        <row r="47">
          <cell r="A47" t="str">
            <v>TD</v>
          </cell>
        </row>
        <row r="48">
          <cell r="A48" t="str">
            <v>CL</v>
          </cell>
        </row>
        <row r="49">
          <cell r="A49" t="str">
            <v>CN</v>
          </cell>
        </row>
        <row r="50">
          <cell r="A50" t="str">
            <v>CX</v>
          </cell>
        </row>
        <row r="51">
          <cell r="A51" t="str">
            <v>CC</v>
          </cell>
        </row>
        <row r="52">
          <cell r="A52" t="str">
            <v>CO</v>
          </cell>
        </row>
        <row r="53">
          <cell r="A53" t="str">
            <v>KM</v>
          </cell>
        </row>
        <row r="54">
          <cell r="A54" t="str">
            <v>CG</v>
          </cell>
        </row>
        <row r="55">
          <cell r="A55" t="str">
            <v>CD</v>
          </cell>
        </row>
        <row r="56">
          <cell r="A56" t="str">
            <v>CK</v>
          </cell>
        </row>
        <row r="57">
          <cell r="A57" t="str">
            <v>CR</v>
          </cell>
        </row>
        <row r="58">
          <cell r="A58" t="str">
            <v>CI</v>
          </cell>
        </row>
        <row r="59">
          <cell r="A59" t="str">
            <v>HR</v>
          </cell>
        </row>
        <row r="60">
          <cell r="A60" t="str">
            <v>CU</v>
          </cell>
        </row>
        <row r="61">
          <cell r="A61" t="str">
            <v>CY</v>
          </cell>
        </row>
        <row r="62">
          <cell r="A62" t="str">
            <v>CZ</v>
          </cell>
        </row>
        <row r="63">
          <cell r="A63" t="str">
            <v>CS</v>
          </cell>
        </row>
        <row r="64">
          <cell r="A64" t="str">
            <v>DK</v>
          </cell>
        </row>
        <row r="65">
          <cell r="A65" t="str">
            <v>DJ</v>
          </cell>
        </row>
        <row r="66">
          <cell r="A66" t="str">
            <v>DM</v>
          </cell>
        </row>
        <row r="67">
          <cell r="A67" t="str">
            <v>DO</v>
          </cell>
        </row>
        <row r="68">
          <cell r="A68" t="str">
            <v>TP</v>
          </cell>
        </row>
        <row r="69">
          <cell r="A69" t="str">
            <v>EC</v>
          </cell>
        </row>
        <row r="70">
          <cell r="A70" t="str">
            <v>EG</v>
          </cell>
        </row>
        <row r="71">
          <cell r="A71" t="str">
            <v>SV</v>
          </cell>
        </row>
        <row r="72">
          <cell r="A72" t="str">
            <v>GQ</v>
          </cell>
        </row>
        <row r="73">
          <cell r="A73" t="str">
            <v>ER</v>
          </cell>
        </row>
        <row r="74">
          <cell r="A74" t="str">
            <v>EE</v>
          </cell>
        </row>
        <row r="75">
          <cell r="A75" t="str">
            <v>ET</v>
          </cell>
        </row>
        <row r="76">
          <cell r="A76" t="str">
            <v>EU</v>
          </cell>
        </row>
        <row r="77">
          <cell r="A77" t="str">
            <v>MK</v>
          </cell>
        </row>
        <row r="78">
          <cell r="A78" t="str">
            <v>FK</v>
          </cell>
        </row>
        <row r="79">
          <cell r="A79" t="str">
            <v>FO</v>
          </cell>
        </row>
        <row r="80">
          <cell r="A80" t="str">
            <v>FJ</v>
          </cell>
        </row>
        <row r="81">
          <cell r="A81" t="str">
            <v>FI</v>
          </cell>
        </row>
        <row r="82">
          <cell r="A82" t="str">
            <v>FR</v>
          </cell>
        </row>
        <row r="83">
          <cell r="A83" t="str">
            <v>FX</v>
          </cell>
        </row>
        <row r="84">
          <cell r="A84" t="str">
            <v>GF</v>
          </cell>
        </row>
        <row r="85">
          <cell r="A85" t="str">
            <v>PF</v>
          </cell>
        </row>
        <row r="86">
          <cell r="A86" t="str">
            <v>TF</v>
          </cell>
        </row>
        <row r="87">
          <cell r="A87" t="str">
            <v>GA</v>
          </cell>
        </row>
        <row r="88">
          <cell r="A88" t="str">
            <v>GM</v>
          </cell>
        </row>
        <row r="89">
          <cell r="A89" t="str">
            <v>GE</v>
          </cell>
        </row>
        <row r="90">
          <cell r="A90" t="str">
            <v>DE</v>
          </cell>
        </row>
        <row r="91">
          <cell r="A91" t="str">
            <v>GH</v>
          </cell>
        </row>
        <row r="92">
          <cell r="A92" t="str">
            <v>GI</v>
          </cell>
        </row>
        <row r="93">
          <cell r="A93" t="str">
            <v>GB</v>
          </cell>
        </row>
        <row r="94">
          <cell r="A94" t="str">
            <v>GR</v>
          </cell>
        </row>
        <row r="95">
          <cell r="A95" t="str">
            <v>GL</v>
          </cell>
        </row>
        <row r="96">
          <cell r="A96" t="str">
            <v>GD</v>
          </cell>
        </row>
        <row r="97">
          <cell r="A97" t="str">
            <v>GP</v>
          </cell>
        </row>
        <row r="98">
          <cell r="A98" t="str">
            <v>GU</v>
          </cell>
        </row>
        <row r="99">
          <cell r="A99" t="str">
            <v>GT</v>
          </cell>
        </row>
        <row r="100">
          <cell r="A100" t="str">
            <v>GG</v>
          </cell>
        </row>
        <row r="101">
          <cell r="A101" t="str">
            <v>GN</v>
          </cell>
        </row>
        <row r="102">
          <cell r="A102" t="str">
            <v>GW</v>
          </cell>
        </row>
        <row r="103">
          <cell r="A103" t="str">
            <v>GY</v>
          </cell>
        </row>
        <row r="104">
          <cell r="A104" t="str">
            <v>HT</v>
          </cell>
        </row>
        <row r="105">
          <cell r="A105" t="str">
            <v>HM</v>
          </cell>
        </row>
        <row r="106">
          <cell r="A106" t="str">
            <v>HN</v>
          </cell>
        </row>
        <row r="107">
          <cell r="A107" t="str">
            <v>HK</v>
          </cell>
        </row>
        <row r="108">
          <cell r="A108" t="str">
            <v>HU</v>
          </cell>
        </row>
        <row r="109">
          <cell r="A109" t="str">
            <v>IS</v>
          </cell>
        </row>
        <row r="110">
          <cell r="A110" t="str">
            <v>IN</v>
          </cell>
        </row>
        <row r="111">
          <cell r="A111" t="str">
            <v>ID</v>
          </cell>
        </row>
        <row r="112">
          <cell r="A112" t="str">
            <v>IR</v>
          </cell>
        </row>
        <row r="113">
          <cell r="A113" t="str">
            <v>IQ</v>
          </cell>
        </row>
        <row r="114">
          <cell r="A114" t="str">
            <v>IE</v>
          </cell>
        </row>
        <row r="115">
          <cell r="A115" t="str">
            <v>IM</v>
          </cell>
        </row>
        <row r="116">
          <cell r="A116" t="str">
            <v>IL</v>
          </cell>
        </row>
        <row r="117">
          <cell r="A117" t="str">
            <v>IT</v>
          </cell>
        </row>
        <row r="118">
          <cell r="A118" t="str">
            <v>JM</v>
          </cell>
        </row>
        <row r="119">
          <cell r="A119" t="str">
            <v>JP</v>
          </cell>
        </row>
        <row r="120">
          <cell r="A120" t="str">
            <v>JE</v>
          </cell>
        </row>
        <row r="121">
          <cell r="A121" t="str">
            <v>JO</v>
          </cell>
        </row>
        <row r="122">
          <cell r="A122" t="str">
            <v>KZ</v>
          </cell>
        </row>
        <row r="123">
          <cell r="A123" t="str">
            <v>KE</v>
          </cell>
        </row>
        <row r="124">
          <cell r="A124" t="str">
            <v>KI</v>
          </cell>
        </row>
        <row r="125">
          <cell r="A125" t="str">
            <v>KP</v>
          </cell>
        </row>
        <row r="126">
          <cell r="A126" t="str">
            <v>KR</v>
          </cell>
        </row>
        <row r="127">
          <cell r="A127" t="str">
            <v>XK</v>
          </cell>
        </row>
        <row r="128">
          <cell r="A128" t="str">
            <v>KW</v>
          </cell>
        </row>
        <row r="129">
          <cell r="A129" t="str">
            <v>KG</v>
          </cell>
        </row>
        <row r="130">
          <cell r="A130" t="str">
            <v>LA</v>
          </cell>
        </row>
        <row r="131">
          <cell r="A131" t="str">
            <v>LV</v>
          </cell>
        </row>
        <row r="132">
          <cell r="A132" t="str">
            <v>LB</v>
          </cell>
        </row>
        <row r="133">
          <cell r="A133" t="str">
            <v>LS</v>
          </cell>
        </row>
        <row r="134">
          <cell r="A134" t="str">
            <v>LR</v>
          </cell>
        </row>
        <row r="135">
          <cell r="A135" t="str">
            <v>LY</v>
          </cell>
        </row>
        <row r="136">
          <cell r="A136" t="str">
            <v>LI</v>
          </cell>
        </row>
        <row r="137">
          <cell r="A137" t="str">
            <v>LT</v>
          </cell>
        </row>
        <row r="138">
          <cell r="A138" t="str">
            <v>LU</v>
          </cell>
        </row>
        <row r="139">
          <cell r="A139" t="str">
            <v>MO</v>
          </cell>
        </row>
        <row r="140">
          <cell r="A140" t="str">
            <v>MG</v>
          </cell>
        </row>
        <row r="141">
          <cell r="A141" t="str">
            <v>MW</v>
          </cell>
        </row>
        <row r="142">
          <cell r="A142" t="str">
            <v>MY</v>
          </cell>
        </row>
        <row r="143">
          <cell r="A143" t="str">
            <v>MV</v>
          </cell>
        </row>
        <row r="144">
          <cell r="A144" t="str">
            <v>ML</v>
          </cell>
        </row>
        <row r="145">
          <cell r="A145" t="str">
            <v>MT</v>
          </cell>
        </row>
        <row r="146">
          <cell r="A146" t="str">
            <v>MH</v>
          </cell>
        </row>
        <row r="147">
          <cell r="A147" t="str">
            <v>MQ</v>
          </cell>
        </row>
        <row r="148">
          <cell r="A148" t="str">
            <v>MR</v>
          </cell>
        </row>
        <row r="149">
          <cell r="A149" t="str">
            <v>MU</v>
          </cell>
        </row>
        <row r="150">
          <cell r="A150" t="str">
            <v>YT</v>
          </cell>
        </row>
        <row r="151">
          <cell r="A151" t="str">
            <v>MX</v>
          </cell>
        </row>
        <row r="152">
          <cell r="A152" t="str">
            <v>FM</v>
          </cell>
        </row>
        <row r="153">
          <cell r="A153" t="str">
            <v>MD</v>
          </cell>
        </row>
        <row r="154">
          <cell r="A154" t="str">
            <v>MC</v>
          </cell>
        </row>
        <row r="155">
          <cell r="A155" t="str">
            <v>MN</v>
          </cell>
        </row>
        <row r="156">
          <cell r="A156" t="str">
            <v>ME</v>
          </cell>
        </row>
        <row r="157">
          <cell r="A157" t="str">
            <v>MS</v>
          </cell>
        </row>
        <row r="158">
          <cell r="A158" t="str">
            <v>MA</v>
          </cell>
        </row>
        <row r="159">
          <cell r="A159" t="str">
            <v>MZ</v>
          </cell>
        </row>
        <row r="160">
          <cell r="A160" t="str">
            <v>MM</v>
          </cell>
        </row>
        <row r="161">
          <cell r="A161" t="str">
            <v>NA</v>
          </cell>
        </row>
        <row r="162">
          <cell r="A162" t="str">
            <v>NR</v>
          </cell>
        </row>
        <row r="163">
          <cell r="A163" t="str">
            <v>NP</v>
          </cell>
        </row>
        <row r="164">
          <cell r="A164" t="str">
            <v>NL</v>
          </cell>
        </row>
        <row r="165">
          <cell r="A165" t="str">
            <v>AN</v>
          </cell>
        </row>
        <row r="166">
          <cell r="A166" t="str">
            <v>NT</v>
          </cell>
        </row>
        <row r="167">
          <cell r="A167" t="str">
            <v>NC</v>
          </cell>
        </row>
        <row r="168">
          <cell r="A168" t="str">
            <v>NZ</v>
          </cell>
        </row>
        <row r="169">
          <cell r="A169" t="str">
            <v>NI</v>
          </cell>
        </row>
        <row r="170">
          <cell r="A170" t="str">
            <v>NE</v>
          </cell>
        </row>
        <row r="171">
          <cell r="A171" t="str">
            <v>NG</v>
          </cell>
        </row>
        <row r="172">
          <cell r="A172" t="str">
            <v>NU</v>
          </cell>
        </row>
        <row r="173">
          <cell r="A173" t="str">
            <v>NF</v>
          </cell>
        </row>
        <row r="174">
          <cell r="A174" t="str">
            <v>MP</v>
          </cell>
        </row>
        <row r="175">
          <cell r="A175" t="str">
            <v>NO</v>
          </cell>
        </row>
        <row r="176">
          <cell r="A176" t="str">
            <v>OM</v>
          </cell>
        </row>
        <row r="177">
          <cell r="A177" t="str">
            <v>PK</v>
          </cell>
        </row>
        <row r="178">
          <cell r="A178" t="str">
            <v>PW</v>
          </cell>
        </row>
        <row r="179">
          <cell r="A179" t="str">
            <v>PS</v>
          </cell>
        </row>
        <row r="180">
          <cell r="A180" t="str">
            <v>PA</v>
          </cell>
        </row>
        <row r="181">
          <cell r="A181" t="str">
            <v>PG</v>
          </cell>
        </row>
        <row r="182">
          <cell r="A182" t="str">
            <v>PY</v>
          </cell>
        </row>
        <row r="183">
          <cell r="A183" t="str">
            <v>PE</v>
          </cell>
        </row>
        <row r="184">
          <cell r="A184" t="str">
            <v>PH</v>
          </cell>
        </row>
        <row r="185">
          <cell r="A185" t="str">
            <v>PN</v>
          </cell>
        </row>
        <row r="186">
          <cell r="A186" t="str">
            <v>PL</v>
          </cell>
        </row>
        <row r="187">
          <cell r="A187" t="str">
            <v>PT</v>
          </cell>
        </row>
        <row r="188">
          <cell r="A188" t="str">
            <v>PR</v>
          </cell>
        </row>
        <row r="189">
          <cell r="A189" t="str">
            <v>QA</v>
          </cell>
        </row>
        <row r="190">
          <cell r="A190" t="str">
            <v>RE</v>
          </cell>
        </row>
        <row r="191">
          <cell r="A191" t="str">
            <v>RO</v>
          </cell>
        </row>
        <row r="192">
          <cell r="A192" t="str">
            <v>RU</v>
          </cell>
        </row>
        <row r="193">
          <cell r="A193" t="str">
            <v>RW</v>
          </cell>
        </row>
        <row r="194">
          <cell r="A194" t="str">
            <v>GS</v>
          </cell>
        </row>
        <row r="195">
          <cell r="A195" t="str">
            <v>KN</v>
          </cell>
        </row>
        <row r="196">
          <cell r="A196" t="str">
            <v>LC</v>
          </cell>
        </row>
        <row r="197">
          <cell r="A197" t="str">
            <v>MF</v>
          </cell>
        </row>
        <row r="198">
          <cell r="A198" t="str">
            <v>VC</v>
          </cell>
        </row>
        <row r="199">
          <cell r="A199" t="str">
            <v>WS</v>
          </cell>
        </row>
        <row r="200">
          <cell r="A200" t="str">
            <v>SM</v>
          </cell>
        </row>
        <row r="201">
          <cell r="A201" t="str">
            <v>ST</v>
          </cell>
        </row>
        <row r="202">
          <cell r="A202" t="str">
            <v>SA</v>
          </cell>
        </row>
        <row r="203">
          <cell r="A203" t="str">
            <v>SN</v>
          </cell>
        </row>
        <row r="204">
          <cell r="A204" t="str">
            <v>RS</v>
          </cell>
        </row>
        <row r="205">
          <cell r="A205" t="str">
            <v>YU</v>
          </cell>
        </row>
        <row r="206">
          <cell r="A206" t="str">
            <v>SC</v>
          </cell>
        </row>
        <row r="207">
          <cell r="A207" t="str">
            <v>SL</v>
          </cell>
        </row>
        <row r="208">
          <cell r="A208" t="str">
            <v>SG</v>
          </cell>
        </row>
        <row r="209">
          <cell r="A209" t="str">
            <v>SK</v>
          </cell>
        </row>
        <row r="210">
          <cell r="A210" t="str">
            <v>SI</v>
          </cell>
        </row>
        <row r="211">
          <cell r="A211" t="str">
            <v>SB</v>
          </cell>
        </row>
        <row r="212">
          <cell r="A212" t="str">
            <v>SO</v>
          </cell>
        </row>
        <row r="213">
          <cell r="A213" t="str">
            <v>ZA</v>
          </cell>
        </row>
        <row r="214">
          <cell r="A214" t="str">
            <v>SS</v>
          </cell>
        </row>
        <row r="215">
          <cell r="A215" t="str">
            <v>ES</v>
          </cell>
        </row>
        <row r="216">
          <cell r="A216" t="str">
            <v>LK</v>
          </cell>
        </row>
        <row r="217">
          <cell r="A217" t="str">
            <v>SH</v>
          </cell>
        </row>
        <row r="218">
          <cell r="A218" t="str">
            <v>PM</v>
          </cell>
        </row>
        <row r="219">
          <cell r="A219" t="str">
            <v>SD</v>
          </cell>
        </row>
        <row r="220">
          <cell r="A220" t="str">
            <v>SR</v>
          </cell>
        </row>
        <row r="221">
          <cell r="A221" t="str">
            <v>SJ</v>
          </cell>
        </row>
        <row r="222">
          <cell r="A222" t="str">
            <v>SZ</v>
          </cell>
        </row>
        <row r="223">
          <cell r="A223" t="str">
            <v>SE</v>
          </cell>
        </row>
        <row r="224">
          <cell r="A224" t="str">
            <v>CH</v>
          </cell>
        </row>
        <row r="225">
          <cell r="A225" t="str">
            <v>SY</v>
          </cell>
        </row>
        <row r="226">
          <cell r="A226" t="str">
            <v>TW</v>
          </cell>
        </row>
        <row r="227">
          <cell r="A227" t="str">
            <v>TJ</v>
          </cell>
        </row>
        <row r="228">
          <cell r="A228" t="str">
            <v>TZ</v>
          </cell>
        </row>
        <row r="229">
          <cell r="A229" t="str">
            <v>TH</v>
          </cell>
        </row>
        <row r="230">
          <cell r="A230" t="str">
            <v>TG</v>
          </cell>
        </row>
        <row r="231">
          <cell r="A231" t="str">
            <v>TK</v>
          </cell>
        </row>
        <row r="232">
          <cell r="A232" t="str">
            <v>TO</v>
          </cell>
        </row>
        <row r="233">
          <cell r="A233" t="str">
            <v>TT</v>
          </cell>
        </row>
        <row r="234">
          <cell r="A234" t="str">
            <v>TN</v>
          </cell>
        </row>
        <row r="235">
          <cell r="A235" t="str">
            <v>TR</v>
          </cell>
        </row>
        <row r="236">
          <cell r="A236" t="str">
            <v>TM</v>
          </cell>
        </row>
        <row r="237">
          <cell r="A237" t="str">
            <v>TC</v>
          </cell>
        </row>
        <row r="238">
          <cell r="A238" t="str">
            <v>TV</v>
          </cell>
        </row>
        <row r="239">
          <cell r="A239" t="str">
            <v>UG</v>
          </cell>
        </row>
        <row r="240">
          <cell r="A240" t="str">
            <v>UA</v>
          </cell>
        </row>
        <row r="241">
          <cell r="A241" t="str">
            <v>AE</v>
          </cell>
        </row>
        <row r="242">
          <cell r="A242" t="str">
            <v>UK</v>
          </cell>
        </row>
        <row r="243">
          <cell r="A243" t="str">
            <v>US</v>
          </cell>
        </row>
        <row r="244">
          <cell r="A244" t="str">
            <v>UY</v>
          </cell>
        </row>
        <row r="245">
          <cell r="A245" t="str">
            <v>UM</v>
          </cell>
        </row>
        <row r="246">
          <cell r="A246" t="str">
            <v>SU</v>
          </cell>
        </row>
        <row r="247">
          <cell r="A247" t="str">
            <v>UZ</v>
          </cell>
        </row>
        <row r="248">
          <cell r="A248" t="str">
            <v>VU</v>
          </cell>
        </row>
        <row r="249">
          <cell r="A249" t="str">
            <v>VA</v>
          </cell>
        </row>
        <row r="250">
          <cell r="A250" t="str">
            <v>VE</v>
          </cell>
        </row>
        <row r="251">
          <cell r="A251" t="str">
            <v>VN</v>
          </cell>
        </row>
        <row r="252">
          <cell r="A252" t="str">
            <v>VI</v>
          </cell>
        </row>
        <row r="253">
          <cell r="A253" t="str">
            <v>WF</v>
          </cell>
        </row>
        <row r="254">
          <cell r="A254" t="str">
            <v>EH</v>
          </cell>
        </row>
        <row r="255">
          <cell r="A255" t="str">
            <v>YE</v>
          </cell>
        </row>
        <row r="256">
          <cell r="A256" t="str">
            <v>ZR</v>
          </cell>
        </row>
        <row r="257">
          <cell r="A257" t="str">
            <v>ZM</v>
          </cell>
        </row>
        <row r="258">
          <cell r="A258" t="str">
            <v>ZW</v>
          </cell>
        </row>
        <row r="259">
          <cell r="A259" t="str">
            <v>IFI</v>
          </cell>
        </row>
      </sheetData>
      <sheetData sheetId="61"/>
      <sheetData sheetId="62">
        <row r="3">
          <cell r="A3" t="str">
            <v>AED</v>
          </cell>
        </row>
        <row r="4">
          <cell r="A4" t="str">
            <v>AFN</v>
          </cell>
        </row>
        <row r="5">
          <cell r="A5" t="str">
            <v>ALL</v>
          </cell>
        </row>
        <row r="6">
          <cell r="A6" t="str">
            <v>AMD</v>
          </cell>
        </row>
        <row r="7">
          <cell r="A7" t="str">
            <v>ANG</v>
          </cell>
        </row>
        <row r="8">
          <cell r="A8" t="str">
            <v>AOA</v>
          </cell>
        </row>
        <row r="9">
          <cell r="A9" t="str">
            <v>ARS</v>
          </cell>
        </row>
        <row r="10">
          <cell r="A10" t="str">
            <v>AUD</v>
          </cell>
        </row>
        <row r="11">
          <cell r="A11" t="str">
            <v>AWG</v>
          </cell>
        </row>
        <row r="12">
          <cell r="A12" t="str">
            <v>AZN</v>
          </cell>
        </row>
        <row r="13">
          <cell r="A13" t="str">
            <v>BAM</v>
          </cell>
        </row>
        <row r="14">
          <cell r="A14" t="str">
            <v>BBD</v>
          </cell>
        </row>
        <row r="15">
          <cell r="A15" t="str">
            <v>BDT</v>
          </cell>
        </row>
        <row r="16">
          <cell r="A16" t="str">
            <v>BGN</v>
          </cell>
        </row>
        <row r="17">
          <cell r="A17" t="str">
            <v>BHD</v>
          </cell>
        </row>
        <row r="18">
          <cell r="A18" t="str">
            <v>BIF</v>
          </cell>
        </row>
        <row r="19">
          <cell r="A19" t="str">
            <v>BMD</v>
          </cell>
        </row>
        <row r="20">
          <cell r="A20" t="str">
            <v>BND</v>
          </cell>
        </row>
        <row r="21">
          <cell r="A21" t="str">
            <v>BOB</v>
          </cell>
        </row>
        <row r="22">
          <cell r="A22" t="str">
            <v>BRL</v>
          </cell>
        </row>
        <row r="23">
          <cell r="A23" t="str">
            <v>BSD</v>
          </cell>
        </row>
        <row r="24">
          <cell r="A24" t="str">
            <v>BTN</v>
          </cell>
        </row>
        <row r="25">
          <cell r="A25" t="str">
            <v>BWP</v>
          </cell>
        </row>
        <row r="26">
          <cell r="A26" t="str">
            <v>BYR</v>
          </cell>
        </row>
        <row r="27">
          <cell r="A27" t="str">
            <v>BZD</v>
          </cell>
        </row>
        <row r="28">
          <cell r="A28" t="str">
            <v>CAD</v>
          </cell>
        </row>
        <row r="29">
          <cell r="A29" t="str">
            <v>CDF</v>
          </cell>
        </row>
        <row r="30">
          <cell r="A30" t="str">
            <v>CHF</v>
          </cell>
        </row>
        <row r="31">
          <cell r="A31" t="str">
            <v>CLP</v>
          </cell>
        </row>
        <row r="32">
          <cell r="A32" t="str">
            <v>CNY</v>
          </cell>
        </row>
        <row r="33">
          <cell r="A33" t="str">
            <v>COP</v>
          </cell>
        </row>
        <row r="34">
          <cell r="A34" t="str">
            <v>CRC</v>
          </cell>
        </row>
        <row r="35">
          <cell r="A35" t="str">
            <v>CUC</v>
          </cell>
        </row>
        <row r="36">
          <cell r="A36" t="str">
            <v>CUP</v>
          </cell>
        </row>
        <row r="37">
          <cell r="A37" t="str">
            <v>CVE</v>
          </cell>
        </row>
        <row r="38">
          <cell r="A38" t="str">
            <v>CZK</v>
          </cell>
        </row>
        <row r="39">
          <cell r="A39" t="str">
            <v>DJF</v>
          </cell>
        </row>
        <row r="40">
          <cell r="A40" t="str">
            <v>DKK</v>
          </cell>
        </row>
        <row r="41">
          <cell r="A41" t="str">
            <v>DOP</v>
          </cell>
        </row>
        <row r="42">
          <cell r="A42" t="str">
            <v>DZD</v>
          </cell>
        </row>
        <row r="43">
          <cell r="A43" t="str">
            <v>EGP</v>
          </cell>
        </row>
        <row r="44">
          <cell r="A44" t="str">
            <v>ERN</v>
          </cell>
        </row>
        <row r="45">
          <cell r="A45" t="str">
            <v>ETB</v>
          </cell>
        </row>
        <row r="46">
          <cell r="A46" t="str">
            <v>EUR</v>
          </cell>
        </row>
        <row r="47">
          <cell r="A47" t="str">
            <v>FJD</v>
          </cell>
        </row>
        <row r="48">
          <cell r="A48" t="str">
            <v>FKP</v>
          </cell>
        </row>
        <row r="49">
          <cell r="A49" t="str">
            <v>GBP</v>
          </cell>
        </row>
        <row r="50">
          <cell r="A50" t="str">
            <v>GEL</v>
          </cell>
        </row>
        <row r="51">
          <cell r="A51" t="str">
            <v>GGP</v>
          </cell>
        </row>
        <row r="52">
          <cell r="A52" t="str">
            <v>GHS</v>
          </cell>
        </row>
        <row r="53">
          <cell r="A53" t="str">
            <v>GIP</v>
          </cell>
        </row>
        <row r="54">
          <cell r="A54" t="str">
            <v>GMD</v>
          </cell>
        </row>
        <row r="55">
          <cell r="A55" t="str">
            <v>GNF</v>
          </cell>
        </row>
        <row r="56">
          <cell r="A56" t="str">
            <v>GTQ</v>
          </cell>
        </row>
        <row r="57">
          <cell r="A57" t="str">
            <v>GYD</v>
          </cell>
        </row>
        <row r="58">
          <cell r="A58" t="str">
            <v>HKD</v>
          </cell>
        </row>
        <row r="59">
          <cell r="A59" t="str">
            <v>HNL</v>
          </cell>
        </row>
        <row r="60">
          <cell r="A60" t="str">
            <v>HRK</v>
          </cell>
        </row>
        <row r="61">
          <cell r="A61" t="str">
            <v>HTG</v>
          </cell>
        </row>
        <row r="62">
          <cell r="A62" t="str">
            <v>HUF</v>
          </cell>
        </row>
        <row r="63">
          <cell r="A63" t="str">
            <v>IDR</v>
          </cell>
        </row>
        <row r="64">
          <cell r="A64" t="str">
            <v>ILS</v>
          </cell>
        </row>
        <row r="65">
          <cell r="A65" t="str">
            <v>IMP</v>
          </cell>
        </row>
        <row r="66">
          <cell r="A66" t="str">
            <v>INR</v>
          </cell>
        </row>
        <row r="67">
          <cell r="A67" t="str">
            <v>IQD</v>
          </cell>
        </row>
        <row r="68">
          <cell r="A68" t="str">
            <v>IRR</v>
          </cell>
        </row>
        <row r="69">
          <cell r="A69" t="str">
            <v>ISK</v>
          </cell>
        </row>
        <row r="70">
          <cell r="A70" t="str">
            <v>JEP</v>
          </cell>
        </row>
        <row r="71">
          <cell r="A71" t="str">
            <v>JMD</v>
          </cell>
        </row>
        <row r="72">
          <cell r="A72" t="str">
            <v>JOD</v>
          </cell>
        </row>
        <row r="73">
          <cell r="A73" t="str">
            <v>JPY</v>
          </cell>
        </row>
        <row r="74">
          <cell r="A74" t="str">
            <v>KES</v>
          </cell>
        </row>
        <row r="75">
          <cell r="A75" t="str">
            <v>KGS</v>
          </cell>
        </row>
        <row r="76">
          <cell r="A76" t="str">
            <v>KHR</v>
          </cell>
        </row>
        <row r="77">
          <cell r="A77" t="str">
            <v>KMF</v>
          </cell>
        </row>
        <row r="78">
          <cell r="A78" t="str">
            <v>KPW</v>
          </cell>
        </row>
        <row r="79">
          <cell r="A79" t="str">
            <v>KRW</v>
          </cell>
        </row>
        <row r="80">
          <cell r="A80" t="str">
            <v>KWD</v>
          </cell>
        </row>
        <row r="81">
          <cell r="A81" t="str">
            <v>KYD</v>
          </cell>
        </row>
        <row r="82">
          <cell r="A82" t="str">
            <v>KZT</v>
          </cell>
        </row>
        <row r="83">
          <cell r="A83" t="str">
            <v>LAK</v>
          </cell>
        </row>
        <row r="84">
          <cell r="A84" t="str">
            <v>LBP</v>
          </cell>
        </row>
        <row r="85">
          <cell r="A85" t="str">
            <v>LKR</v>
          </cell>
        </row>
        <row r="86">
          <cell r="A86" t="str">
            <v>LRD</v>
          </cell>
        </row>
        <row r="87">
          <cell r="A87" t="str">
            <v>LSL</v>
          </cell>
        </row>
        <row r="88">
          <cell r="A88" t="str">
            <v>LTL</v>
          </cell>
        </row>
        <row r="89">
          <cell r="A89" t="str">
            <v>LVL</v>
          </cell>
        </row>
        <row r="90">
          <cell r="A90" t="str">
            <v>LYD</v>
          </cell>
        </row>
        <row r="91">
          <cell r="A91" t="str">
            <v>MAD</v>
          </cell>
        </row>
        <row r="92">
          <cell r="A92" t="str">
            <v>MDL</v>
          </cell>
        </row>
        <row r="93">
          <cell r="A93" t="str">
            <v>MGA</v>
          </cell>
        </row>
        <row r="94">
          <cell r="A94" t="str">
            <v>MKD</v>
          </cell>
        </row>
        <row r="95">
          <cell r="A95" t="str">
            <v>MMK</v>
          </cell>
        </row>
        <row r="96">
          <cell r="A96" t="str">
            <v>MNT</v>
          </cell>
        </row>
        <row r="97">
          <cell r="A97" t="str">
            <v>MOP</v>
          </cell>
        </row>
        <row r="98">
          <cell r="A98" t="str">
            <v>MRO</v>
          </cell>
        </row>
        <row r="99">
          <cell r="A99" t="str">
            <v>MUR</v>
          </cell>
        </row>
        <row r="100">
          <cell r="A100" t="str">
            <v>MVR</v>
          </cell>
        </row>
        <row r="101">
          <cell r="A101" t="str">
            <v>MWK</v>
          </cell>
        </row>
        <row r="102">
          <cell r="A102" t="str">
            <v>MXN</v>
          </cell>
        </row>
        <row r="103">
          <cell r="A103" t="str">
            <v>MYR</v>
          </cell>
        </row>
        <row r="104">
          <cell r="A104" t="str">
            <v>MZN</v>
          </cell>
        </row>
        <row r="105">
          <cell r="A105" t="str">
            <v>NAD</v>
          </cell>
        </row>
        <row r="106">
          <cell r="A106" t="str">
            <v>NGN</v>
          </cell>
        </row>
        <row r="107">
          <cell r="A107" t="str">
            <v>NIO</v>
          </cell>
        </row>
        <row r="108">
          <cell r="A108" t="str">
            <v>NOK</v>
          </cell>
        </row>
        <row r="109">
          <cell r="A109" t="str">
            <v>NPR</v>
          </cell>
        </row>
        <row r="110">
          <cell r="A110" t="str">
            <v>NZD</v>
          </cell>
        </row>
        <row r="111">
          <cell r="A111" t="str">
            <v>OMR</v>
          </cell>
        </row>
        <row r="112">
          <cell r="A112" t="str">
            <v>PAB</v>
          </cell>
        </row>
        <row r="113">
          <cell r="A113" t="str">
            <v>PEN</v>
          </cell>
        </row>
        <row r="114">
          <cell r="A114" t="str">
            <v>PGK</v>
          </cell>
        </row>
        <row r="115">
          <cell r="A115" t="str">
            <v>PHP</v>
          </cell>
        </row>
        <row r="116">
          <cell r="A116" t="str">
            <v>PKR</v>
          </cell>
        </row>
        <row r="117">
          <cell r="A117" t="str">
            <v>PLN</v>
          </cell>
        </row>
        <row r="118">
          <cell r="A118" t="str">
            <v>PYG</v>
          </cell>
        </row>
        <row r="119">
          <cell r="A119" t="str">
            <v>QAR</v>
          </cell>
        </row>
        <row r="120">
          <cell r="A120" t="str">
            <v>RON</v>
          </cell>
        </row>
        <row r="121">
          <cell r="A121" t="str">
            <v>RSD</v>
          </cell>
        </row>
        <row r="122">
          <cell r="A122" t="str">
            <v>RUB</v>
          </cell>
        </row>
        <row r="123">
          <cell r="A123" t="str">
            <v>RWF</v>
          </cell>
        </row>
        <row r="124">
          <cell r="A124" t="str">
            <v>SAR</v>
          </cell>
        </row>
        <row r="125">
          <cell r="A125" t="str">
            <v>SBD</v>
          </cell>
        </row>
        <row r="126">
          <cell r="A126" t="str">
            <v>SCR</v>
          </cell>
        </row>
        <row r="127">
          <cell r="A127" t="str">
            <v>SDG</v>
          </cell>
        </row>
        <row r="128">
          <cell r="A128" t="str">
            <v>SEK</v>
          </cell>
        </row>
        <row r="129">
          <cell r="A129" t="str">
            <v>SGD</v>
          </cell>
        </row>
        <row r="130">
          <cell r="A130" t="str">
            <v>SHP</v>
          </cell>
        </row>
        <row r="131">
          <cell r="A131" t="str">
            <v>SLL</v>
          </cell>
        </row>
        <row r="132">
          <cell r="A132" t="str">
            <v>SOS</v>
          </cell>
        </row>
        <row r="133">
          <cell r="A133" t="str">
            <v>SPL*</v>
          </cell>
        </row>
        <row r="134">
          <cell r="A134" t="str">
            <v>SRD</v>
          </cell>
        </row>
        <row r="135">
          <cell r="A135" t="str">
            <v>STD</v>
          </cell>
        </row>
        <row r="136">
          <cell r="A136" t="str">
            <v>SVC</v>
          </cell>
        </row>
        <row r="137">
          <cell r="A137" t="str">
            <v>SYP</v>
          </cell>
        </row>
        <row r="138">
          <cell r="A138" t="str">
            <v>SZL</v>
          </cell>
        </row>
        <row r="139">
          <cell r="A139" t="str">
            <v>THB</v>
          </cell>
        </row>
        <row r="140">
          <cell r="A140" t="str">
            <v>TJS</v>
          </cell>
        </row>
        <row r="141">
          <cell r="A141" t="str">
            <v>TMT</v>
          </cell>
        </row>
        <row r="142">
          <cell r="A142" t="str">
            <v>TND</v>
          </cell>
        </row>
        <row r="143">
          <cell r="A143" t="str">
            <v>TOP</v>
          </cell>
        </row>
        <row r="144">
          <cell r="A144" t="str">
            <v>TRY</v>
          </cell>
        </row>
        <row r="145">
          <cell r="A145" t="str">
            <v>TTD</v>
          </cell>
        </row>
        <row r="146">
          <cell r="A146" t="str">
            <v>TVD</v>
          </cell>
        </row>
        <row r="147">
          <cell r="A147" t="str">
            <v>TWD</v>
          </cell>
        </row>
        <row r="148">
          <cell r="A148" t="str">
            <v>TZS</v>
          </cell>
        </row>
        <row r="149">
          <cell r="A149" t="str">
            <v>UAH</v>
          </cell>
        </row>
        <row r="150">
          <cell r="A150" t="str">
            <v>UGX</v>
          </cell>
        </row>
        <row r="151">
          <cell r="A151" t="str">
            <v>USD</v>
          </cell>
        </row>
        <row r="152">
          <cell r="A152" t="str">
            <v>UYU</v>
          </cell>
        </row>
        <row r="153">
          <cell r="A153" t="str">
            <v>UZS</v>
          </cell>
        </row>
        <row r="154">
          <cell r="A154" t="str">
            <v>VEF</v>
          </cell>
        </row>
        <row r="155">
          <cell r="A155" t="str">
            <v>VND</v>
          </cell>
        </row>
        <row r="156">
          <cell r="A156" t="str">
            <v>VUV</v>
          </cell>
        </row>
        <row r="157">
          <cell r="A157" t="str">
            <v>WST</v>
          </cell>
        </row>
        <row r="158">
          <cell r="A158" t="str">
            <v>XAF</v>
          </cell>
        </row>
        <row r="159">
          <cell r="A159" t="str">
            <v>XCD</v>
          </cell>
        </row>
        <row r="160">
          <cell r="A160" t="str">
            <v>XDR</v>
          </cell>
        </row>
        <row r="161">
          <cell r="A161" t="str">
            <v>XOF</v>
          </cell>
        </row>
        <row r="162">
          <cell r="A162" t="str">
            <v>XPF</v>
          </cell>
        </row>
        <row r="163">
          <cell r="A163" t="str">
            <v>YER</v>
          </cell>
        </row>
        <row r="164">
          <cell r="A164" t="str">
            <v>ZAR</v>
          </cell>
        </row>
        <row r="165">
          <cell r="A165" t="str">
            <v>ZMK</v>
          </cell>
        </row>
        <row r="166">
          <cell r="A166" t="str">
            <v>ZWD</v>
          </cell>
        </row>
      </sheetData>
      <sheetData sheetId="63">
        <row r="3">
          <cell r="A3">
            <v>0</v>
          </cell>
        </row>
        <row r="4">
          <cell r="A4">
            <v>1</v>
          </cell>
        </row>
        <row r="8">
          <cell r="A8">
            <v>1</v>
          </cell>
          <cell r="B8">
            <v>0</v>
          </cell>
          <cell r="C8">
            <v>1</v>
          </cell>
          <cell r="D8">
            <v>1</v>
          </cell>
          <cell r="E8">
            <v>1</v>
          </cell>
          <cell r="F8">
            <v>0</v>
          </cell>
        </row>
        <row r="9">
          <cell r="A9">
            <v>2</v>
          </cell>
          <cell r="B9">
            <v>1</v>
          </cell>
          <cell r="C9">
            <v>2</v>
          </cell>
          <cell r="D9">
            <v>0</v>
          </cell>
          <cell r="E9">
            <v>0</v>
          </cell>
          <cell r="F9">
            <v>1</v>
          </cell>
        </row>
        <row r="10">
          <cell r="A10">
            <v>3</v>
          </cell>
          <cell r="B10">
            <v>2</v>
          </cell>
          <cell r="C10">
            <v>3</v>
          </cell>
          <cell r="F10">
            <v>2</v>
          </cell>
        </row>
        <row r="11">
          <cell r="A11">
            <v>4</v>
          </cell>
          <cell r="B11">
            <v>3</v>
          </cell>
          <cell r="C11">
            <v>4</v>
          </cell>
        </row>
        <row r="12">
          <cell r="A12">
            <v>5</v>
          </cell>
          <cell r="C12">
            <v>5</v>
          </cell>
        </row>
        <row r="13">
          <cell r="A13">
            <v>0</v>
          </cell>
          <cell r="C13">
            <v>6</v>
          </cell>
        </row>
        <row r="14">
          <cell r="C14">
            <v>7</v>
          </cell>
        </row>
        <row r="15">
          <cell r="C15">
            <v>8</v>
          </cell>
        </row>
      </sheetData>
      <sheetData sheetId="64"/>
      <sheetData sheetId="65"/>
      <sheetData sheetId="66">
        <row r="1">
          <cell r="C1" t="str">
            <v>აბაშა</v>
          </cell>
        </row>
        <row r="2">
          <cell r="C2" t="str">
            <v xml:space="preserve"> ადიგენი</v>
          </cell>
        </row>
        <row r="3">
          <cell r="C3" t="str">
            <v xml:space="preserve"> ამბროლაური</v>
          </cell>
        </row>
        <row r="4">
          <cell r="C4" t="str">
            <v xml:space="preserve"> ასპინძა</v>
          </cell>
        </row>
        <row r="5">
          <cell r="C5" t="str">
            <v xml:space="preserve"> ახალგორი</v>
          </cell>
        </row>
        <row r="6">
          <cell r="C6" t="str">
            <v xml:space="preserve"> ახალქალაქი</v>
          </cell>
        </row>
        <row r="7">
          <cell r="C7" t="str">
            <v xml:space="preserve"> ახალციხე</v>
          </cell>
        </row>
        <row r="8">
          <cell r="C8" t="str">
            <v xml:space="preserve"> ახმეტა</v>
          </cell>
        </row>
        <row r="9">
          <cell r="C9" t="str">
            <v xml:space="preserve"> ბათუმი</v>
          </cell>
        </row>
        <row r="10">
          <cell r="C10" t="str">
            <v xml:space="preserve"> ბაკურიანი</v>
          </cell>
        </row>
        <row r="11">
          <cell r="C11" t="str">
            <v xml:space="preserve"> ბაღდათი</v>
          </cell>
        </row>
        <row r="12">
          <cell r="C12" t="str">
            <v xml:space="preserve"> ბოლნისი</v>
          </cell>
        </row>
        <row r="13">
          <cell r="C13" t="str">
            <v xml:space="preserve"> ბორჯომი</v>
          </cell>
        </row>
        <row r="14">
          <cell r="C14" t="str">
            <v xml:space="preserve"> გაგრა</v>
          </cell>
        </row>
        <row r="15">
          <cell r="C15" t="str">
            <v xml:space="preserve"> გალი</v>
          </cell>
        </row>
        <row r="16">
          <cell r="C16" t="str">
            <v xml:space="preserve"> გარდაბანი</v>
          </cell>
        </row>
        <row r="17">
          <cell r="C17" t="str">
            <v xml:space="preserve"> გორი</v>
          </cell>
        </row>
        <row r="18">
          <cell r="C18" t="str">
            <v xml:space="preserve"> გუდაუთა</v>
          </cell>
        </row>
        <row r="19">
          <cell r="C19" t="str">
            <v xml:space="preserve"> გუდაური</v>
          </cell>
        </row>
        <row r="20">
          <cell r="C20" t="str">
            <v xml:space="preserve"> გულრიფში</v>
          </cell>
        </row>
        <row r="21">
          <cell r="C21" t="str">
            <v xml:space="preserve"> გურჯაანი</v>
          </cell>
        </row>
        <row r="22">
          <cell r="C22" t="str">
            <v xml:space="preserve"> დედოფლის წყარო</v>
          </cell>
        </row>
        <row r="23">
          <cell r="C23" t="str">
            <v xml:space="preserve">  დმანისი</v>
          </cell>
        </row>
        <row r="24">
          <cell r="C24" t="str">
            <v xml:space="preserve"> დუშეთი</v>
          </cell>
        </row>
        <row r="25">
          <cell r="C25" t="str">
            <v xml:space="preserve"> ვაზისუბანი</v>
          </cell>
        </row>
        <row r="26">
          <cell r="C26" t="str">
            <v xml:space="preserve"> ვანი</v>
          </cell>
        </row>
        <row r="27">
          <cell r="C27" t="str">
            <v xml:space="preserve"> ვეჯინი</v>
          </cell>
        </row>
        <row r="28">
          <cell r="C28" t="str">
            <v xml:space="preserve"> ზესტაფონი</v>
          </cell>
        </row>
        <row r="29">
          <cell r="C29" t="str">
            <v xml:space="preserve"> ზნაური</v>
          </cell>
        </row>
        <row r="30">
          <cell r="C30" t="str">
            <v xml:space="preserve"> ზუგდიდი</v>
          </cell>
        </row>
        <row r="31">
          <cell r="C31" t="str">
            <v xml:space="preserve"> თბილისი</v>
          </cell>
        </row>
        <row r="32">
          <cell r="C32" t="str">
            <v xml:space="preserve"> თეთრიწყარო</v>
          </cell>
        </row>
        <row r="33">
          <cell r="C33" t="str">
            <v xml:space="preserve"> თელავი</v>
          </cell>
        </row>
        <row r="34">
          <cell r="C34" t="str">
            <v xml:space="preserve"> თერჯოლა</v>
          </cell>
        </row>
        <row r="35">
          <cell r="C35" t="str">
            <v xml:space="preserve"> თიანეთი</v>
          </cell>
        </row>
        <row r="36">
          <cell r="C36" t="str">
            <v xml:space="preserve"> კარდენახი</v>
          </cell>
        </row>
        <row r="37">
          <cell r="C37" t="str">
            <v xml:space="preserve"> კასპი</v>
          </cell>
        </row>
        <row r="38">
          <cell r="C38" t="str">
            <v xml:space="preserve"> კაჭრეთი</v>
          </cell>
        </row>
        <row r="39">
          <cell r="C39" t="str">
            <v xml:space="preserve"> ლაგოდეხი</v>
          </cell>
        </row>
        <row r="40">
          <cell r="C40" t="str">
            <v xml:space="preserve"> ლანჩხუთი</v>
          </cell>
        </row>
        <row r="41">
          <cell r="C41" t="str">
            <v xml:space="preserve"> ლენტეხი</v>
          </cell>
        </row>
        <row r="42">
          <cell r="C42" t="str">
            <v xml:space="preserve"> მარნეული</v>
          </cell>
        </row>
        <row r="43">
          <cell r="C43" t="str">
            <v xml:space="preserve"> მარტვილი</v>
          </cell>
        </row>
        <row r="44">
          <cell r="C44" t="str">
            <v xml:space="preserve"> მესტია</v>
          </cell>
        </row>
        <row r="45">
          <cell r="C45" t="str">
            <v xml:space="preserve"> მცხეთა</v>
          </cell>
        </row>
        <row r="46">
          <cell r="C46" t="str">
            <v xml:space="preserve"> ნინოწმინდა</v>
          </cell>
        </row>
        <row r="47">
          <cell r="C47" t="str">
            <v xml:space="preserve"> ოზურგეთი</v>
          </cell>
        </row>
        <row r="48">
          <cell r="C48" t="str">
            <v xml:space="preserve"> ონი</v>
          </cell>
        </row>
        <row r="49">
          <cell r="C49" t="str">
            <v xml:space="preserve"> რუსთავი</v>
          </cell>
        </row>
        <row r="50">
          <cell r="C50" t="str">
            <v xml:space="preserve"> საჩხერე</v>
          </cell>
        </row>
        <row r="51">
          <cell r="C51" t="str">
            <v xml:space="preserve"> საგარეჯო</v>
          </cell>
        </row>
        <row r="52">
          <cell r="C52" t="str">
            <v xml:space="preserve"> სამტრედია</v>
          </cell>
        </row>
        <row r="53">
          <cell r="C53" t="str">
            <v xml:space="preserve"> სენაკი</v>
          </cell>
        </row>
        <row r="54">
          <cell r="C54" t="str">
            <v xml:space="preserve"> სიღნაღი</v>
          </cell>
        </row>
        <row r="55">
          <cell r="C55" t="str">
            <v xml:space="preserve"> სოხუმი</v>
          </cell>
        </row>
        <row r="56">
          <cell r="C56" t="str">
            <v xml:space="preserve"> სურამი</v>
          </cell>
        </row>
        <row r="57">
          <cell r="C57" t="str">
            <v xml:space="preserve"> ტყვარჩელი</v>
          </cell>
        </row>
        <row r="58">
          <cell r="C58" t="str">
            <v xml:space="preserve"> ტყიბული</v>
          </cell>
        </row>
        <row r="59">
          <cell r="C59" t="str">
            <v xml:space="preserve"> ფოთი</v>
          </cell>
        </row>
        <row r="60">
          <cell r="C60" t="str">
            <v xml:space="preserve"> ქარელი</v>
          </cell>
        </row>
        <row r="61">
          <cell r="C61" t="str">
            <v xml:space="preserve"> ქედა</v>
          </cell>
        </row>
        <row r="62">
          <cell r="C62" t="str">
            <v xml:space="preserve"> ქობულეთი</v>
          </cell>
        </row>
        <row r="63">
          <cell r="C63" t="str">
            <v xml:space="preserve"> ქუთაისი</v>
          </cell>
        </row>
        <row r="64">
          <cell r="C64" t="str">
            <v xml:space="preserve"> ყაზბეგი</v>
          </cell>
        </row>
        <row r="65">
          <cell r="C65" t="str">
            <v xml:space="preserve"> ყვარელი</v>
          </cell>
        </row>
        <row r="66">
          <cell r="C66" t="str">
            <v xml:space="preserve"> ყორნისი</v>
          </cell>
        </row>
        <row r="67">
          <cell r="C67" t="str">
            <v xml:space="preserve"> შუახევი</v>
          </cell>
        </row>
        <row r="68">
          <cell r="C68" t="str">
            <v xml:space="preserve"> ჩოხატაური</v>
          </cell>
        </row>
        <row r="69">
          <cell r="C69" t="str">
            <v xml:space="preserve"> ჩხოროწყუ</v>
          </cell>
        </row>
        <row r="70">
          <cell r="C70" t="str">
            <v xml:space="preserve"> ცაგერი</v>
          </cell>
        </row>
        <row r="71">
          <cell r="C71" t="str">
            <v xml:space="preserve"> ცხინვალი</v>
          </cell>
        </row>
        <row r="72">
          <cell r="C72" t="str">
            <v xml:space="preserve"> წალენჯიხა</v>
          </cell>
        </row>
        <row r="73">
          <cell r="C73" t="str">
            <v xml:space="preserve"> წალკა</v>
          </cell>
        </row>
        <row r="74">
          <cell r="C74" t="str">
            <v xml:space="preserve"> წინანდალი</v>
          </cell>
        </row>
        <row r="75">
          <cell r="C75" t="str">
            <v xml:space="preserve"> წყალტუბო</v>
          </cell>
        </row>
        <row r="76">
          <cell r="C76" t="str">
            <v xml:space="preserve"> ჭიათურა</v>
          </cell>
        </row>
        <row r="77">
          <cell r="C77" t="str">
            <v xml:space="preserve"> ხარაგაული</v>
          </cell>
        </row>
        <row r="78">
          <cell r="C78" t="str">
            <v xml:space="preserve"> ხაშური</v>
          </cell>
        </row>
        <row r="79">
          <cell r="C79" t="str">
            <v xml:space="preserve"> ხელვაჩაური</v>
          </cell>
        </row>
        <row r="80">
          <cell r="C80" t="str">
            <v xml:space="preserve"> ხობი</v>
          </cell>
        </row>
        <row r="81">
          <cell r="C81" t="str">
            <v xml:space="preserve"> ხონი</v>
          </cell>
        </row>
        <row r="82">
          <cell r="C82" t="str">
            <v xml:space="preserve"> ხულო</v>
          </cell>
        </row>
        <row r="83">
          <cell r="C83" t="str">
            <v xml:space="preserve"> ჯავა</v>
          </cell>
        </row>
      </sheetData>
      <sheetData sheetId="67"/>
      <sheetData sheetId="68"/>
      <sheetData sheetId="69"/>
      <sheetData sheetId="70"/>
      <sheetData sheetId="71"/>
      <sheetData sheetId="72">
        <row r="5">
          <cell r="C5" t="str">
            <v>BAL_ACC4</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249977111117893"/>
  </sheetPr>
  <dimension ref="A1:C26"/>
  <sheetViews>
    <sheetView tabSelected="1" zoomScaleNormal="100" workbookViewId="0">
      <pane xSplit="1" ySplit="7" topLeftCell="B21" activePane="bottomRight" state="frozen"/>
      <selection activeCell="B26" sqref="B26"/>
      <selection pane="topRight" activeCell="B26" sqref="B26"/>
      <selection pane="bottomLeft" activeCell="B26" sqref="B26"/>
      <selection pane="bottomRight" activeCell="B26" sqref="B26"/>
    </sheetView>
  </sheetViews>
  <sheetFormatPr defaultRowHeight="15" x14ac:dyDescent="0.25"/>
  <cols>
    <col min="1" max="1" width="10.28515625" style="24" customWidth="1"/>
    <col min="2" max="2" width="134.7109375" bestFit="1" customWidth="1"/>
    <col min="3" max="3" width="39.42578125" customWidth="1"/>
    <col min="7" max="7" width="25" customWidth="1"/>
  </cols>
  <sheetData>
    <row r="1" spans="1:3" ht="15.75" x14ac:dyDescent="0.3">
      <c r="A1" s="1"/>
      <c r="B1" s="2" t="s">
        <v>0</v>
      </c>
      <c r="C1" s="3"/>
    </row>
    <row r="2" spans="1:3" s="7" customFormat="1" ht="15.75" x14ac:dyDescent="0.3">
      <c r="A2" s="4">
        <v>1</v>
      </c>
      <c r="B2" s="5" t="s">
        <v>1</v>
      </c>
      <c r="C2" s="6" t="s">
        <v>2</v>
      </c>
    </row>
    <row r="3" spans="1:3" s="7" customFormat="1" ht="15.75" x14ac:dyDescent="0.3">
      <c r="A3" s="4">
        <v>2</v>
      </c>
      <c r="B3" s="8" t="s">
        <v>3</v>
      </c>
      <c r="C3" s="6" t="s">
        <v>4</v>
      </c>
    </row>
    <row r="4" spans="1:3" s="7" customFormat="1" ht="15.75" x14ac:dyDescent="0.3">
      <c r="A4" s="4">
        <v>3</v>
      </c>
      <c r="B4" s="8" t="s">
        <v>5</v>
      </c>
      <c r="C4" s="6" t="s">
        <v>6</v>
      </c>
    </row>
    <row r="5" spans="1:3" s="7" customFormat="1" ht="15.75" x14ac:dyDescent="0.3">
      <c r="A5" s="9">
        <v>4</v>
      </c>
      <c r="B5" s="10" t="s">
        <v>7</v>
      </c>
      <c r="C5" s="11" t="s">
        <v>8</v>
      </c>
    </row>
    <row r="6" spans="1:3" s="14" customFormat="1" ht="65.25" customHeight="1" x14ac:dyDescent="0.3">
      <c r="A6" s="12" t="s">
        <v>9</v>
      </c>
      <c r="B6" s="13"/>
      <c r="C6" s="13"/>
    </row>
    <row r="7" spans="1:3" x14ac:dyDescent="0.25">
      <c r="A7" s="15" t="s">
        <v>10</v>
      </c>
      <c r="B7" s="2" t="s">
        <v>11</v>
      </c>
    </row>
    <row r="8" spans="1:3" x14ac:dyDescent="0.25">
      <c r="A8" s="1">
        <v>1</v>
      </c>
      <c r="B8" s="16" t="s">
        <v>12</v>
      </c>
    </row>
    <row r="9" spans="1:3" x14ac:dyDescent="0.25">
      <c r="A9" s="1">
        <v>2</v>
      </c>
      <c r="B9" s="16" t="s">
        <v>13</v>
      </c>
    </row>
    <row r="10" spans="1:3" x14ac:dyDescent="0.25">
      <c r="A10" s="1">
        <v>3</v>
      </c>
      <c r="B10" s="16" t="s">
        <v>14</v>
      </c>
    </row>
    <row r="11" spans="1:3" x14ac:dyDescent="0.25">
      <c r="A11" s="1">
        <v>4</v>
      </c>
      <c r="B11" s="16" t="s">
        <v>15</v>
      </c>
      <c r="C11" s="17"/>
    </row>
    <row r="12" spans="1:3" x14ac:dyDescent="0.25">
      <c r="A12" s="1">
        <v>5</v>
      </c>
      <c r="B12" s="16" t="s">
        <v>16</v>
      </c>
    </row>
    <row r="13" spans="1:3" x14ac:dyDescent="0.25">
      <c r="A13" s="1">
        <v>6</v>
      </c>
      <c r="B13" s="18" t="s">
        <v>17</v>
      </c>
    </row>
    <row r="14" spans="1:3" x14ac:dyDescent="0.25">
      <c r="A14" s="1">
        <v>7</v>
      </c>
      <c r="B14" s="16" t="s">
        <v>18</v>
      </c>
    </row>
    <row r="15" spans="1:3" x14ac:dyDescent="0.25">
      <c r="A15" s="1">
        <v>8</v>
      </c>
      <c r="B15" s="16" t="s">
        <v>19</v>
      </c>
    </row>
    <row r="16" spans="1:3" x14ac:dyDescent="0.25">
      <c r="A16" s="1">
        <v>9</v>
      </c>
      <c r="B16" s="16" t="s">
        <v>20</v>
      </c>
    </row>
    <row r="17" spans="1:2" x14ac:dyDescent="0.25">
      <c r="A17" s="19">
        <v>9.1</v>
      </c>
      <c r="B17" s="16" t="s">
        <v>21</v>
      </c>
    </row>
    <row r="18" spans="1:2" x14ac:dyDescent="0.25">
      <c r="A18" s="1">
        <v>10</v>
      </c>
      <c r="B18" s="16" t="s">
        <v>22</v>
      </c>
    </row>
    <row r="19" spans="1:2" x14ac:dyDescent="0.25">
      <c r="A19" s="1">
        <v>11</v>
      </c>
      <c r="B19" s="18" t="s">
        <v>23</v>
      </c>
    </row>
    <row r="20" spans="1:2" x14ac:dyDescent="0.25">
      <c r="A20" s="1">
        <v>12</v>
      </c>
      <c r="B20" s="18" t="s">
        <v>24</v>
      </c>
    </row>
    <row r="21" spans="1:2" x14ac:dyDescent="0.25">
      <c r="A21" s="1">
        <v>13</v>
      </c>
      <c r="B21" s="20" t="s">
        <v>25</v>
      </c>
    </row>
    <row r="22" spans="1:2" x14ac:dyDescent="0.25">
      <c r="A22" s="1">
        <v>14</v>
      </c>
      <c r="B22" s="11" t="s">
        <v>26</v>
      </c>
    </row>
    <row r="23" spans="1:2" x14ac:dyDescent="0.25">
      <c r="A23" s="21">
        <v>15</v>
      </c>
      <c r="B23" s="18" t="s">
        <v>27</v>
      </c>
    </row>
    <row r="24" spans="1:2" x14ac:dyDescent="0.25">
      <c r="A24" s="21">
        <v>15.1</v>
      </c>
      <c r="B24" s="18" t="s">
        <v>28</v>
      </c>
    </row>
    <row r="25" spans="1:2" x14ac:dyDescent="0.25">
      <c r="A25" s="22"/>
      <c r="B25" s="23"/>
    </row>
    <row r="26" spans="1:2" x14ac:dyDescent="0.25">
      <c r="A26" s="22"/>
      <c r="B26" s="2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17" location="'9.1. Capital Requirements'!A1" display="კაპიტალის ადეკვატურობის მოთხოვნები"/>
    <hyperlink ref="B22" location="'14. LCR'!A1" display="ლიკვიდობის გადაფარვის კოეფიციენტი"/>
    <hyperlink ref="B24" location="'15.1 LR'!A1" display="ლევერიჯის კოეფიციენტი"/>
  </hyperlinks>
  <pageMargins left="0.7" right="0.7" top="0.75" bottom="0.75" header="0.3" footer="0.3"/>
  <pageSetup paperSize="9" scale="4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249977111117893"/>
    <pageSetUpPr fitToPage="1"/>
  </sheetPr>
  <dimension ref="A1:F67"/>
  <sheetViews>
    <sheetView zoomScaleNormal="100" workbookViewId="0">
      <pane xSplit="1" ySplit="5" topLeftCell="B50" activePane="bottomRight" state="frozen"/>
      <selection activeCell="B26" sqref="B26"/>
      <selection pane="topRight" activeCell="B26" sqref="B26"/>
      <selection pane="bottomLeft" activeCell="B26" sqref="B26"/>
      <selection pane="bottomRight" activeCell="B26" sqref="B26"/>
    </sheetView>
  </sheetViews>
  <sheetFormatPr defaultRowHeight="15" x14ac:dyDescent="0.25"/>
  <cols>
    <col min="1" max="1" width="9.5703125" style="22" bestFit="1" customWidth="1"/>
    <col min="2" max="2" width="132.42578125" style="24" customWidth="1"/>
    <col min="3" max="3" width="18.42578125" style="261" customWidth="1"/>
    <col min="6" max="6" width="17.42578125" bestFit="1" customWidth="1"/>
  </cols>
  <sheetData>
    <row r="1" spans="1:6" ht="15.75" x14ac:dyDescent="0.3">
      <c r="A1" s="25" t="s">
        <v>29</v>
      </c>
      <c r="B1" s="24" t="str">
        <f>'1. key ratios'!B1</f>
        <v>სს ტერაბანკი</v>
      </c>
      <c r="C1" s="24"/>
      <c r="D1" s="24"/>
      <c r="E1" s="24"/>
      <c r="F1" s="24"/>
    </row>
    <row r="2" spans="1:6" s="232" customFormat="1" ht="15.75" customHeight="1" x14ac:dyDescent="0.3">
      <c r="A2" s="232" t="s">
        <v>31</v>
      </c>
      <c r="B2" s="91">
        <f>'1. key ratios'!B2</f>
        <v>44012</v>
      </c>
    </row>
    <row r="3" spans="1:6" s="232" customFormat="1" ht="15.75" customHeight="1" x14ac:dyDescent="0.3"/>
    <row r="4" spans="1:6" ht="15.75" thickBot="1" x14ac:dyDescent="0.3">
      <c r="A4" s="22" t="s">
        <v>276</v>
      </c>
      <c r="B4" s="292" t="s">
        <v>20</v>
      </c>
      <c r="C4" s="24"/>
    </row>
    <row r="5" spans="1:6" x14ac:dyDescent="0.25">
      <c r="A5" s="293" t="s">
        <v>33</v>
      </c>
      <c r="B5" s="294"/>
      <c r="C5" s="295" t="s">
        <v>71</v>
      </c>
    </row>
    <row r="6" spans="1:6" x14ac:dyDescent="0.25">
      <c r="A6" s="296">
        <v>1</v>
      </c>
      <c r="B6" s="297" t="s">
        <v>277</v>
      </c>
      <c r="C6" s="298">
        <f>SUM(C7:C11)</f>
        <v>119774682.27000009</v>
      </c>
    </row>
    <row r="7" spans="1:6" x14ac:dyDescent="0.25">
      <c r="A7" s="296">
        <v>2</v>
      </c>
      <c r="B7" s="299" t="s">
        <v>278</v>
      </c>
      <c r="C7" s="300">
        <v>121372000.00000001</v>
      </c>
    </row>
    <row r="8" spans="1:6" x14ac:dyDescent="0.25">
      <c r="A8" s="296">
        <v>3</v>
      </c>
      <c r="B8" s="301" t="s">
        <v>279</v>
      </c>
      <c r="C8" s="300">
        <v>0</v>
      </c>
    </row>
    <row r="9" spans="1:6" x14ac:dyDescent="0.25">
      <c r="A9" s="296">
        <v>4</v>
      </c>
      <c r="B9" s="301" t="s">
        <v>280</v>
      </c>
      <c r="C9" s="300">
        <v>0</v>
      </c>
    </row>
    <row r="10" spans="1:6" x14ac:dyDescent="0.25">
      <c r="A10" s="296">
        <v>5</v>
      </c>
      <c r="B10" s="301" t="s">
        <v>281</v>
      </c>
      <c r="C10" s="300">
        <v>0</v>
      </c>
    </row>
    <row r="11" spans="1:6" x14ac:dyDescent="0.25">
      <c r="A11" s="296">
        <v>6</v>
      </c>
      <c r="B11" s="302" t="s">
        <v>282</v>
      </c>
      <c r="C11" s="300">
        <v>-1597317.7299999297</v>
      </c>
    </row>
    <row r="12" spans="1:6" s="279" customFormat="1" x14ac:dyDescent="0.25">
      <c r="A12" s="296">
        <v>7</v>
      </c>
      <c r="B12" s="297" t="s">
        <v>283</v>
      </c>
      <c r="C12" s="303">
        <f>SUM(C13:C27)</f>
        <v>23290049</v>
      </c>
    </row>
    <row r="13" spans="1:6" s="279" customFormat="1" x14ac:dyDescent="0.25">
      <c r="A13" s="296">
        <v>8</v>
      </c>
      <c r="B13" s="304" t="s">
        <v>284</v>
      </c>
      <c r="C13" s="305">
        <v>0</v>
      </c>
    </row>
    <row r="14" spans="1:6" s="279" customFormat="1" ht="25.5" x14ac:dyDescent="0.25">
      <c r="A14" s="296">
        <v>9</v>
      </c>
      <c r="B14" s="306" t="s">
        <v>285</v>
      </c>
      <c r="C14" s="305">
        <v>0</v>
      </c>
    </row>
    <row r="15" spans="1:6" s="279" customFormat="1" x14ac:dyDescent="0.25">
      <c r="A15" s="296">
        <v>10</v>
      </c>
      <c r="B15" s="307" t="s">
        <v>286</v>
      </c>
      <c r="C15" s="305">
        <v>23290049</v>
      </c>
    </row>
    <row r="16" spans="1:6" s="279" customFormat="1" x14ac:dyDescent="0.25">
      <c r="A16" s="296">
        <v>11</v>
      </c>
      <c r="B16" s="308" t="s">
        <v>287</v>
      </c>
      <c r="C16" s="305">
        <v>0</v>
      </c>
    </row>
    <row r="17" spans="1:6" s="279" customFormat="1" x14ac:dyDescent="0.25">
      <c r="A17" s="296">
        <v>12</v>
      </c>
      <c r="B17" s="307" t="s">
        <v>288</v>
      </c>
      <c r="C17" s="305">
        <v>0</v>
      </c>
    </row>
    <row r="18" spans="1:6" s="279" customFormat="1" x14ac:dyDescent="0.25">
      <c r="A18" s="296">
        <v>13</v>
      </c>
      <c r="B18" s="307" t="s">
        <v>289</v>
      </c>
      <c r="C18" s="305">
        <v>0</v>
      </c>
    </row>
    <row r="19" spans="1:6" s="279" customFormat="1" x14ac:dyDescent="0.25">
      <c r="A19" s="296">
        <v>14</v>
      </c>
      <c r="B19" s="307" t="s">
        <v>290</v>
      </c>
      <c r="C19" s="305">
        <v>0</v>
      </c>
    </row>
    <row r="20" spans="1:6" s="279" customFormat="1" ht="25.5" x14ac:dyDescent="0.25">
      <c r="A20" s="296">
        <v>15</v>
      </c>
      <c r="B20" s="307" t="s">
        <v>291</v>
      </c>
      <c r="C20" s="305">
        <v>0</v>
      </c>
    </row>
    <row r="21" spans="1:6" s="279" customFormat="1" ht="25.5" x14ac:dyDescent="0.25">
      <c r="A21" s="296">
        <v>16</v>
      </c>
      <c r="B21" s="306" t="s">
        <v>292</v>
      </c>
      <c r="C21" s="305">
        <v>0</v>
      </c>
    </row>
    <row r="22" spans="1:6" s="279" customFormat="1" x14ac:dyDescent="0.25">
      <c r="A22" s="296">
        <v>17</v>
      </c>
      <c r="B22" s="309" t="s">
        <v>293</v>
      </c>
      <c r="C22" s="305">
        <v>0</v>
      </c>
    </row>
    <row r="23" spans="1:6" s="279" customFormat="1" ht="25.5" x14ac:dyDescent="0.25">
      <c r="A23" s="296">
        <v>18</v>
      </c>
      <c r="B23" s="306" t="s">
        <v>294</v>
      </c>
      <c r="C23" s="305">
        <v>0</v>
      </c>
    </row>
    <row r="24" spans="1:6" s="279" customFormat="1" ht="25.5" x14ac:dyDescent="0.25">
      <c r="A24" s="296">
        <v>19</v>
      </c>
      <c r="B24" s="306" t="s">
        <v>295</v>
      </c>
      <c r="C24" s="305">
        <v>0</v>
      </c>
    </row>
    <row r="25" spans="1:6" s="279" customFormat="1" ht="25.5" x14ac:dyDescent="0.25">
      <c r="A25" s="296">
        <v>20</v>
      </c>
      <c r="B25" s="310" t="s">
        <v>296</v>
      </c>
      <c r="C25" s="305">
        <v>0</v>
      </c>
    </row>
    <row r="26" spans="1:6" s="279" customFormat="1" x14ac:dyDescent="0.25">
      <c r="A26" s="296">
        <v>21</v>
      </c>
      <c r="B26" s="310" t="s">
        <v>297</v>
      </c>
      <c r="C26" s="305">
        <v>0</v>
      </c>
    </row>
    <row r="27" spans="1:6" s="279" customFormat="1" ht="25.5" x14ac:dyDescent="0.25">
      <c r="A27" s="296">
        <v>22</v>
      </c>
      <c r="B27" s="310" t="s">
        <v>298</v>
      </c>
      <c r="C27" s="305">
        <v>0</v>
      </c>
    </row>
    <row r="28" spans="1:6" s="279" customFormat="1" x14ac:dyDescent="0.25">
      <c r="A28" s="296">
        <v>23</v>
      </c>
      <c r="B28" s="311" t="s">
        <v>36</v>
      </c>
      <c r="C28" s="303">
        <f>C6-C12</f>
        <v>96484633.270000085</v>
      </c>
    </row>
    <row r="29" spans="1:6" s="279" customFormat="1" x14ac:dyDescent="0.25">
      <c r="A29" s="312"/>
      <c r="B29" s="313"/>
      <c r="C29" s="305"/>
    </row>
    <row r="30" spans="1:6" s="279" customFormat="1" x14ac:dyDescent="0.25">
      <c r="A30" s="312">
        <v>24</v>
      </c>
      <c r="B30" s="311" t="s">
        <v>299</v>
      </c>
      <c r="C30" s="303">
        <f>C31+C34</f>
        <v>0</v>
      </c>
      <c r="F30" s="314"/>
    </row>
    <row r="31" spans="1:6" s="279" customFormat="1" x14ac:dyDescent="0.25">
      <c r="A31" s="312">
        <v>25</v>
      </c>
      <c r="B31" s="301" t="s">
        <v>300</v>
      </c>
      <c r="C31" s="315">
        <f>C32+C33</f>
        <v>0</v>
      </c>
      <c r="F31" s="316"/>
    </row>
    <row r="32" spans="1:6" s="279" customFormat="1" x14ac:dyDescent="0.25">
      <c r="A32" s="312">
        <v>26</v>
      </c>
      <c r="B32" s="317" t="s">
        <v>301</v>
      </c>
      <c r="C32" s="305">
        <v>0</v>
      </c>
      <c r="F32" s="316"/>
    </row>
    <row r="33" spans="1:6" s="279" customFormat="1" x14ac:dyDescent="0.25">
      <c r="A33" s="312">
        <v>27</v>
      </c>
      <c r="B33" s="317" t="s">
        <v>302</v>
      </c>
      <c r="C33" s="305">
        <v>0</v>
      </c>
      <c r="F33" s="316"/>
    </row>
    <row r="34" spans="1:6" s="279" customFormat="1" x14ac:dyDescent="0.25">
      <c r="A34" s="312">
        <v>28</v>
      </c>
      <c r="B34" s="301" t="s">
        <v>303</v>
      </c>
      <c r="C34" s="305">
        <v>0</v>
      </c>
      <c r="F34" s="316"/>
    </row>
    <row r="35" spans="1:6" s="279" customFormat="1" x14ac:dyDescent="0.25">
      <c r="A35" s="312">
        <v>29</v>
      </c>
      <c r="B35" s="311" t="s">
        <v>304</v>
      </c>
      <c r="C35" s="303">
        <f>SUM(C36:C40)</f>
        <v>0</v>
      </c>
      <c r="F35" s="316"/>
    </row>
    <row r="36" spans="1:6" s="279" customFormat="1" x14ac:dyDescent="0.25">
      <c r="A36" s="312">
        <v>30</v>
      </c>
      <c r="B36" s="306" t="s">
        <v>305</v>
      </c>
      <c r="C36" s="305">
        <v>0</v>
      </c>
      <c r="F36" s="316"/>
    </row>
    <row r="37" spans="1:6" s="279" customFormat="1" x14ac:dyDescent="0.25">
      <c r="A37" s="312">
        <v>31</v>
      </c>
      <c r="B37" s="307" t="s">
        <v>306</v>
      </c>
      <c r="C37" s="305">
        <v>0</v>
      </c>
      <c r="F37" s="316"/>
    </row>
    <row r="38" spans="1:6" s="279" customFormat="1" ht="25.5" x14ac:dyDescent="0.25">
      <c r="A38" s="312">
        <v>32</v>
      </c>
      <c r="B38" s="306" t="s">
        <v>307</v>
      </c>
      <c r="C38" s="305">
        <v>0</v>
      </c>
      <c r="F38" s="316"/>
    </row>
    <row r="39" spans="1:6" s="279" customFormat="1" ht="25.5" x14ac:dyDescent="0.25">
      <c r="A39" s="312">
        <v>33</v>
      </c>
      <c r="B39" s="306" t="s">
        <v>295</v>
      </c>
      <c r="C39" s="305">
        <v>0</v>
      </c>
      <c r="F39" s="316"/>
    </row>
    <row r="40" spans="1:6" s="279" customFormat="1" ht="25.5" x14ac:dyDescent="0.25">
      <c r="A40" s="312">
        <v>34</v>
      </c>
      <c r="B40" s="310" t="s">
        <v>308</v>
      </c>
      <c r="C40" s="305">
        <v>0</v>
      </c>
      <c r="F40" s="316"/>
    </row>
    <row r="41" spans="1:6" s="279" customFormat="1" x14ac:dyDescent="0.25">
      <c r="A41" s="312">
        <v>35</v>
      </c>
      <c r="B41" s="311" t="s">
        <v>309</v>
      </c>
      <c r="C41" s="303">
        <f>C30-C35</f>
        <v>0</v>
      </c>
      <c r="F41" s="316"/>
    </row>
    <row r="42" spans="1:6" s="279" customFormat="1" x14ac:dyDescent="0.25">
      <c r="A42" s="312"/>
      <c r="B42" s="313"/>
      <c r="C42" s="305"/>
      <c r="F42" s="316"/>
    </row>
    <row r="43" spans="1:6" s="279" customFormat="1" x14ac:dyDescent="0.25">
      <c r="A43" s="312">
        <v>36</v>
      </c>
      <c r="B43" s="318" t="s">
        <v>310</v>
      </c>
      <c r="C43" s="303">
        <f>SUM(C44:C46)</f>
        <v>56256377.921890609</v>
      </c>
      <c r="F43" s="316"/>
    </row>
    <row r="44" spans="1:6" s="279" customFormat="1" x14ac:dyDescent="0.25">
      <c r="A44" s="312">
        <v>37</v>
      </c>
      <c r="B44" s="301" t="s">
        <v>311</v>
      </c>
      <c r="C44" s="305">
        <v>45907070.219999999</v>
      </c>
      <c r="F44" s="316"/>
    </row>
    <row r="45" spans="1:6" s="279" customFormat="1" x14ac:dyDescent="0.25">
      <c r="A45" s="312">
        <v>38</v>
      </c>
      <c r="B45" s="301" t="s">
        <v>312</v>
      </c>
      <c r="C45" s="305">
        <v>0</v>
      </c>
      <c r="F45" s="316"/>
    </row>
    <row r="46" spans="1:6" s="279" customFormat="1" x14ac:dyDescent="0.25">
      <c r="A46" s="312">
        <v>39</v>
      </c>
      <c r="B46" s="301" t="s">
        <v>313</v>
      </c>
      <c r="C46" s="305">
        <v>10349307.70189061</v>
      </c>
      <c r="F46" s="316"/>
    </row>
    <row r="47" spans="1:6" s="279" customFormat="1" x14ac:dyDescent="0.25">
      <c r="A47" s="312">
        <v>40</v>
      </c>
      <c r="B47" s="318" t="s">
        <v>314</v>
      </c>
      <c r="C47" s="303">
        <f>SUM(C48:C51)</f>
        <v>0</v>
      </c>
      <c r="F47" s="316"/>
    </row>
    <row r="48" spans="1:6" s="279" customFormat="1" x14ac:dyDescent="0.25">
      <c r="A48" s="312">
        <v>41</v>
      </c>
      <c r="B48" s="306" t="s">
        <v>315</v>
      </c>
      <c r="C48" s="305">
        <v>0</v>
      </c>
      <c r="F48" s="316"/>
    </row>
    <row r="49" spans="1:6" s="279" customFormat="1" x14ac:dyDescent="0.25">
      <c r="A49" s="312">
        <v>42</v>
      </c>
      <c r="B49" s="307" t="s">
        <v>316</v>
      </c>
      <c r="C49" s="305">
        <v>0</v>
      </c>
      <c r="F49" s="316"/>
    </row>
    <row r="50" spans="1:6" s="279" customFormat="1" ht="25.5" x14ac:dyDescent="0.25">
      <c r="A50" s="312">
        <v>43</v>
      </c>
      <c r="B50" s="306" t="s">
        <v>317</v>
      </c>
      <c r="C50" s="305">
        <v>0</v>
      </c>
      <c r="F50" s="316"/>
    </row>
    <row r="51" spans="1:6" s="279" customFormat="1" ht="25.5" x14ac:dyDescent="0.25">
      <c r="A51" s="312">
        <v>44</v>
      </c>
      <c r="B51" s="306" t="s">
        <v>295</v>
      </c>
      <c r="C51" s="305">
        <v>0</v>
      </c>
      <c r="F51" s="316"/>
    </row>
    <row r="52" spans="1:6" s="279" customFormat="1" ht="15.75" thickBot="1" x14ac:dyDescent="0.3">
      <c r="A52" s="319">
        <v>45</v>
      </c>
      <c r="B52" s="320" t="s">
        <v>318</v>
      </c>
      <c r="C52" s="321">
        <f>C43-C47</f>
        <v>56256377.921890609</v>
      </c>
      <c r="F52" s="316"/>
    </row>
    <row r="53" spans="1:6" x14ac:dyDescent="0.25">
      <c r="F53" s="316"/>
    </row>
    <row r="54" spans="1:6" x14ac:dyDescent="0.25">
      <c r="F54" s="316"/>
    </row>
    <row r="55" spans="1:6" x14ac:dyDescent="0.25">
      <c r="B55" s="24" t="s">
        <v>319</v>
      </c>
      <c r="F55" s="316"/>
    </row>
    <row r="56" spans="1:6" x14ac:dyDescent="0.25">
      <c r="F56" s="316"/>
    </row>
    <row r="57" spans="1:6" x14ac:dyDescent="0.25">
      <c r="F57" s="316"/>
    </row>
    <row r="58" spans="1:6" x14ac:dyDescent="0.25">
      <c r="F58" s="316"/>
    </row>
    <row r="59" spans="1:6" x14ac:dyDescent="0.25">
      <c r="F59" s="316"/>
    </row>
    <row r="60" spans="1:6" x14ac:dyDescent="0.25">
      <c r="F60" s="316"/>
    </row>
    <row r="61" spans="1:6" x14ac:dyDescent="0.25">
      <c r="F61" s="316"/>
    </row>
    <row r="62" spans="1:6" x14ac:dyDescent="0.25">
      <c r="F62" s="316"/>
    </row>
    <row r="63" spans="1:6" x14ac:dyDescent="0.25">
      <c r="F63" s="316"/>
    </row>
    <row r="64" spans="1:6" x14ac:dyDescent="0.25">
      <c r="F64" s="316"/>
    </row>
    <row r="65" spans="6:6" x14ac:dyDescent="0.25">
      <c r="F65" s="316"/>
    </row>
    <row r="66" spans="6:6" x14ac:dyDescent="0.25">
      <c r="F66" s="316"/>
    </row>
    <row r="67" spans="6:6" x14ac:dyDescent="0.25">
      <c r="F67" s="316"/>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2" tint="-0.249977111117893"/>
  </sheetPr>
  <dimension ref="A1:F23"/>
  <sheetViews>
    <sheetView topLeftCell="A18" zoomScaleNormal="100" workbookViewId="0">
      <selection activeCell="B26" sqref="B26"/>
    </sheetView>
  </sheetViews>
  <sheetFormatPr defaultColWidth="9.140625" defaultRowHeight="12.75" x14ac:dyDescent="0.2"/>
  <cols>
    <col min="1" max="1" width="10.85546875" style="24" bestFit="1" customWidth="1"/>
    <col min="2" max="2" width="52.5703125" style="24" customWidth="1"/>
    <col min="3" max="3" width="16.7109375" style="24" bestFit="1" customWidth="1"/>
    <col min="4" max="4" width="14.5703125" style="24" bestFit="1" customWidth="1"/>
    <col min="5" max="16384" width="9.140625" style="24"/>
  </cols>
  <sheetData>
    <row r="1" spans="1:4" ht="15" x14ac:dyDescent="0.3">
      <c r="A1" s="25" t="s">
        <v>29</v>
      </c>
      <c r="B1" s="24" t="str">
        <f>'1. key ratios'!B1</f>
        <v>სს ტერაბანკი</v>
      </c>
    </row>
    <row r="2" spans="1:4" s="232" customFormat="1" ht="15.75" customHeight="1" x14ac:dyDescent="0.3">
      <c r="A2" s="232" t="s">
        <v>31</v>
      </c>
      <c r="B2" s="91">
        <f>'1. key ratios'!B2</f>
        <v>44012</v>
      </c>
    </row>
    <row r="3" spans="1:4" s="232" customFormat="1" ht="15.75" customHeight="1" x14ac:dyDescent="0.3"/>
    <row r="4" spans="1:4" ht="13.5" thickBot="1" x14ac:dyDescent="0.25">
      <c r="A4" s="22" t="s">
        <v>320</v>
      </c>
      <c r="B4" s="322" t="s">
        <v>21</v>
      </c>
    </row>
    <row r="5" spans="1:4" s="327" customFormat="1" x14ac:dyDescent="0.25">
      <c r="A5" s="323" t="s">
        <v>321</v>
      </c>
      <c r="B5" s="324"/>
      <c r="C5" s="325" t="s">
        <v>322</v>
      </c>
      <c r="D5" s="326" t="s">
        <v>323</v>
      </c>
    </row>
    <row r="6" spans="1:4" s="331" customFormat="1" x14ac:dyDescent="0.25">
      <c r="A6" s="328">
        <v>1</v>
      </c>
      <c r="B6" s="329" t="s">
        <v>324</v>
      </c>
      <c r="C6" s="329"/>
      <c r="D6" s="330"/>
    </row>
    <row r="7" spans="1:4" s="331" customFormat="1" x14ac:dyDescent="0.25">
      <c r="A7" s="332" t="s">
        <v>325</v>
      </c>
      <c r="B7" s="333" t="s">
        <v>326</v>
      </c>
      <c r="C7" s="334">
        <v>4.4999999999999998E-2</v>
      </c>
      <c r="D7" s="335">
        <f>C7*'5. RWA'!$C$13</f>
        <v>42526635.697799928</v>
      </c>
    </row>
    <row r="8" spans="1:4" s="331" customFormat="1" x14ac:dyDescent="0.25">
      <c r="A8" s="332" t="s">
        <v>327</v>
      </c>
      <c r="B8" s="333" t="s">
        <v>328</v>
      </c>
      <c r="C8" s="336">
        <v>0.06</v>
      </c>
      <c r="D8" s="335">
        <f>C8*'5. RWA'!$C$13</f>
        <v>56702180.93039991</v>
      </c>
    </row>
    <row r="9" spans="1:4" s="331" customFormat="1" x14ac:dyDescent="0.25">
      <c r="A9" s="332" t="s">
        <v>329</v>
      </c>
      <c r="B9" s="333" t="s">
        <v>330</v>
      </c>
      <c r="C9" s="336">
        <v>0.08</v>
      </c>
      <c r="D9" s="335">
        <f>C9*'5. RWA'!$C$13</f>
        <v>75602907.907199875</v>
      </c>
    </row>
    <row r="10" spans="1:4" s="331" customFormat="1" x14ac:dyDescent="0.25">
      <c r="A10" s="328" t="s">
        <v>331</v>
      </c>
      <c r="B10" s="329" t="s">
        <v>332</v>
      </c>
      <c r="C10" s="329"/>
      <c r="D10" s="337"/>
    </row>
    <row r="11" spans="1:4" s="342" customFormat="1" x14ac:dyDescent="0.25">
      <c r="A11" s="338" t="s">
        <v>333</v>
      </c>
      <c r="B11" s="339" t="s">
        <v>334</v>
      </c>
      <c r="C11" s="340">
        <v>0</v>
      </c>
      <c r="D11" s="341">
        <f>C11*'5. RWA'!$C$13</f>
        <v>0</v>
      </c>
    </row>
    <row r="12" spans="1:4" s="342" customFormat="1" x14ac:dyDescent="0.25">
      <c r="A12" s="338" t="s">
        <v>335</v>
      </c>
      <c r="B12" s="339" t="s">
        <v>336</v>
      </c>
      <c r="C12" s="340">
        <v>0</v>
      </c>
      <c r="D12" s="341">
        <f>C12*'5. RWA'!$C$13</f>
        <v>0</v>
      </c>
    </row>
    <row r="13" spans="1:4" s="342" customFormat="1" x14ac:dyDescent="0.25">
      <c r="A13" s="338" t="s">
        <v>337</v>
      </c>
      <c r="B13" s="339" t="s">
        <v>338</v>
      </c>
      <c r="C13" s="340">
        <v>0</v>
      </c>
      <c r="D13" s="341">
        <f>C13*'5. RWA'!$C$13</f>
        <v>0</v>
      </c>
    </row>
    <row r="14" spans="1:4" s="331" customFormat="1" x14ac:dyDescent="0.25">
      <c r="A14" s="328" t="s">
        <v>339</v>
      </c>
      <c r="B14" s="329" t="s">
        <v>340</v>
      </c>
      <c r="C14" s="343"/>
      <c r="D14" s="337"/>
    </row>
    <row r="15" spans="1:4" s="331" customFormat="1" x14ac:dyDescent="0.25">
      <c r="A15" s="344" t="s">
        <v>341</v>
      </c>
      <c r="B15" s="339" t="s">
        <v>342</v>
      </c>
      <c r="C15" s="340">
        <v>1.1112566553306835E-2</v>
      </c>
      <c r="D15" s="341">
        <f>C15*'5. RWA'!$C$13</f>
        <v>10501779.321778579</v>
      </c>
    </row>
    <row r="16" spans="1:4" s="331" customFormat="1" x14ac:dyDescent="0.25">
      <c r="A16" s="344" t="s">
        <v>343</v>
      </c>
      <c r="B16" s="339" t="s">
        <v>344</v>
      </c>
      <c r="C16" s="345">
        <v>1.4849251219799443E-2</v>
      </c>
      <c r="D16" s="341">
        <f>C16*'5. RWA'!$C$13</f>
        <v>14033082.15576716</v>
      </c>
    </row>
    <row r="17" spans="1:6" s="331" customFormat="1" x14ac:dyDescent="0.25">
      <c r="A17" s="344" t="s">
        <v>345</v>
      </c>
      <c r="B17" s="339" t="s">
        <v>346</v>
      </c>
      <c r="C17" s="345">
        <v>4.743720840197372E-2</v>
      </c>
      <c r="D17" s="341">
        <f>C17*'5. RWA'!$C$13</f>
        <v>44829886.227363341</v>
      </c>
    </row>
    <row r="18" spans="1:6" s="327" customFormat="1" x14ac:dyDescent="0.25">
      <c r="A18" s="346" t="s">
        <v>347</v>
      </c>
      <c r="B18" s="347"/>
      <c r="C18" s="348" t="s">
        <v>322</v>
      </c>
      <c r="D18" s="349" t="s">
        <v>323</v>
      </c>
    </row>
    <row r="19" spans="1:6" s="331" customFormat="1" x14ac:dyDescent="0.25">
      <c r="A19" s="350">
        <v>4</v>
      </c>
      <c r="B19" s="339" t="s">
        <v>36</v>
      </c>
      <c r="C19" s="340">
        <f>C7+C11+C12+C13+C15</f>
        <v>5.6112566553306834E-2</v>
      </c>
      <c r="D19" s="335">
        <f>C19*'5. RWA'!$C$13</f>
        <v>53028415.019578509</v>
      </c>
    </row>
    <row r="20" spans="1:6" s="331" customFormat="1" x14ac:dyDescent="0.25">
      <c r="A20" s="350">
        <v>5</v>
      </c>
      <c r="B20" s="339" t="s">
        <v>37</v>
      </c>
      <c r="C20" s="340">
        <f>C8+C11+C12+C13+C16</f>
        <v>7.4849251219799434E-2</v>
      </c>
      <c r="D20" s="335">
        <f>C20*'5. RWA'!$C$13</f>
        <v>70735263.086167067</v>
      </c>
    </row>
    <row r="21" spans="1:6" s="331" customFormat="1" ht="13.5" thickBot="1" x14ac:dyDescent="0.3">
      <c r="A21" s="351" t="s">
        <v>348</v>
      </c>
      <c r="B21" s="352" t="s">
        <v>20</v>
      </c>
      <c r="C21" s="353">
        <f>C9+C11+C12+C13+C17</f>
        <v>0.12743720840197373</v>
      </c>
      <c r="D21" s="354">
        <f>C21*'5. RWA'!$C$13</f>
        <v>120432794.13456324</v>
      </c>
    </row>
    <row r="22" spans="1:6" x14ac:dyDescent="0.2">
      <c r="F22" s="22"/>
    </row>
    <row r="23" spans="1:6" ht="63.75" x14ac:dyDescent="0.2">
      <c r="B23" s="88" t="s">
        <v>63</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0.249977111117893"/>
    <pageSetUpPr fitToPage="1"/>
  </sheetPr>
  <dimension ref="A1:F45"/>
  <sheetViews>
    <sheetView zoomScaleNormal="100" workbookViewId="0">
      <pane xSplit="1" ySplit="5" topLeftCell="D44" activePane="bottomRight" state="frozen"/>
      <selection activeCell="B26" sqref="B26"/>
      <selection pane="topRight" activeCell="B26" sqref="B26"/>
      <selection pane="bottomLeft" activeCell="B26" sqref="B26"/>
      <selection pane="bottomRight" activeCell="B26" sqref="B26"/>
    </sheetView>
  </sheetViews>
  <sheetFormatPr defaultRowHeight="15.75" x14ac:dyDescent="0.3"/>
  <cols>
    <col min="1" max="1" width="10.7109375" style="208" customWidth="1"/>
    <col min="2" max="2" width="91.85546875" style="208" customWidth="1"/>
    <col min="3" max="3" width="53.140625" style="208" customWidth="1"/>
    <col min="4" max="4" width="32.28515625" style="208" customWidth="1"/>
    <col min="5" max="5" width="12.5703125" bestFit="1" customWidth="1"/>
  </cols>
  <sheetData>
    <row r="1" spans="1:6" x14ac:dyDescent="0.3">
      <c r="A1" s="355" t="s">
        <v>29</v>
      </c>
      <c r="B1" s="24" t="str">
        <f>'1. key ratios'!B1</f>
        <v>სს ტერაბანკი</v>
      </c>
      <c r="E1" s="24"/>
      <c r="F1" s="24"/>
    </row>
    <row r="2" spans="1:6" s="232" customFormat="1" ht="15.75" customHeight="1" x14ac:dyDescent="0.3">
      <c r="A2" s="356" t="s">
        <v>31</v>
      </c>
      <c r="B2" s="91">
        <f>'1. key ratios'!B2</f>
        <v>44012</v>
      </c>
    </row>
    <row r="3" spans="1:6" s="232" customFormat="1" ht="15.75" customHeight="1" x14ac:dyDescent="0.3">
      <c r="A3" s="356"/>
    </row>
    <row r="4" spans="1:6" s="232" customFormat="1" ht="15.75" customHeight="1" thickBot="1" x14ac:dyDescent="0.35">
      <c r="A4" s="232" t="s">
        <v>349</v>
      </c>
      <c r="B4" s="357" t="s">
        <v>22</v>
      </c>
      <c r="D4" s="358" t="s">
        <v>67</v>
      </c>
    </row>
    <row r="5" spans="1:6" ht="38.25" x14ac:dyDescent="0.25">
      <c r="A5" s="359" t="s">
        <v>33</v>
      </c>
      <c r="B5" s="360" t="s">
        <v>257</v>
      </c>
      <c r="C5" s="361" t="s">
        <v>350</v>
      </c>
      <c r="D5" s="362" t="s">
        <v>351</v>
      </c>
    </row>
    <row r="6" spans="1:6" x14ac:dyDescent="0.3">
      <c r="A6" s="363">
        <v>1</v>
      </c>
      <c r="B6" s="364" t="s">
        <v>74</v>
      </c>
      <c r="C6" s="365">
        <f>'2. RC'!E7</f>
        <v>33983292.949999996</v>
      </c>
      <c r="D6" s="366"/>
      <c r="E6" s="367"/>
    </row>
    <row r="7" spans="1:6" x14ac:dyDescent="0.3">
      <c r="A7" s="363">
        <v>2</v>
      </c>
      <c r="B7" s="368" t="s">
        <v>75</v>
      </c>
      <c r="C7" s="365">
        <f>'2. RC'!E8</f>
        <v>125394852.02000001</v>
      </c>
      <c r="D7" s="369"/>
      <c r="E7" s="367"/>
    </row>
    <row r="8" spans="1:6" x14ac:dyDescent="0.3">
      <c r="A8" s="363">
        <v>3</v>
      </c>
      <c r="B8" s="368" t="s">
        <v>76</v>
      </c>
      <c r="C8" s="365">
        <f>'2. RC'!E9</f>
        <v>29481285.140000001</v>
      </c>
      <c r="D8" s="369"/>
      <c r="E8" s="367"/>
    </row>
    <row r="9" spans="1:6" x14ac:dyDescent="0.3">
      <c r="A9" s="363">
        <v>4</v>
      </c>
      <c r="B9" s="368" t="s">
        <v>77</v>
      </c>
      <c r="C9" s="365">
        <f>'2. RC'!E10</f>
        <v>0</v>
      </c>
      <c r="D9" s="369"/>
      <c r="E9" s="367"/>
    </row>
    <row r="10" spans="1:6" x14ac:dyDescent="0.3">
      <c r="A10" s="363">
        <v>5</v>
      </c>
      <c r="B10" s="368" t="s">
        <v>78</v>
      </c>
      <c r="C10" s="365">
        <f>'2. RC'!E11</f>
        <v>81275060.280000001</v>
      </c>
      <c r="D10" s="369"/>
      <c r="E10" s="367"/>
    </row>
    <row r="11" spans="1:6" x14ac:dyDescent="0.3">
      <c r="A11" s="363">
        <v>6.1</v>
      </c>
      <c r="B11" s="368" t="s">
        <v>79</v>
      </c>
      <c r="C11" s="370">
        <f>'2. RC'!E12</f>
        <v>819731799.29999733</v>
      </c>
      <c r="D11" s="371"/>
      <c r="E11" s="372"/>
    </row>
    <row r="12" spans="1:6" x14ac:dyDescent="0.3">
      <c r="A12" s="363">
        <v>6.2</v>
      </c>
      <c r="B12" s="373" t="s">
        <v>80</v>
      </c>
      <c r="C12" s="370">
        <f>'2. RC'!E13</f>
        <v>-67866135.150000334</v>
      </c>
      <c r="D12" s="371"/>
      <c r="E12" s="372"/>
    </row>
    <row r="13" spans="1:6" x14ac:dyDescent="0.3">
      <c r="A13" s="363" t="s">
        <v>352</v>
      </c>
      <c r="B13" s="374" t="s">
        <v>353</v>
      </c>
      <c r="C13" s="375">
        <v>-12315303.580000028</v>
      </c>
      <c r="D13" s="371"/>
      <c r="E13" s="372"/>
    </row>
    <row r="14" spans="1:6" x14ac:dyDescent="0.3">
      <c r="A14" s="363" t="s">
        <v>354</v>
      </c>
      <c r="B14" s="374" t="s">
        <v>355</v>
      </c>
      <c r="C14" s="375">
        <v>-10131756.66</v>
      </c>
      <c r="D14" s="371"/>
      <c r="E14" s="372"/>
    </row>
    <row r="15" spans="1:6" x14ac:dyDescent="0.3">
      <c r="A15" s="363">
        <v>6</v>
      </c>
      <c r="B15" s="368" t="s">
        <v>81</v>
      </c>
      <c r="C15" s="376">
        <f>C11+C12</f>
        <v>751865664.149997</v>
      </c>
      <c r="D15" s="371"/>
      <c r="E15" s="367"/>
    </row>
    <row r="16" spans="1:6" x14ac:dyDescent="0.3">
      <c r="A16" s="363">
        <v>7</v>
      </c>
      <c r="B16" s="368" t="s">
        <v>82</v>
      </c>
      <c r="C16" s="377">
        <f>'2. RC'!E15</f>
        <v>15488100.439999994</v>
      </c>
      <c r="D16" s="369"/>
      <c r="E16" s="367"/>
    </row>
    <row r="17" spans="1:5" x14ac:dyDescent="0.3">
      <c r="A17" s="363">
        <v>8</v>
      </c>
      <c r="B17" s="368" t="s">
        <v>83</v>
      </c>
      <c r="C17" s="377">
        <f>'2. RC'!E16</f>
        <v>2067124.8100000024</v>
      </c>
      <c r="D17" s="369"/>
      <c r="E17" s="367"/>
    </row>
    <row r="18" spans="1:5" x14ac:dyDescent="0.3">
      <c r="A18" s="363">
        <v>9</v>
      </c>
      <c r="B18" s="368" t="s">
        <v>84</v>
      </c>
      <c r="C18" s="377">
        <f>'2. RC'!E17</f>
        <v>0</v>
      </c>
      <c r="D18" s="369"/>
      <c r="E18" s="367"/>
    </row>
    <row r="19" spans="1:5" x14ac:dyDescent="0.3">
      <c r="A19" s="363">
        <v>9.1</v>
      </c>
      <c r="B19" s="374" t="s">
        <v>356</v>
      </c>
      <c r="C19" s="377">
        <v>0</v>
      </c>
      <c r="D19" s="369"/>
      <c r="E19" s="367"/>
    </row>
    <row r="20" spans="1:5" x14ac:dyDescent="0.3">
      <c r="A20" s="363">
        <v>9.1999999999999993</v>
      </c>
      <c r="B20" s="374" t="s">
        <v>357</v>
      </c>
      <c r="C20" s="377">
        <v>0</v>
      </c>
      <c r="D20" s="369"/>
      <c r="E20" s="367"/>
    </row>
    <row r="21" spans="1:5" x14ac:dyDescent="0.3">
      <c r="A21" s="363">
        <v>9.3000000000000007</v>
      </c>
      <c r="B21" s="374" t="s">
        <v>358</v>
      </c>
      <c r="C21" s="377">
        <v>0</v>
      </c>
      <c r="D21" s="369"/>
      <c r="E21" s="367"/>
    </row>
    <row r="22" spans="1:5" x14ac:dyDescent="0.3">
      <c r="A22" s="363">
        <v>10</v>
      </c>
      <c r="B22" s="368" t="s">
        <v>85</v>
      </c>
      <c r="C22" s="377">
        <f>'2. RC'!E18</f>
        <v>48255000.220000029</v>
      </c>
      <c r="D22" s="369"/>
      <c r="E22" s="367"/>
    </row>
    <row r="23" spans="1:5" x14ac:dyDescent="0.3">
      <c r="A23" s="363">
        <v>10.1</v>
      </c>
      <c r="B23" s="374" t="s">
        <v>359</v>
      </c>
      <c r="C23" s="377">
        <f>'9. Capital'!C15</f>
        <v>23290049</v>
      </c>
      <c r="D23" s="378" t="s">
        <v>360</v>
      </c>
      <c r="E23" s="367"/>
    </row>
    <row r="24" spans="1:5" x14ac:dyDescent="0.3">
      <c r="A24" s="363">
        <v>11</v>
      </c>
      <c r="B24" s="379" t="s">
        <v>86</v>
      </c>
      <c r="C24" s="380">
        <f>'2. RC'!E19</f>
        <v>7087965.7210000008</v>
      </c>
      <c r="D24" s="369"/>
      <c r="E24" s="367"/>
    </row>
    <row r="25" spans="1:5" x14ac:dyDescent="0.3">
      <c r="A25" s="363">
        <v>12</v>
      </c>
      <c r="B25" s="381" t="s">
        <v>87</v>
      </c>
      <c r="C25" s="382">
        <f>SUM(C6:C10,C15:C18,C22,C24)</f>
        <v>1094898345.7309968</v>
      </c>
      <c r="D25" s="383"/>
      <c r="E25" s="384"/>
    </row>
    <row r="26" spans="1:5" x14ac:dyDescent="0.3">
      <c r="A26" s="363">
        <v>13</v>
      </c>
      <c r="B26" s="368" t="s">
        <v>89</v>
      </c>
      <c r="C26" s="385">
        <f>'2. RC'!E22</f>
        <v>5919162.4200000009</v>
      </c>
      <c r="D26" s="386"/>
      <c r="E26" s="367"/>
    </row>
    <row r="27" spans="1:5" x14ac:dyDescent="0.3">
      <c r="A27" s="363">
        <v>14</v>
      </c>
      <c r="B27" s="368" t="s">
        <v>90</v>
      </c>
      <c r="C27" s="385">
        <f>'2. RC'!E23</f>
        <v>189337989.73999161</v>
      </c>
      <c r="D27" s="369"/>
      <c r="E27" s="367"/>
    </row>
    <row r="28" spans="1:5" x14ac:dyDescent="0.3">
      <c r="A28" s="363">
        <v>15</v>
      </c>
      <c r="B28" s="368" t="s">
        <v>91</v>
      </c>
      <c r="C28" s="385">
        <f>'2. RC'!E24</f>
        <v>168722552.55000007</v>
      </c>
      <c r="D28" s="369"/>
      <c r="E28" s="367"/>
    </row>
    <row r="29" spans="1:5" x14ac:dyDescent="0.3">
      <c r="A29" s="363">
        <v>16</v>
      </c>
      <c r="B29" s="368" t="s">
        <v>92</v>
      </c>
      <c r="C29" s="385">
        <f>'2. RC'!E25</f>
        <v>352922191.36999995</v>
      </c>
      <c r="D29" s="369"/>
      <c r="E29" s="367"/>
    </row>
    <row r="30" spans="1:5" x14ac:dyDescent="0.3">
      <c r="A30" s="363">
        <v>17</v>
      </c>
      <c r="B30" s="368" t="s">
        <v>93</v>
      </c>
      <c r="C30" s="385">
        <f>'2. RC'!E26</f>
        <v>0</v>
      </c>
      <c r="D30" s="369"/>
      <c r="E30" s="367"/>
    </row>
    <row r="31" spans="1:5" x14ac:dyDescent="0.3">
      <c r="A31" s="363">
        <v>18</v>
      </c>
      <c r="B31" s="368" t="s">
        <v>94</v>
      </c>
      <c r="C31" s="385">
        <f>'2. RC'!E27</f>
        <v>174824304</v>
      </c>
      <c r="D31" s="369"/>
      <c r="E31" s="367"/>
    </row>
    <row r="32" spans="1:5" x14ac:dyDescent="0.3">
      <c r="A32" s="363">
        <v>19</v>
      </c>
      <c r="B32" s="368" t="s">
        <v>95</v>
      </c>
      <c r="C32" s="385">
        <f>'2. RC'!E28</f>
        <v>5209363.2099999953</v>
      </c>
      <c r="D32" s="369"/>
      <c r="E32" s="367"/>
    </row>
    <row r="33" spans="1:5" x14ac:dyDescent="0.3">
      <c r="A33" s="363">
        <v>20</v>
      </c>
      <c r="B33" s="368" t="s">
        <v>96</v>
      </c>
      <c r="C33" s="385">
        <f>'2. RC'!E29</f>
        <v>20631186.350000001</v>
      </c>
      <c r="D33" s="369"/>
      <c r="E33" s="367"/>
    </row>
    <row r="34" spans="1:5" x14ac:dyDescent="0.3">
      <c r="A34" s="363">
        <v>20.100000000000001</v>
      </c>
      <c r="B34" s="387" t="s">
        <v>361</v>
      </c>
      <c r="C34" s="388">
        <v>515308.95000000007</v>
      </c>
      <c r="D34" s="369"/>
      <c r="E34" s="367"/>
    </row>
    <row r="35" spans="1:5" x14ac:dyDescent="0.3">
      <c r="A35" s="363">
        <v>21</v>
      </c>
      <c r="B35" s="379" t="s">
        <v>97</v>
      </c>
      <c r="C35" s="385">
        <f>'2. RC'!E30</f>
        <v>57556912.420000002</v>
      </c>
      <c r="D35" s="369"/>
      <c r="E35" s="367"/>
    </row>
    <row r="36" spans="1:5" x14ac:dyDescent="0.3">
      <c r="A36" s="363">
        <v>21.1</v>
      </c>
      <c r="B36" s="387" t="s">
        <v>362</v>
      </c>
      <c r="C36" s="385">
        <v>45907070.219999999</v>
      </c>
      <c r="D36" s="369"/>
      <c r="E36" s="367"/>
    </row>
    <row r="37" spans="1:5" x14ac:dyDescent="0.3">
      <c r="A37" s="363">
        <v>22</v>
      </c>
      <c r="B37" s="381" t="s">
        <v>98</v>
      </c>
      <c r="C37" s="382">
        <f>SUM(C26:C33)+C35</f>
        <v>975123662.0599916</v>
      </c>
      <c r="D37" s="383"/>
      <c r="E37" s="384"/>
    </row>
    <row r="38" spans="1:5" x14ac:dyDescent="0.3">
      <c r="A38" s="363">
        <v>23</v>
      </c>
      <c r="B38" s="379" t="s">
        <v>100</v>
      </c>
      <c r="C38" s="377">
        <f>'2. RC'!E33</f>
        <v>121372000</v>
      </c>
      <c r="D38" s="369"/>
      <c r="E38" s="367"/>
    </row>
    <row r="39" spans="1:5" x14ac:dyDescent="0.3">
      <c r="A39" s="363">
        <v>24</v>
      </c>
      <c r="B39" s="379" t="s">
        <v>101</v>
      </c>
      <c r="C39" s="389">
        <f>'2. RC'!E34</f>
        <v>0</v>
      </c>
      <c r="D39" s="369"/>
      <c r="E39" s="367"/>
    </row>
    <row r="40" spans="1:5" x14ac:dyDescent="0.3">
      <c r="A40" s="363">
        <v>25</v>
      </c>
      <c r="B40" s="379" t="s">
        <v>363</v>
      </c>
      <c r="C40" s="389">
        <f>'2. RC'!E35</f>
        <v>0</v>
      </c>
      <c r="D40" s="369"/>
      <c r="E40" s="367"/>
    </row>
    <row r="41" spans="1:5" x14ac:dyDescent="0.3">
      <c r="A41" s="363">
        <v>26</v>
      </c>
      <c r="B41" s="379" t="s">
        <v>103</v>
      </c>
      <c r="C41" s="389">
        <f>'2. RC'!E36</f>
        <v>0</v>
      </c>
      <c r="D41" s="369"/>
      <c r="E41" s="367"/>
    </row>
    <row r="42" spans="1:5" x14ac:dyDescent="0.3">
      <c r="A42" s="363">
        <v>27</v>
      </c>
      <c r="B42" s="379" t="s">
        <v>104</v>
      </c>
      <c r="C42" s="389">
        <f>'2. RC'!E37</f>
        <v>0</v>
      </c>
      <c r="D42" s="369"/>
      <c r="E42" s="367"/>
    </row>
    <row r="43" spans="1:5" x14ac:dyDescent="0.3">
      <c r="A43" s="363">
        <v>28</v>
      </c>
      <c r="B43" s="379" t="s">
        <v>105</v>
      </c>
      <c r="C43" s="390">
        <f>'2. RC'!E38</f>
        <v>-1597317.7400000133</v>
      </c>
      <c r="D43" s="369"/>
      <c r="E43" s="367"/>
    </row>
    <row r="44" spans="1:5" x14ac:dyDescent="0.3">
      <c r="A44" s="363">
        <v>29</v>
      </c>
      <c r="B44" s="379" t="s">
        <v>284</v>
      </c>
      <c r="C44" s="389">
        <f>'2. RC'!E39</f>
        <v>0</v>
      </c>
      <c r="D44" s="369"/>
      <c r="E44" s="367"/>
    </row>
    <row r="45" spans="1:5" ht="16.5" thickBot="1" x14ac:dyDescent="0.35">
      <c r="A45" s="391">
        <v>30</v>
      </c>
      <c r="B45" s="392" t="s">
        <v>107</v>
      </c>
      <c r="C45" s="393">
        <f>SUM(C38:C44)</f>
        <v>119774682.25999999</v>
      </c>
      <c r="D45" s="394"/>
      <c r="E45" s="384"/>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2" tint="-0.249977111117893"/>
    <pageSetUpPr fitToPage="1"/>
  </sheetPr>
  <dimension ref="A1:S22"/>
  <sheetViews>
    <sheetView zoomScale="71" zoomScaleNormal="71" workbookViewId="0">
      <pane xSplit="2" ySplit="7" topLeftCell="N11" activePane="bottomRight" state="frozen"/>
      <selection activeCell="B26" sqref="B26"/>
      <selection pane="topRight" activeCell="B26" sqref="B26"/>
      <selection pane="bottomLeft" activeCell="B26" sqref="B26"/>
      <selection pane="bottomRight" activeCell="B26" sqref="B26"/>
    </sheetView>
  </sheetViews>
  <sheetFormatPr defaultColWidth="9.140625" defaultRowHeight="12.75" x14ac:dyDescent="0.2"/>
  <cols>
    <col min="1" max="1" width="10.5703125" style="24" bestFit="1" customWidth="1"/>
    <col min="2" max="2" width="105.140625" style="24" bestFit="1" customWidth="1"/>
    <col min="3" max="3" width="16.28515625" style="24" bestFit="1" customWidth="1"/>
    <col min="4" max="4" width="13.42578125" style="24" bestFit="1" customWidth="1"/>
    <col min="5" max="5" width="16.140625" style="24" bestFit="1" customWidth="1"/>
    <col min="6" max="6" width="13.42578125" style="24" bestFit="1" customWidth="1"/>
    <col min="7" max="7" width="12.5703125" style="24" customWidth="1"/>
    <col min="8" max="8" width="13.42578125" style="24" bestFit="1" customWidth="1"/>
    <col min="9" max="9" width="15.5703125" style="24" bestFit="1" customWidth="1"/>
    <col min="10" max="10" width="13.42578125" style="24" bestFit="1" customWidth="1"/>
    <col min="11" max="11" width="17" style="24" bestFit="1" customWidth="1"/>
    <col min="12" max="12" width="14.7109375" style="24" bestFit="1" customWidth="1"/>
    <col min="13" max="13" width="17.28515625" style="24" bestFit="1" customWidth="1"/>
    <col min="14" max="14" width="16.28515625" style="24" bestFit="1" customWidth="1"/>
    <col min="15" max="15" width="15.140625" style="24" bestFit="1" customWidth="1"/>
    <col min="16" max="16" width="13.42578125" style="24" bestFit="1" customWidth="1"/>
    <col min="17" max="17" width="9.5703125" style="24" bestFit="1" customWidth="1"/>
    <col min="18" max="18" width="13.42578125" style="24" bestFit="1" customWidth="1"/>
    <col min="19" max="19" width="33.140625" style="24" bestFit="1" customWidth="1"/>
    <col min="20" max="16384" width="9.140625" style="141"/>
  </cols>
  <sheetData>
    <row r="1" spans="1:19" x14ac:dyDescent="0.2">
      <c r="A1" s="24" t="s">
        <v>29</v>
      </c>
      <c r="B1" s="24" t="str">
        <f>'1. key ratios'!B1</f>
        <v>სს ტერაბანკი</v>
      </c>
    </row>
    <row r="2" spans="1:19" x14ac:dyDescent="0.2">
      <c r="A2" s="24" t="s">
        <v>31</v>
      </c>
      <c r="B2" s="91">
        <f>'1. key ratios'!B2</f>
        <v>44012</v>
      </c>
    </row>
    <row r="4" spans="1:19" ht="26.25" thickBot="1" x14ac:dyDescent="0.25">
      <c r="A4" s="395" t="s">
        <v>364</v>
      </c>
      <c r="B4" s="396" t="s">
        <v>365</v>
      </c>
    </row>
    <row r="5" spans="1:19" x14ac:dyDescent="0.2">
      <c r="A5" s="397"/>
      <c r="B5" s="398"/>
      <c r="C5" s="399" t="s">
        <v>254</v>
      </c>
      <c r="D5" s="399" t="s">
        <v>255</v>
      </c>
      <c r="E5" s="399" t="s">
        <v>256</v>
      </c>
      <c r="F5" s="399" t="s">
        <v>366</v>
      </c>
      <c r="G5" s="399" t="s">
        <v>367</v>
      </c>
      <c r="H5" s="399" t="s">
        <v>368</v>
      </c>
      <c r="I5" s="399" t="s">
        <v>369</v>
      </c>
      <c r="J5" s="399" t="s">
        <v>370</v>
      </c>
      <c r="K5" s="399" t="s">
        <v>371</v>
      </c>
      <c r="L5" s="399" t="s">
        <v>372</v>
      </c>
      <c r="M5" s="399" t="s">
        <v>373</v>
      </c>
      <c r="N5" s="399" t="s">
        <v>374</v>
      </c>
      <c r="O5" s="399" t="s">
        <v>375</v>
      </c>
      <c r="P5" s="399" t="s">
        <v>376</v>
      </c>
      <c r="Q5" s="399" t="s">
        <v>377</v>
      </c>
      <c r="R5" s="400" t="s">
        <v>378</v>
      </c>
      <c r="S5" s="401" t="s">
        <v>379</v>
      </c>
    </row>
    <row r="6" spans="1:19" ht="46.5" customHeight="1" x14ac:dyDescent="0.2">
      <c r="A6" s="402"/>
      <c r="B6" s="403" t="s">
        <v>380</v>
      </c>
      <c r="C6" s="404">
        <v>0</v>
      </c>
      <c r="D6" s="405"/>
      <c r="E6" s="404">
        <v>0.2</v>
      </c>
      <c r="F6" s="405"/>
      <c r="G6" s="404">
        <v>0.35</v>
      </c>
      <c r="H6" s="405"/>
      <c r="I6" s="404">
        <v>0.5</v>
      </c>
      <c r="J6" s="405"/>
      <c r="K6" s="404">
        <v>0.75</v>
      </c>
      <c r="L6" s="405"/>
      <c r="M6" s="404">
        <v>1</v>
      </c>
      <c r="N6" s="405"/>
      <c r="O6" s="404">
        <v>1.5</v>
      </c>
      <c r="P6" s="405"/>
      <c r="Q6" s="404">
        <v>2.5</v>
      </c>
      <c r="R6" s="405"/>
      <c r="S6" s="406" t="s">
        <v>381</v>
      </c>
    </row>
    <row r="7" spans="1:19" x14ac:dyDescent="0.2">
      <c r="A7" s="402"/>
      <c r="B7" s="407"/>
      <c r="C7" s="408" t="s">
        <v>382</v>
      </c>
      <c r="D7" s="408" t="s">
        <v>383</v>
      </c>
      <c r="E7" s="408" t="s">
        <v>382</v>
      </c>
      <c r="F7" s="408" t="s">
        <v>383</v>
      </c>
      <c r="G7" s="408" t="s">
        <v>382</v>
      </c>
      <c r="H7" s="408" t="s">
        <v>383</v>
      </c>
      <c r="I7" s="408" t="s">
        <v>382</v>
      </c>
      <c r="J7" s="408" t="s">
        <v>383</v>
      </c>
      <c r="K7" s="408" t="s">
        <v>382</v>
      </c>
      <c r="L7" s="408" t="s">
        <v>383</v>
      </c>
      <c r="M7" s="408" t="s">
        <v>382</v>
      </c>
      <c r="N7" s="408" t="s">
        <v>383</v>
      </c>
      <c r="O7" s="408" t="s">
        <v>382</v>
      </c>
      <c r="P7" s="408" t="s">
        <v>383</v>
      </c>
      <c r="Q7" s="408" t="s">
        <v>382</v>
      </c>
      <c r="R7" s="408" t="s">
        <v>383</v>
      </c>
      <c r="S7" s="409"/>
    </row>
    <row r="8" spans="1:19" s="415" customFormat="1" x14ac:dyDescent="0.2">
      <c r="A8" s="410">
        <v>1</v>
      </c>
      <c r="B8" s="411" t="s">
        <v>384</v>
      </c>
      <c r="C8" s="412">
        <v>88487891.549999967</v>
      </c>
      <c r="D8" s="412"/>
      <c r="E8" s="412">
        <v>0</v>
      </c>
      <c r="F8" s="413"/>
      <c r="G8" s="412">
        <v>0</v>
      </c>
      <c r="H8" s="412"/>
      <c r="I8" s="412">
        <v>0</v>
      </c>
      <c r="J8" s="412"/>
      <c r="K8" s="412">
        <v>0</v>
      </c>
      <c r="L8" s="412"/>
      <c r="M8" s="412">
        <v>117018838.45</v>
      </c>
      <c r="N8" s="412"/>
      <c r="O8" s="412">
        <v>0</v>
      </c>
      <c r="P8" s="412"/>
      <c r="Q8" s="412">
        <v>0</v>
      </c>
      <c r="R8" s="413"/>
      <c r="S8" s="414">
        <f>$C$6*SUM(C8:D8)+$E$6*SUM(E8:F8)+$G$6*SUM(G8:H8)+$I$6*SUM(I8:J8)+$K$6*SUM(K8:L8)+$M$6*SUM(M8:N8)+$O$6*SUM(O8:P8)+$Q$6*SUM(Q8:R8)</f>
        <v>117018838.45</v>
      </c>
    </row>
    <row r="9" spans="1:19" s="415" customFormat="1" x14ac:dyDescent="0.2">
      <c r="A9" s="410">
        <v>2</v>
      </c>
      <c r="B9" s="411" t="s">
        <v>385</v>
      </c>
      <c r="C9" s="412">
        <v>0</v>
      </c>
      <c r="D9" s="412"/>
      <c r="E9" s="412">
        <v>0</v>
      </c>
      <c r="F9" s="412"/>
      <c r="G9" s="412">
        <v>0</v>
      </c>
      <c r="H9" s="412"/>
      <c r="I9" s="412">
        <v>0</v>
      </c>
      <c r="J9" s="412"/>
      <c r="K9" s="412">
        <v>0</v>
      </c>
      <c r="L9" s="412"/>
      <c r="M9" s="412">
        <v>0</v>
      </c>
      <c r="N9" s="412"/>
      <c r="O9" s="412">
        <v>0</v>
      </c>
      <c r="P9" s="412"/>
      <c r="Q9" s="412">
        <v>0</v>
      </c>
      <c r="R9" s="413"/>
      <c r="S9" s="416">
        <f t="shared" ref="S9:S21" si="0">$C$6*SUM(C9:D9)+$E$6*SUM(E9:F9)+$G$6*SUM(G9:H9)+$I$6*SUM(I9:J9)+$K$6*SUM(K9:L9)+$M$6*SUM(M9:N9)+$O$6*SUM(O9:P9)+$Q$6*SUM(Q9:R9)</f>
        <v>0</v>
      </c>
    </row>
    <row r="10" spans="1:19" s="415" customFormat="1" x14ac:dyDescent="0.2">
      <c r="A10" s="410">
        <v>3</v>
      </c>
      <c r="B10" s="411" t="s">
        <v>386</v>
      </c>
      <c r="C10" s="412">
        <v>0</v>
      </c>
      <c r="D10" s="412"/>
      <c r="E10" s="412">
        <v>0</v>
      </c>
      <c r="F10" s="412"/>
      <c r="G10" s="412">
        <v>0</v>
      </c>
      <c r="H10" s="412"/>
      <c r="I10" s="412">
        <v>0</v>
      </c>
      <c r="J10" s="412"/>
      <c r="K10" s="412">
        <v>0</v>
      </c>
      <c r="L10" s="412"/>
      <c r="M10" s="412">
        <v>0</v>
      </c>
      <c r="N10" s="412"/>
      <c r="O10" s="412">
        <v>0</v>
      </c>
      <c r="P10" s="412"/>
      <c r="Q10" s="412">
        <v>0</v>
      </c>
      <c r="R10" s="413"/>
      <c r="S10" s="416">
        <f t="shared" si="0"/>
        <v>0</v>
      </c>
    </row>
    <row r="11" spans="1:19" s="415" customFormat="1" x14ac:dyDescent="0.2">
      <c r="A11" s="410">
        <v>4</v>
      </c>
      <c r="B11" s="411" t="s">
        <v>387</v>
      </c>
      <c r="C11" s="412">
        <v>0</v>
      </c>
      <c r="D11" s="412"/>
      <c r="E11" s="412">
        <v>0</v>
      </c>
      <c r="F11" s="412"/>
      <c r="G11" s="412">
        <v>0</v>
      </c>
      <c r="H11" s="412"/>
      <c r="I11" s="412">
        <v>0</v>
      </c>
      <c r="J11" s="412"/>
      <c r="K11" s="412">
        <v>0</v>
      </c>
      <c r="L11" s="412"/>
      <c r="M11" s="412">
        <v>0</v>
      </c>
      <c r="N11" s="412"/>
      <c r="O11" s="412">
        <v>0</v>
      </c>
      <c r="P11" s="412"/>
      <c r="Q11" s="412">
        <v>0</v>
      </c>
      <c r="R11" s="413"/>
      <c r="S11" s="416">
        <f t="shared" si="0"/>
        <v>0</v>
      </c>
    </row>
    <row r="12" spans="1:19" s="415" customFormat="1" x14ac:dyDescent="0.2">
      <c r="A12" s="410">
        <v>5</v>
      </c>
      <c r="B12" s="411" t="s">
        <v>388</v>
      </c>
      <c r="C12" s="412">
        <v>0</v>
      </c>
      <c r="D12" s="412"/>
      <c r="E12" s="412">
        <v>0</v>
      </c>
      <c r="F12" s="412"/>
      <c r="G12" s="412">
        <v>0</v>
      </c>
      <c r="H12" s="412"/>
      <c r="I12" s="412">
        <v>0</v>
      </c>
      <c r="J12" s="412"/>
      <c r="K12" s="412">
        <v>0</v>
      </c>
      <c r="L12" s="412"/>
      <c r="M12" s="412">
        <v>0</v>
      </c>
      <c r="N12" s="412"/>
      <c r="O12" s="412">
        <v>0</v>
      </c>
      <c r="P12" s="412"/>
      <c r="Q12" s="412">
        <v>0</v>
      </c>
      <c r="R12" s="413"/>
      <c r="S12" s="416">
        <f t="shared" si="0"/>
        <v>0</v>
      </c>
    </row>
    <row r="13" spans="1:19" s="415" customFormat="1" x14ac:dyDescent="0.2">
      <c r="A13" s="410">
        <v>6</v>
      </c>
      <c r="B13" s="411" t="s">
        <v>389</v>
      </c>
      <c r="C13" s="412">
        <v>0</v>
      </c>
      <c r="D13" s="412"/>
      <c r="E13" s="412">
        <v>13869863.719999999</v>
      </c>
      <c r="F13" s="412"/>
      <c r="G13" s="412">
        <v>0</v>
      </c>
      <c r="H13" s="412"/>
      <c r="I13" s="412">
        <v>12463020.710000001</v>
      </c>
      <c r="J13" s="412"/>
      <c r="K13" s="412">
        <v>0</v>
      </c>
      <c r="L13" s="412"/>
      <c r="M13" s="412">
        <v>3148400.71</v>
      </c>
      <c r="N13" s="412"/>
      <c r="O13" s="412">
        <v>0</v>
      </c>
      <c r="P13" s="412"/>
      <c r="Q13" s="412">
        <v>0</v>
      </c>
      <c r="R13" s="413"/>
      <c r="S13" s="416">
        <f t="shared" si="0"/>
        <v>12153883.809</v>
      </c>
    </row>
    <row r="14" spans="1:19" s="415" customFormat="1" x14ac:dyDescent="0.2">
      <c r="A14" s="410">
        <v>7</v>
      </c>
      <c r="B14" s="411" t="s">
        <v>390</v>
      </c>
      <c r="C14" s="412">
        <v>0</v>
      </c>
      <c r="D14" s="412"/>
      <c r="E14" s="412">
        <v>0</v>
      </c>
      <c r="F14" s="412"/>
      <c r="G14" s="412">
        <v>0</v>
      </c>
      <c r="H14" s="412"/>
      <c r="I14" s="412">
        <v>0</v>
      </c>
      <c r="J14" s="412"/>
      <c r="K14" s="412">
        <v>0</v>
      </c>
      <c r="L14" s="412"/>
      <c r="M14" s="412">
        <v>402862705.7899977</v>
      </c>
      <c r="N14" s="412">
        <v>25524785.351000004</v>
      </c>
      <c r="O14" s="412">
        <v>0</v>
      </c>
      <c r="P14" s="412"/>
      <c r="Q14" s="412">
        <v>0</v>
      </c>
      <c r="R14" s="413"/>
      <c r="S14" s="416">
        <f t="shared" si="0"/>
        <v>428387491.14099771</v>
      </c>
    </row>
    <row r="15" spans="1:19" s="415" customFormat="1" x14ac:dyDescent="0.2">
      <c r="A15" s="410">
        <v>8</v>
      </c>
      <c r="B15" s="411" t="s">
        <v>391</v>
      </c>
      <c r="C15" s="412">
        <v>0</v>
      </c>
      <c r="D15" s="412"/>
      <c r="E15" s="412">
        <v>0</v>
      </c>
      <c r="F15" s="412"/>
      <c r="G15" s="412">
        <v>0</v>
      </c>
      <c r="H15" s="412"/>
      <c r="I15" s="412">
        <v>0</v>
      </c>
      <c r="J15" s="412"/>
      <c r="K15" s="412">
        <v>188074725.75000027</v>
      </c>
      <c r="L15" s="412">
        <v>5523451.9280000022</v>
      </c>
      <c r="M15" s="412">
        <v>0</v>
      </c>
      <c r="N15" s="412"/>
      <c r="O15" s="412">
        <v>0</v>
      </c>
      <c r="P15" s="412"/>
      <c r="Q15" s="412">
        <v>0</v>
      </c>
      <c r="R15" s="413"/>
      <c r="S15" s="416">
        <f t="shared" si="0"/>
        <v>145198633.25850022</v>
      </c>
    </row>
    <row r="16" spans="1:19" s="415" customFormat="1" x14ac:dyDescent="0.2">
      <c r="A16" s="410">
        <v>9</v>
      </c>
      <c r="B16" s="411" t="s">
        <v>392</v>
      </c>
      <c r="C16" s="412">
        <v>0</v>
      </c>
      <c r="D16" s="412"/>
      <c r="E16" s="412">
        <v>0</v>
      </c>
      <c r="F16" s="412"/>
      <c r="G16" s="412">
        <v>117639543.78999996</v>
      </c>
      <c r="H16" s="412">
        <v>1083255.5699999998</v>
      </c>
      <c r="I16" s="412">
        <v>0</v>
      </c>
      <c r="J16" s="412"/>
      <c r="K16" s="412">
        <v>0</v>
      </c>
      <c r="L16" s="412"/>
      <c r="M16" s="412">
        <v>0</v>
      </c>
      <c r="N16" s="412"/>
      <c r="O16" s="412">
        <v>0</v>
      </c>
      <c r="P16" s="412"/>
      <c r="Q16" s="412">
        <v>0</v>
      </c>
      <c r="R16" s="413"/>
      <c r="S16" s="416">
        <f t="shared" si="0"/>
        <v>41552979.775999978</v>
      </c>
    </row>
    <row r="17" spans="1:19" s="415" customFormat="1" x14ac:dyDescent="0.2">
      <c r="A17" s="410">
        <v>10</v>
      </c>
      <c r="B17" s="411" t="s">
        <v>393</v>
      </c>
      <c r="C17" s="412">
        <v>0</v>
      </c>
      <c r="D17" s="412"/>
      <c r="E17" s="412">
        <v>0</v>
      </c>
      <c r="F17" s="412"/>
      <c r="G17" s="412">
        <v>0</v>
      </c>
      <c r="H17" s="412"/>
      <c r="I17" s="412">
        <v>2492356.1799999997</v>
      </c>
      <c r="J17" s="412"/>
      <c r="K17" s="412">
        <v>0</v>
      </c>
      <c r="L17" s="412"/>
      <c r="M17" s="412">
        <v>9018218.6100000031</v>
      </c>
      <c r="N17" s="412"/>
      <c r="O17" s="412">
        <v>1076747.5100000002</v>
      </c>
      <c r="P17" s="412"/>
      <c r="Q17" s="412">
        <v>0</v>
      </c>
      <c r="R17" s="413"/>
      <c r="S17" s="416">
        <f t="shared" si="0"/>
        <v>11879517.965000004</v>
      </c>
    </row>
    <row r="18" spans="1:19" s="415" customFormat="1" x14ac:dyDescent="0.2">
      <c r="A18" s="410">
        <v>11</v>
      </c>
      <c r="B18" s="411" t="s">
        <v>394</v>
      </c>
      <c r="C18" s="412">
        <v>0</v>
      </c>
      <c r="D18" s="412"/>
      <c r="E18" s="412">
        <v>0</v>
      </c>
      <c r="F18" s="412"/>
      <c r="G18" s="412">
        <v>0</v>
      </c>
      <c r="H18" s="412"/>
      <c r="I18" s="412">
        <v>0</v>
      </c>
      <c r="J18" s="412"/>
      <c r="K18" s="412">
        <v>0</v>
      </c>
      <c r="L18" s="412"/>
      <c r="M18" s="412">
        <v>56402539.550000086</v>
      </c>
      <c r="N18" s="412"/>
      <c r="O18" s="412">
        <v>15963410.410000399</v>
      </c>
      <c r="P18" s="412"/>
      <c r="Q18" s="412">
        <v>0</v>
      </c>
      <c r="R18" s="413"/>
      <c r="S18" s="416">
        <f t="shared" si="0"/>
        <v>80347655.165000677</v>
      </c>
    </row>
    <row r="19" spans="1:19" s="415" customFormat="1" x14ac:dyDescent="0.2">
      <c r="A19" s="410">
        <v>12</v>
      </c>
      <c r="B19" s="411" t="s">
        <v>395</v>
      </c>
      <c r="C19" s="412">
        <v>0</v>
      </c>
      <c r="D19" s="412"/>
      <c r="E19" s="412">
        <v>0</v>
      </c>
      <c r="F19" s="412"/>
      <c r="G19" s="412">
        <v>0</v>
      </c>
      <c r="H19" s="412"/>
      <c r="I19" s="412">
        <v>0</v>
      </c>
      <c r="J19" s="412"/>
      <c r="K19" s="412">
        <v>0</v>
      </c>
      <c r="L19" s="412"/>
      <c r="M19" s="412">
        <v>0</v>
      </c>
      <c r="N19" s="412"/>
      <c r="O19" s="412">
        <v>0</v>
      </c>
      <c r="P19" s="412"/>
      <c r="Q19" s="412">
        <v>0</v>
      </c>
      <c r="R19" s="413"/>
      <c r="S19" s="416">
        <f t="shared" si="0"/>
        <v>0</v>
      </c>
    </row>
    <row r="20" spans="1:19" s="415" customFormat="1" x14ac:dyDescent="0.2">
      <c r="A20" s="410">
        <v>13</v>
      </c>
      <c r="B20" s="411" t="s">
        <v>396</v>
      </c>
      <c r="C20" s="412">
        <v>0</v>
      </c>
      <c r="D20" s="412"/>
      <c r="E20" s="412">
        <v>0</v>
      </c>
      <c r="F20" s="412"/>
      <c r="G20" s="412">
        <v>0</v>
      </c>
      <c r="H20" s="412"/>
      <c r="I20" s="412">
        <v>0</v>
      </c>
      <c r="J20" s="412"/>
      <c r="K20" s="412">
        <v>0</v>
      </c>
      <c r="L20" s="412"/>
      <c r="M20" s="412">
        <v>0</v>
      </c>
      <c r="N20" s="412"/>
      <c r="O20" s="412">
        <v>0</v>
      </c>
      <c r="P20" s="412"/>
      <c r="Q20" s="412">
        <v>0</v>
      </c>
      <c r="R20" s="413"/>
      <c r="S20" s="416">
        <f t="shared" si="0"/>
        <v>0</v>
      </c>
    </row>
    <row r="21" spans="1:19" s="415" customFormat="1" x14ac:dyDescent="0.2">
      <c r="A21" s="410">
        <v>14</v>
      </c>
      <c r="B21" s="411" t="s">
        <v>397</v>
      </c>
      <c r="C21" s="412">
        <v>32114624.580000013</v>
      </c>
      <c r="D21" s="412"/>
      <c r="E21" s="412">
        <v>1868668.3700000003</v>
      </c>
      <c r="F21" s="412"/>
      <c r="G21" s="412">
        <v>0</v>
      </c>
      <c r="H21" s="412"/>
      <c r="I21" s="412">
        <v>0</v>
      </c>
      <c r="J21" s="412">
        <v>0</v>
      </c>
      <c r="K21" s="412">
        <v>0</v>
      </c>
      <c r="L21" s="412"/>
      <c r="M21" s="412">
        <v>31653801.230000019</v>
      </c>
      <c r="N21" s="412">
        <v>0</v>
      </c>
      <c r="O21" s="412">
        <v>0</v>
      </c>
      <c r="P21" s="412"/>
      <c r="Q21" s="412">
        <v>0</v>
      </c>
      <c r="R21" s="413"/>
      <c r="S21" s="416">
        <f t="shared" si="0"/>
        <v>32027534.904000018</v>
      </c>
    </row>
    <row r="22" spans="1:19" ht="13.5" thickBot="1" x14ac:dyDescent="0.25">
      <c r="A22" s="417"/>
      <c r="B22" s="418" t="s">
        <v>73</v>
      </c>
      <c r="C22" s="419">
        <f>SUM(C8:C21)</f>
        <v>120602516.12999998</v>
      </c>
      <c r="D22" s="419">
        <f t="shared" ref="D22:S22" si="1">SUM(D8:D21)</f>
        <v>0</v>
      </c>
      <c r="E22" s="419">
        <f t="shared" si="1"/>
        <v>15738532.09</v>
      </c>
      <c r="F22" s="419">
        <f t="shared" si="1"/>
        <v>0</v>
      </c>
      <c r="G22" s="419">
        <f t="shared" si="1"/>
        <v>117639543.78999996</v>
      </c>
      <c r="H22" s="419">
        <f t="shared" si="1"/>
        <v>1083255.5699999998</v>
      </c>
      <c r="I22" s="419">
        <f>SUM(I8:I21)</f>
        <v>14955376.890000001</v>
      </c>
      <c r="J22" s="419">
        <f t="shared" si="1"/>
        <v>0</v>
      </c>
      <c r="K22" s="419">
        <f t="shared" si="1"/>
        <v>188074725.75000027</v>
      </c>
      <c r="L22" s="419">
        <f t="shared" si="1"/>
        <v>5523451.9280000022</v>
      </c>
      <c r="M22" s="419">
        <f t="shared" si="1"/>
        <v>620104504.33999777</v>
      </c>
      <c r="N22" s="419">
        <f>SUM(N8:N21)</f>
        <v>25524785.351000004</v>
      </c>
      <c r="O22" s="419">
        <f t="shared" si="1"/>
        <v>17040157.9200004</v>
      </c>
      <c r="P22" s="419">
        <f t="shared" si="1"/>
        <v>0</v>
      </c>
      <c r="Q22" s="419">
        <f t="shared" si="1"/>
        <v>0</v>
      </c>
      <c r="R22" s="419">
        <f t="shared" si="1"/>
        <v>0</v>
      </c>
      <c r="S22" s="420">
        <f t="shared" si="1"/>
        <v>868566534.46849871</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2" tint="-0.249977111117893"/>
    <pageSetUpPr fitToPage="1"/>
  </sheetPr>
  <dimension ref="A1:V26"/>
  <sheetViews>
    <sheetView zoomScale="70" zoomScaleNormal="70" workbookViewId="0">
      <pane xSplit="2" ySplit="6" topLeftCell="P11" activePane="bottomRight" state="frozen"/>
      <selection activeCell="B26" sqref="B26"/>
      <selection pane="topRight" activeCell="B26" sqref="B26"/>
      <selection pane="bottomLeft" activeCell="B26" sqref="B26"/>
      <selection pane="bottomRight" activeCell="B26" sqref="B26"/>
    </sheetView>
  </sheetViews>
  <sheetFormatPr defaultColWidth="9.140625" defaultRowHeight="12.75" x14ac:dyDescent="0.2"/>
  <cols>
    <col min="1" max="1" width="10.5703125" style="24" bestFit="1" customWidth="1"/>
    <col min="2" max="2" width="74.5703125" style="24" customWidth="1"/>
    <col min="3" max="3" width="19" style="24" customWidth="1"/>
    <col min="4" max="4" width="19.5703125" style="24" customWidth="1"/>
    <col min="5" max="5" width="31.140625" style="24" customWidth="1"/>
    <col min="6" max="6" width="29.140625" style="24" customWidth="1"/>
    <col min="7" max="7" width="28.5703125" style="24" customWidth="1"/>
    <col min="8" max="8" width="26.42578125" style="24" customWidth="1"/>
    <col min="9" max="9" width="23.7109375" style="24" customWidth="1"/>
    <col min="10" max="10" width="21.5703125" style="24" customWidth="1"/>
    <col min="11" max="11" width="15.7109375" style="24" customWidth="1"/>
    <col min="12" max="12" width="13.28515625" style="24" customWidth="1"/>
    <col min="13" max="13" width="20.85546875" style="24" customWidth="1"/>
    <col min="14" max="14" width="19.28515625" style="24" customWidth="1"/>
    <col min="15" max="15" width="18.42578125" style="24" customWidth="1"/>
    <col min="16" max="16" width="19" style="24" customWidth="1"/>
    <col min="17" max="17" width="20.28515625" style="24" customWidth="1"/>
    <col min="18" max="18" width="18" style="24" customWidth="1"/>
    <col min="19" max="19" width="36" style="24" customWidth="1"/>
    <col min="20" max="20" width="19.42578125" style="24" customWidth="1"/>
    <col min="21" max="21" width="19.140625" style="24" customWidth="1"/>
    <col min="22" max="22" width="20" style="24" customWidth="1"/>
    <col min="23" max="16384" width="9.140625" style="141"/>
  </cols>
  <sheetData>
    <row r="1" spans="1:22" x14ac:dyDescent="0.2">
      <c r="A1" s="24" t="s">
        <v>29</v>
      </c>
      <c r="B1" s="24" t="str">
        <f>'1. key ratios'!B1</f>
        <v>სს ტერაბანკი</v>
      </c>
    </row>
    <row r="2" spans="1:22" x14ac:dyDescent="0.2">
      <c r="A2" s="24" t="s">
        <v>31</v>
      </c>
      <c r="B2" s="91">
        <f>'1. key ratios'!B2</f>
        <v>44012</v>
      </c>
    </row>
    <row r="4" spans="1:22" ht="27.75" thickBot="1" x14ac:dyDescent="0.35">
      <c r="A4" s="24" t="s">
        <v>398</v>
      </c>
      <c r="B4" s="421" t="s">
        <v>399</v>
      </c>
      <c r="V4" s="358" t="s">
        <v>67</v>
      </c>
    </row>
    <row r="5" spans="1:22" x14ac:dyDescent="0.2">
      <c r="A5" s="422"/>
      <c r="B5" s="423"/>
      <c r="C5" s="424" t="s">
        <v>400</v>
      </c>
      <c r="D5" s="425"/>
      <c r="E5" s="425"/>
      <c r="F5" s="425"/>
      <c r="G5" s="425"/>
      <c r="H5" s="425"/>
      <c r="I5" s="425"/>
      <c r="J5" s="425"/>
      <c r="K5" s="425"/>
      <c r="L5" s="426"/>
      <c r="M5" s="424" t="s">
        <v>401</v>
      </c>
      <c r="N5" s="425"/>
      <c r="O5" s="425"/>
      <c r="P5" s="425"/>
      <c r="Q5" s="425"/>
      <c r="R5" s="425"/>
      <c r="S5" s="426"/>
      <c r="T5" s="427" t="s">
        <v>402</v>
      </c>
      <c r="U5" s="427" t="s">
        <v>403</v>
      </c>
      <c r="V5" s="428" t="s">
        <v>404</v>
      </c>
    </row>
    <row r="6" spans="1:22" s="395" customFormat="1" ht="140.25" x14ac:dyDescent="0.25">
      <c r="A6" s="271"/>
      <c r="B6" s="429"/>
      <c r="C6" s="430" t="s">
        <v>405</v>
      </c>
      <c r="D6" s="431" t="s">
        <v>406</v>
      </c>
      <c r="E6" s="432" t="s">
        <v>407</v>
      </c>
      <c r="F6" s="433" t="s">
        <v>408</v>
      </c>
      <c r="G6" s="431" t="s">
        <v>409</v>
      </c>
      <c r="H6" s="431" t="s">
        <v>410</v>
      </c>
      <c r="I6" s="431" t="s">
        <v>411</v>
      </c>
      <c r="J6" s="431" t="s">
        <v>412</v>
      </c>
      <c r="K6" s="431" t="s">
        <v>413</v>
      </c>
      <c r="L6" s="434" t="s">
        <v>414</v>
      </c>
      <c r="M6" s="430" t="s">
        <v>415</v>
      </c>
      <c r="N6" s="431" t="s">
        <v>416</v>
      </c>
      <c r="O6" s="431" t="s">
        <v>417</v>
      </c>
      <c r="P6" s="431" t="s">
        <v>418</v>
      </c>
      <c r="Q6" s="431" t="s">
        <v>419</v>
      </c>
      <c r="R6" s="431" t="s">
        <v>420</v>
      </c>
      <c r="S6" s="434" t="s">
        <v>421</v>
      </c>
      <c r="T6" s="435"/>
      <c r="U6" s="435"/>
      <c r="V6" s="436"/>
    </row>
    <row r="7" spans="1:22" s="415" customFormat="1" x14ac:dyDescent="0.2">
      <c r="A7" s="437">
        <v>1</v>
      </c>
      <c r="B7" s="438" t="s">
        <v>384</v>
      </c>
      <c r="C7" s="439">
        <v>0</v>
      </c>
      <c r="D7" s="412">
        <f t="shared" ref="D7:D19" si="0">U7+T7</f>
        <v>0</v>
      </c>
      <c r="E7" s="412">
        <v>0</v>
      </c>
      <c r="F7" s="412">
        <v>0</v>
      </c>
      <c r="G7" s="412">
        <v>0</v>
      </c>
      <c r="H7" s="412">
        <v>0</v>
      </c>
      <c r="I7" s="412">
        <v>0</v>
      </c>
      <c r="J7" s="412">
        <v>0</v>
      </c>
      <c r="K7" s="412">
        <v>0</v>
      </c>
      <c r="L7" s="412">
        <v>0</v>
      </c>
      <c r="M7" s="440"/>
      <c r="N7" s="441"/>
      <c r="O7" s="441"/>
      <c r="P7" s="441"/>
      <c r="Q7" s="441"/>
      <c r="R7" s="441"/>
      <c r="S7" s="442"/>
      <c r="T7" s="443">
        <v>0</v>
      </c>
      <c r="U7" s="444"/>
      <c r="V7" s="445">
        <f>SUM(C7:S7)</f>
        <v>0</v>
      </c>
    </row>
    <row r="8" spans="1:22" s="415" customFormat="1" x14ac:dyDescent="0.2">
      <c r="A8" s="437">
        <v>2</v>
      </c>
      <c r="B8" s="438" t="s">
        <v>385</v>
      </c>
      <c r="C8" s="439">
        <v>0</v>
      </c>
      <c r="D8" s="412">
        <f t="shared" si="0"/>
        <v>0</v>
      </c>
      <c r="E8" s="412">
        <v>0</v>
      </c>
      <c r="F8" s="412">
        <v>0</v>
      </c>
      <c r="G8" s="412">
        <v>0</v>
      </c>
      <c r="H8" s="412">
        <v>0</v>
      </c>
      <c r="I8" s="412">
        <v>0</v>
      </c>
      <c r="J8" s="412">
        <v>0</v>
      </c>
      <c r="K8" s="412">
        <v>0</v>
      </c>
      <c r="L8" s="412">
        <v>0</v>
      </c>
      <c r="M8" s="440"/>
      <c r="N8" s="441"/>
      <c r="O8" s="441"/>
      <c r="P8" s="441"/>
      <c r="Q8" s="441"/>
      <c r="R8" s="441"/>
      <c r="S8" s="442"/>
      <c r="T8" s="443">
        <v>0</v>
      </c>
      <c r="U8" s="444"/>
      <c r="V8" s="445">
        <f t="shared" ref="V8:V20" si="1">SUM(C8:S8)</f>
        <v>0</v>
      </c>
    </row>
    <row r="9" spans="1:22" s="415" customFormat="1" x14ac:dyDescent="0.2">
      <c r="A9" s="437">
        <v>3</v>
      </c>
      <c r="B9" s="438" t="s">
        <v>386</v>
      </c>
      <c r="C9" s="439">
        <v>0</v>
      </c>
      <c r="D9" s="412">
        <f t="shared" si="0"/>
        <v>0</v>
      </c>
      <c r="E9" s="412">
        <v>0</v>
      </c>
      <c r="F9" s="412">
        <v>0</v>
      </c>
      <c r="G9" s="412">
        <v>0</v>
      </c>
      <c r="H9" s="412">
        <v>0</v>
      </c>
      <c r="I9" s="412">
        <v>0</v>
      </c>
      <c r="J9" s="412">
        <v>0</v>
      </c>
      <c r="K9" s="412">
        <v>0</v>
      </c>
      <c r="L9" s="412">
        <v>0</v>
      </c>
      <c r="M9" s="440"/>
      <c r="N9" s="441"/>
      <c r="O9" s="441"/>
      <c r="P9" s="441"/>
      <c r="Q9" s="441"/>
      <c r="R9" s="441"/>
      <c r="S9" s="442"/>
      <c r="T9" s="443">
        <v>0</v>
      </c>
      <c r="U9" s="444"/>
      <c r="V9" s="445">
        <f>SUM(C9:S9)</f>
        <v>0</v>
      </c>
    </row>
    <row r="10" spans="1:22" s="415" customFormat="1" x14ac:dyDescent="0.2">
      <c r="A10" s="437">
        <v>4</v>
      </c>
      <c r="B10" s="438" t="s">
        <v>387</v>
      </c>
      <c r="C10" s="439">
        <v>0</v>
      </c>
      <c r="D10" s="412">
        <f t="shared" si="0"/>
        <v>0</v>
      </c>
      <c r="E10" s="412">
        <v>0</v>
      </c>
      <c r="F10" s="412">
        <v>0</v>
      </c>
      <c r="G10" s="412">
        <v>0</v>
      </c>
      <c r="H10" s="412">
        <v>0</v>
      </c>
      <c r="I10" s="412">
        <v>0</v>
      </c>
      <c r="J10" s="412">
        <v>0</v>
      </c>
      <c r="K10" s="412">
        <v>0</v>
      </c>
      <c r="L10" s="412">
        <v>0</v>
      </c>
      <c r="M10" s="440"/>
      <c r="N10" s="441"/>
      <c r="O10" s="441"/>
      <c r="P10" s="441"/>
      <c r="Q10" s="441"/>
      <c r="R10" s="441"/>
      <c r="S10" s="442"/>
      <c r="T10" s="443">
        <v>0</v>
      </c>
      <c r="U10" s="444"/>
      <c r="V10" s="445">
        <f t="shared" si="1"/>
        <v>0</v>
      </c>
    </row>
    <row r="11" spans="1:22" s="415" customFormat="1" x14ac:dyDescent="0.2">
      <c r="A11" s="437">
        <v>5</v>
      </c>
      <c r="B11" s="438" t="s">
        <v>388</v>
      </c>
      <c r="C11" s="439">
        <v>0</v>
      </c>
      <c r="D11" s="412">
        <f t="shared" si="0"/>
        <v>0</v>
      </c>
      <c r="E11" s="412">
        <v>0</v>
      </c>
      <c r="F11" s="412">
        <v>0</v>
      </c>
      <c r="G11" s="412">
        <v>0</v>
      </c>
      <c r="H11" s="412">
        <v>0</v>
      </c>
      <c r="I11" s="412">
        <v>0</v>
      </c>
      <c r="J11" s="412">
        <v>0</v>
      </c>
      <c r="K11" s="412">
        <v>0</v>
      </c>
      <c r="L11" s="412">
        <v>0</v>
      </c>
      <c r="M11" s="440"/>
      <c r="N11" s="441"/>
      <c r="O11" s="441"/>
      <c r="P11" s="441"/>
      <c r="Q11" s="441"/>
      <c r="R11" s="441"/>
      <c r="S11" s="442"/>
      <c r="T11" s="443">
        <v>0</v>
      </c>
      <c r="U11" s="444"/>
      <c r="V11" s="445">
        <f t="shared" si="1"/>
        <v>0</v>
      </c>
    </row>
    <row r="12" spans="1:22" s="415" customFormat="1" x14ac:dyDescent="0.2">
      <c r="A12" s="437">
        <v>6</v>
      </c>
      <c r="B12" s="438" t="s">
        <v>389</v>
      </c>
      <c r="C12" s="439">
        <v>0</v>
      </c>
      <c r="D12" s="412">
        <f t="shared" si="0"/>
        <v>0</v>
      </c>
      <c r="E12" s="412">
        <v>0</v>
      </c>
      <c r="F12" s="412">
        <v>0</v>
      </c>
      <c r="G12" s="412">
        <v>0</v>
      </c>
      <c r="H12" s="412">
        <v>0</v>
      </c>
      <c r="I12" s="412">
        <v>0</v>
      </c>
      <c r="J12" s="412">
        <v>0</v>
      </c>
      <c r="K12" s="412">
        <v>0</v>
      </c>
      <c r="L12" s="412">
        <v>0</v>
      </c>
      <c r="M12" s="440"/>
      <c r="N12" s="441"/>
      <c r="O12" s="441"/>
      <c r="P12" s="441"/>
      <c r="Q12" s="441"/>
      <c r="R12" s="441"/>
      <c r="S12" s="442"/>
      <c r="T12" s="443">
        <v>0</v>
      </c>
      <c r="U12" s="444"/>
      <c r="V12" s="445">
        <f t="shared" si="1"/>
        <v>0</v>
      </c>
    </row>
    <row r="13" spans="1:22" s="415" customFormat="1" x14ac:dyDescent="0.2">
      <c r="A13" s="437">
        <v>7</v>
      </c>
      <c r="B13" s="438" t="s">
        <v>390</v>
      </c>
      <c r="C13" s="439">
        <v>0</v>
      </c>
      <c r="D13" s="412">
        <f t="shared" si="0"/>
        <v>28421317.850000001</v>
      </c>
      <c r="E13" s="412">
        <v>0</v>
      </c>
      <c r="F13" s="412">
        <v>0</v>
      </c>
      <c r="G13" s="412">
        <v>0</v>
      </c>
      <c r="H13" s="412">
        <v>0</v>
      </c>
      <c r="I13" s="412">
        <v>0</v>
      </c>
      <c r="J13" s="412">
        <v>0</v>
      </c>
      <c r="K13" s="412">
        <v>0</v>
      </c>
      <c r="L13" s="412">
        <v>0</v>
      </c>
      <c r="M13" s="440"/>
      <c r="N13" s="441"/>
      <c r="O13" s="441"/>
      <c r="P13" s="441"/>
      <c r="Q13" s="441"/>
      <c r="R13" s="441"/>
      <c r="S13" s="442"/>
      <c r="T13" s="443">
        <v>19119813.32</v>
      </c>
      <c r="U13" s="444">
        <v>9301504.5300000012</v>
      </c>
      <c r="V13" s="445">
        <f t="shared" si="1"/>
        <v>28421317.850000001</v>
      </c>
    </row>
    <row r="14" spans="1:22" s="415" customFormat="1" x14ac:dyDescent="0.2">
      <c r="A14" s="437">
        <v>8</v>
      </c>
      <c r="B14" s="438" t="s">
        <v>391</v>
      </c>
      <c r="C14" s="439">
        <v>0</v>
      </c>
      <c r="D14" s="412">
        <f t="shared" si="0"/>
        <v>3065912.4472500011</v>
      </c>
      <c r="E14" s="412">
        <v>0</v>
      </c>
      <c r="F14" s="412">
        <v>0</v>
      </c>
      <c r="G14" s="412">
        <v>0</v>
      </c>
      <c r="H14" s="412">
        <v>0</v>
      </c>
      <c r="I14" s="412">
        <v>0</v>
      </c>
      <c r="J14" s="412">
        <v>0</v>
      </c>
      <c r="K14" s="412">
        <v>0</v>
      </c>
      <c r="L14" s="412">
        <v>0</v>
      </c>
      <c r="M14" s="440"/>
      <c r="N14" s="441"/>
      <c r="O14" s="441"/>
      <c r="P14" s="441"/>
      <c r="Q14" s="441"/>
      <c r="R14" s="441"/>
      <c r="S14" s="442"/>
      <c r="T14" s="443">
        <v>2233173.1050000009</v>
      </c>
      <c r="U14" s="444">
        <v>832739.3422500001</v>
      </c>
      <c r="V14" s="445">
        <f t="shared" si="1"/>
        <v>3065912.4472500011</v>
      </c>
    </row>
    <row r="15" spans="1:22" s="415" customFormat="1" x14ac:dyDescent="0.2">
      <c r="A15" s="437">
        <v>9</v>
      </c>
      <c r="B15" s="438" t="s">
        <v>392</v>
      </c>
      <c r="C15" s="439">
        <v>0</v>
      </c>
      <c r="D15" s="412">
        <f t="shared" si="0"/>
        <v>0</v>
      </c>
      <c r="E15" s="412">
        <v>0</v>
      </c>
      <c r="F15" s="412">
        <v>0</v>
      </c>
      <c r="G15" s="412">
        <v>0</v>
      </c>
      <c r="H15" s="412">
        <v>0</v>
      </c>
      <c r="I15" s="412">
        <v>0</v>
      </c>
      <c r="J15" s="412">
        <v>0</v>
      </c>
      <c r="K15" s="412">
        <v>0</v>
      </c>
      <c r="L15" s="412">
        <v>0</v>
      </c>
      <c r="M15" s="440"/>
      <c r="N15" s="441"/>
      <c r="O15" s="441"/>
      <c r="P15" s="441"/>
      <c r="Q15" s="441"/>
      <c r="R15" s="441"/>
      <c r="S15" s="442"/>
      <c r="T15" s="443">
        <v>0</v>
      </c>
      <c r="U15" s="444">
        <v>0</v>
      </c>
      <c r="V15" s="445">
        <f t="shared" si="1"/>
        <v>0</v>
      </c>
    </row>
    <row r="16" spans="1:22" s="415" customFormat="1" x14ac:dyDescent="0.2">
      <c r="A16" s="437">
        <v>10</v>
      </c>
      <c r="B16" s="438" t="s">
        <v>393</v>
      </c>
      <c r="C16" s="439">
        <v>0</v>
      </c>
      <c r="D16" s="412">
        <f t="shared" si="0"/>
        <v>5</v>
      </c>
      <c r="E16" s="412">
        <v>0</v>
      </c>
      <c r="F16" s="412">
        <v>0</v>
      </c>
      <c r="G16" s="412">
        <v>0</v>
      </c>
      <c r="H16" s="412">
        <v>0</v>
      </c>
      <c r="I16" s="412">
        <v>0</v>
      </c>
      <c r="J16" s="412">
        <v>0</v>
      </c>
      <c r="K16" s="412">
        <v>0</v>
      </c>
      <c r="L16" s="412">
        <v>0</v>
      </c>
      <c r="M16" s="440"/>
      <c r="N16" s="441"/>
      <c r="O16" s="441"/>
      <c r="P16" s="441"/>
      <c r="Q16" s="441"/>
      <c r="R16" s="441"/>
      <c r="S16" s="442"/>
      <c r="T16" s="443">
        <v>5</v>
      </c>
      <c r="U16" s="444">
        <v>0</v>
      </c>
      <c r="V16" s="445">
        <f t="shared" si="1"/>
        <v>5</v>
      </c>
    </row>
    <row r="17" spans="1:22" s="415" customFormat="1" x14ac:dyDescent="0.2">
      <c r="A17" s="437">
        <v>11</v>
      </c>
      <c r="B17" s="438" t="s">
        <v>394</v>
      </c>
      <c r="C17" s="439">
        <v>0</v>
      </c>
      <c r="D17" s="412">
        <f t="shared" si="0"/>
        <v>0</v>
      </c>
      <c r="E17" s="412">
        <v>0</v>
      </c>
      <c r="F17" s="412">
        <v>0</v>
      </c>
      <c r="G17" s="412">
        <v>0</v>
      </c>
      <c r="H17" s="412">
        <v>0</v>
      </c>
      <c r="I17" s="412">
        <v>0</v>
      </c>
      <c r="J17" s="412">
        <v>0</v>
      </c>
      <c r="K17" s="412">
        <v>0</v>
      </c>
      <c r="L17" s="412">
        <v>0</v>
      </c>
      <c r="M17" s="440"/>
      <c r="N17" s="441"/>
      <c r="O17" s="441"/>
      <c r="P17" s="441"/>
      <c r="Q17" s="441"/>
      <c r="R17" s="441"/>
      <c r="S17" s="442"/>
      <c r="T17" s="443">
        <v>0</v>
      </c>
      <c r="U17" s="444"/>
      <c r="V17" s="445">
        <f t="shared" si="1"/>
        <v>0</v>
      </c>
    </row>
    <row r="18" spans="1:22" s="415" customFormat="1" x14ac:dyDescent="0.2">
      <c r="A18" s="437">
        <v>12</v>
      </c>
      <c r="B18" s="438" t="s">
        <v>395</v>
      </c>
      <c r="C18" s="439">
        <v>0</v>
      </c>
      <c r="D18" s="412">
        <f t="shared" si="0"/>
        <v>0</v>
      </c>
      <c r="E18" s="412">
        <v>0</v>
      </c>
      <c r="F18" s="412">
        <v>0</v>
      </c>
      <c r="G18" s="412">
        <v>0</v>
      </c>
      <c r="H18" s="412">
        <v>0</v>
      </c>
      <c r="I18" s="412">
        <v>0</v>
      </c>
      <c r="J18" s="412">
        <v>0</v>
      </c>
      <c r="K18" s="412">
        <v>0</v>
      </c>
      <c r="L18" s="412">
        <v>0</v>
      </c>
      <c r="M18" s="440"/>
      <c r="N18" s="441"/>
      <c r="O18" s="441"/>
      <c r="P18" s="441"/>
      <c r="Q18" s="441"/>
      <c r="R18" s="441"/>
      <c r="S18" s="442"/>
      <c r="T18" s="443">
        <v>0</v>
      </c>
      <c r="U18" s="444"/>
      <c r="V18" s="445">
        <f t="shared" si="1"/>
        <v>0</v>
      </c>
    </row>
    <row r="19" spans="1:22" s="415" customFormat="1" x14ac:dyDescent="0.2">
      <c r="A19" s="437">
        <v>13</v>
      </c>
      <c r="B19" s="438" t="s">
        <v>396</v>
      </c>
      <c r="C19" s="439">
        <v>0</v>
      </c>
      <c r="D19" s="412">
        <f t="shared" si="0"/>
        <v>0</v>
      </c>
      <c r="E19" s="412">
        <v>0</v>
      </c>
      <c r="F19" s="412">
        <v>0</v>
      </c>
      <c r="G19" s="412">
        <v>0</v>
      </c>
      <c r="H19" s="412">
        <v>0</v>
      </c>
      <c r="I19" s="412">
        <v>0</v>
      </c>
      <c r="J19" s="412">
        <v>0</v>
      </c>
      <c r="K19" s="412">
        <v>0</v>
      </c>
      <c r="L19" s="412">
        <v>0</v>
      </c>
      <c r="M19" s="440"/>
      <c r="N19" s="441"/>
      <c r="O19" s="441"/>
      <c r="P19" s="441"/>
      <c r="Q19" s="441"/>
      <c r="R19" s="441"/>
      <c r="S19" s="442"/>
      <c r="T19" s="443">
        <v>0</v>
      </c>
      <c r="U19" s="444"/>
      <c r="V19" s="445">
        <f t="shared" si="1"/>
        <v>0</v>
      </c>
    </row>
    <row r="20" spans="1:22" s="415" customFormat="1" x14ac:dyDescent="0.2">
      <c r="A20" s="437">
        <v>14</v>
      </c>
      <c r="B20" s="438" t="s">
        <v>397</v>
      </c>
      <c r="C20" s="439">
        <v>0</v>
      </c>
      <c r="D20" s="412">
        <f>U20+T20</f>
        <v>0</v>
      </c>
      <c r="E20" s="412">
        <v>0</v>
      </c>
      <c r="F20" s="412">
        <v>0</v>
      </c>
      <c r="G20" s="412">
        <v>0</v>
      </c>
      <c r="H20" s="412">
        <v>0</v>
      </c>
      <c r="I20" s="412">
        <v>0</v>
      </c>
      <c r="J20" s="412">
        <v>0</v>
      </c>
      <c r="K20" s="412">
        <v>0</v>
      </c>
      <c r="L20" s="412">
        <v>0</v>
      </c>
      <c r="M20" s="440"/>
      <c r="N20" s="441"/>
      <c r="O20" s="441"/>
      <c r="P20" s="441"/>
      <c r="Q20" s="441"/>
      <c r="R20" s="441"/>
      <c r="S20" s="442"/>
      <c r="T20" s="443">
        <v>0</v>
      </c>
      <c r="U20" s="444">
        <v>0</v>
      </c>
      <c r="V20" s="445">
        <f t="shared" si="1"/>
        <v>0</v>
      </c>
    </row>
    <row r="21" spans="1:22" ht="13.5" thickBot="1" x14ac:dyDescent="0.25">
      <c r="A21" s="417"/>
      <c r="B21" s="446" t="s">
        <v>73</v>
      </c>
      <c r="C21" s="447">
        <f>SUM(C7:C20)</f>
        <v>0</v>
      </c>
      <c r="D21" s="448">
        <f t="shared" ref="D21:V21" si="2">SUM(D7:D20)</f>
        <v>31487235.297250003</v>
      </c>
      <c r="E21" s="448">
        <f t="shared" si="2"/>
        <v>0</v>
      </c>
      <c r="F21" s="448">
        <f t="shared" si="2"/>
        <v>0</v>
      </c>
      <c r="G21" s="448">
        <f t="shared" si="2"/>
        <v>0</v>
      </c>
      <c r="H21" s="448">
        <f t="shared" si="2"/>
        <v>0</v>
      </c>
      <c r="I21" s="448">
        <f t="shared" si="2"/>
        <v>0</v>
      </c>
      <c r="J21" s="448">
        <f t="shared" si="2"/>
        <v>0</v>
      </c>
      <c r="K21" s="448">
        <f t="shared" si="2"/>
        <v>0</v>
      </c>
      <c r="L21" s="449">
        <f t="shared" si="2"/>
        <v>0</v>
      </c>
      <c r="M21" s="447">
        <f t="shared" si="2"/>
        <v>0</v>
      </c>
      <c r="N21" s="448">
        <f t="shared" si="2"/>
        <v>0</v>
      </c>
      <c r="O21" s="448">
        <f t="shared" si="2"/>
        <v>0</v>
      </c>
      <c r="P21" s="448">
        <f t="shared" si="2"/>
        <v>0</v>
      </c>
      <c r="Q21" s="448">
        <f t="shared" si="2"/>
        <v>0</v>
      </c>
      <c r="R21" s="448">
        <f t="shared" si="2"/>
        <v>0</v>
      </c>
      <c r="S21" s="449">
        <f t="shared" si="2"/>
        <v>0</v>
      </c>
      <c r="T21" s="449">
        <f>SUM(T7:T20)</f>
        <v>21352991.425000001</v>
      </c>
      <c r="U21" s="449">
        <f t="shared" si="2"/>
        <v>10134243.872250002</v>
      </c>
      <c r="V21" s="450">
        <f t="shared" si="2"/>
        <v>31487235.297250003</v>
      </c>
    </row>
    <row r="24" spans="1:22" x14ac:dyDescent="0.2">
      <c r="A24" s="452"/>
      <c r="B24" s="453"/>
      <c r="C24" s="29"/>
      <c r="D24" s="451"/>
      <c r="E24" s="451"/>
    </row>
    <row r="25" spans="1:22" x14ac:dyDescent="0.2">
      <c r="A25" s="452"/>
      <c r="B25" s="452"/>
      <c r="C25" s="29"/>
      <c r="D25" s="451"/>
      <c r="E25" s="451"/>
    </row>
    <row r="26" spans="1:22" x14ac:dyDescent="0.2">
      <c r="A26" s="452"/>
      <c r="B26" s="453"/>
      <c r="C26" s="29"/>
      <c r="D26" s="451"/>
      <c r="E26" s="451"/>
    </row>
  </sheetData>
  <mergeCells count="5">
    <mergeCell ref="C5:L5"/>
    <mergeCell ref="M5:S5"/>
    <mergeCell ref="T5:T6"/>
    <mergeCell ref="U5:U6"/>
    <mergeCell ref="V5:V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2" tint="-0.249977111117893"/>
    <pageSetUpPr fitToPage="1"/>
  </sheetPr>
  <dimension ref="A1:I26"/>
  <sheetViews>
    <sheetView zoomScaleNormal="100" workbookViewId="0">
      <pane xSplit="1" ySplit="7" topLeftCell="B23" activePane="bottomRight" state="frozen"/>
      <selection activeCell="B26" sqref="B26"/>
      <selection pane="topRight" activeCell="B26" sqref="B26"/>
      <selection pane="bottomLeft" activeCell="B26" sqref="B26"/>
      <selection pane="bottomRight" activeCell="B26" sqref="B26"/>
    </sheetView>
  </sheetViews>
  <sheetFormatPr defaultColWidth="9.140625" defaultRowHeight="12.75" x14ac:dyDescent="0.2"/>
  <cols>
    <col min="1" max="1" width="10.5703125" style="24" bestFit="1" customWidth="1"/>
    <col min="2" max="2" width="101.85546875" style="24" customWidth="1"/>
    <col min="3" max="3" width="13.7109375" style="24" customWidth="1"/>
    <col min="4" max="4" width="14.85546875" style="24" bestFit="1" customWidth="1"/>
    <col min="5" max="5" width="17.7109375" style="24" customWidth="1"/>
    <col min="6" max="6" width="15.85546875" style="24" customWidth="1"/>
    <col min="7" max="7" width="17.42578125" style="24" customWidth="1"/>
    <col min="8" max="8" width="15.28515625" style="24" customWidth="1"/>
    <col min="9" max="16384" width="9.140625" style="141"/>
  </cols>
  <sheetData>
    <row r="1" spans="1:9" x14ac:dyDescent="0.2">
      <c r="A1" s="24" t="s">
        <v>29</v>
      </c>
      <c r="B1" s="24" t="str">
        <f>'1. key ratios'!B1</f>
        <v>სს ტერაბანკი</v>
      </c>
    </row>
    <row r="2" spans="1:9" x14ac:dyDescent="0.2">
      <c r="A2" s="24" t="s">
        <v>31</v>
      </c>
      <c r="B2" s="91">
        <f>'1. key ratios'!B2</f>
        <v>44012</v>
      </c>
    </row>
    <row r="4" spans="1:9" ht="13.5" thickBot="1" x14ac:dyDescent="0.25">
      <c r="A4" s="24" t="s">
        <v>422</v>
      </c>
      <c r="B4" s="454" t="s">
        <v>423</v>
      </c>
    </row>
    <row r="5" spans="1:9" x14ac:dyDescent="0.2">
      <c r="A5" s="422"/>
      <c r="B5" s="455"/>
      <c r="C5" s="456" t="s">
        <v>254</v>
      </c>
      <c r="D5" s="456" t="s">
        <v>255</v>
      </c>
      <c r="E5" s="456" t="s">
        <v>256</v>
      </c>
      <c r="F5" s="456" t="s">
        <v>366</v>
      </c>
      <c r="G5" s="457" t="s">
        <v>367</v>
      </c>
      <c r="H5" s="458" t="s">
        <v>368</v>
      </c>
      <c r="I5" s="459"/>
    </row>
    <row r="6" spans="1:9" ht="15" customHeight="1" x14ac:dyDescent="0.2">
      <c r="A6" s="402"/>
      <c r="B6" s="460"/>
      <c r="C6" s="461" t="s">
        <v>424</v>
      </c>
      <c r="D6" s="462" t="s">
        <v>425</v>
      </c>
      <c r="E6" s="463"/>
      <c r="F6" s="461" t="s">
        <v>426</v>
      </c>
      <c r="G6" s="461" t="s">
        <v>427</v>
      </c>
      <c r="H6" s="464" t="s">
        <v>428</v>
      </c>
      <c r="I6" s="459"/>
    </row>
    <row r="7" spans="1:9" ht="76.5" x14ac:dyDescent="0.2">
      <c r="A7" s="402"/>
      <c r="B7" s="460"/>
      <c r="C7" s="465"/>
      <c r="D7" s="466" t="s">
        <v>429</v>
      </c>
      <c r="E7" s="466" t="s">
        <v>430</v>
      </c>
      <c r="F7" s="465"/>
      <c r="G7" s="465"/>
      <c r="H7" s="467"/>
      <c r="I7" s="459"/>
    </row>
    <row r="8" spans="1:9" x14ac:dyDescent="0.2">
      <c r="A8" s="468">
        <v>1</v>
      </c>
      <c r="B8" s="306" t="s">
        <v>384</v>
      </c>
      <c r="C8" s="469">
        <v>205506729.99999997</v>
      </c>
      <c r="D8" s="470">
        <v>0</v>
      </c>
      <c r="E8" s="469">
        <v>0</v>
      </c>
      <c r="F8" s="469">
        <f>'11. CRWA'!S8</f>
        <v>117018838.45</v>
      </c>
      <c r="G8" s="471">
        <f>'11. CRWA'!S8-'12. CRM'!V7</f>
        <v>117018838.45</v>
      </c>
      <c r="H8" s="472">
        <f>IFERROR(G8/(C8+E8),"")</f>
        <v>0.56941608895241547</v>
      </c>
    </row>
    <row r="9" spans="1:9" ht="15" customHeight="1" x14ac:dyDescent="0.2">
      <c r="A9" s="468">
        <v>2</v>
      </c>
      <c r="B9" s="306" t="s">
        <v>385</v>
      </c>
      <c r="C9" s="469">
        <v>0</v>
      </c>
      <c r="D9" s="470">
        <v>0</v>
      </c>
      <c r="E9" s="469">
        <v>0</v>
      </c>
      <c r="F9" s="469">
        <f>'11. CRWA'!S9</f>
        <v>0</v>
      </c>
      <c r="G9" s="471">
        <f>'11. CRWA'!S9-'12. CRM'!V8</f>
        <v>0</v>
      </c>
      <c r="H9" s="472" t="str">
        <f t="shared" ref="H9:H22" si="0">IFERROR(G9/(C9+E9),"")</f>
        <v/>
      </c>
    </row>
    <row r="10" spans="1:9" x14ac:dyDescent="0.2">
      <c r="A10" s="468">
        <v>3</v>
      </c>
      <c r="B10" s="306" t="s">
        <v>386</v>
      </c>
      <c r="C10" s="469">
        <v>0</v>
      </c>
      <c r="D10" s="470">
        <v>0</v>
      </c>
      <c r="E10" s="469">
        <v>0</v>
      </c>
      <c r="F10" s="469">
        <f>'11. CRWA'!S10</f>
        <v>0</v>
      </c>
      <c r="G10" s="471">
        <f>'11. CRWA'!S10-'12. CRM'!V9</f>
        <v>0</v>
      </c>
      <c r="H10" s="472" t="str">
        <f t="shared" si="0"/>
        <v/>
      </c>
    </row>
    <row r="11" spans="1:9" x14ac:dyDescent="0.2">
      <c r="A11" s="468">
        <v>4</v>
      </c>
      <c r="B11" s="306" t="s">
        <v>387</v>
      </c>
      <c r="C11" s="469">
        <v>0</v>
      </c>
      <c r="D11" s="470">
        <v>0</v>
      </c>
      <c r="E11" s="469">
        <v>0</v>
      </c>
      <c r="F11" s="469">
        <f>'11. CRWA'!S11</f>
        <v>0</v>
      </c>
      <c r="G11" s="471">
        <f>'11. CRWA'!S11-'12. CRM'!V10</f>
        <v>0</v>
      </c>
      <c r="H11" s="472" t="str">
        <f t="shared" si="0"/>
        <v/>
      </c>
    </row>
    <row r="12" spans="1:9" x14ac:dyDescent="0.2">
      <c r="A12" s="468">
        <v>5</v>
      </c>
      <c r="B12" s="306" t="s">
        <v>388</v>
      </c>
      <c r="C12" s="469">
        <v>0</v>
      </c>
      <c r="D12" s="470">
        <v>0</v>
      </c>
      <c r="E12" s="469">
        <v>0</v>
      </c>
      <c r="F12" s="469">
        <f>'11. CRWA'!S12</f>
        <v>0</v>
      </c>
      <c r="G12" s="471">
        <f>'11. CRWA'!S12-'12. CRM'!V11</f>
        <v>0</v>
      </c>
      <c r="H12" s="472" t="str">
        <f t="shared" si="0"/>
        <v/>
      </c>
    </row>
    <row r="13" spans="1:9" x14ac:dyDescent="0.2">
      <c r="A13" s="468">
        <v>6</v>
      </c>
      <c r="B13" s="306" t="s">
        <v>389</v>
      </c>
      <c r="C13" s="469">
        <v>29481285.140000001</v>
      </c>
      <c r="D13" s="470">
        <v>0</v>
      </c>
      <c r="E13" s="469">
        <v>0</v>
      </c>
      <c r="F13" s="469">
        <f>'11. CRWA'!S13</f>
        <v>12153883.809</v>
      </c>
      <c r="G13" s="471">
        <f>'11. CRWA'!S13-'12. CRM'!V12</f>
        <v>12153883.809</v>
      </c>
      <c r="H13" s="472">
        <f t="shared" si="0"/>
        <v>0.41225759838093678</v>
      </c>
    </row>
    <row r="14" spans="1:9" x14ac:dyDescent="0.2">
      <c r="A14" s="468">
        <v>7</v>
      </c>
      <c r="B14" s="306" t="s">
        <v>390</v>
      </c>
      <c r="C14" s="469">
        <v>402862705.7899977</v>
      </c>
      <c r="D14" s="470">
        <v>48305553.330000006</v>
      </c>
      <c r="E14" s="469">
        <v>25524785.351000004</v>
      </c>
      <c r="F14" s="469">
        <f>'11. CRWA'!S14</f>
        <v>428387491.14099771</v>
      </c>
      <c r="G14" s="471">
        <f>'11. CRWA'!S14-'12. CRM'!V13</f>
        <v>399966173.29099768</v>
      </c>
      <c r="H14" s="472">
        <f t="shared" si="0"/>
        <v>0.93365511729975903</v>
      </c>
    </row>
    <row r="15" spans="1:9" x14ac:dyDescent="0.2">
      <c r="A15" s="468">
        <v>8</v>
      </c>
      <c r="B15" s="306" t="s">
        <v>391</v>
      </c>
      <c r="C15" s="469">
        <v>188074725.75000027</v>
      </c>
      <c r="D15" s="470">
        <v>10925420.330000004</v>
      </c>
      <c r="E15" s="469">
        <v>5523451.9280000022</v>
      </c>
      <c r="F15" s="469">
        <f>'11. CRWA'!S15</f>
        <v>145198633.25850022</v>
      </c>
      <c r="G15" s="471">
        <f>'11. CRWA'!S15-'12. CRM'!V14</f>
        <v>142132720.81125021</v>
      </c>
      <c r="H15" s="472">
        <f t="shared" si="0"/>
        <v>0.73416352630989468</v>
      </c>
    </row>
    <row r="16" spans="1:9" x14ac:dyDescent="0.2">
      <c r="A16" s="468">
        <v>9</v>
      </c>
      <c r="B16" s="306" t="s">
        <v>392</v>
      </c>
      <c r="C16" s="469">
        <v>117639543.78999996</v>
      </c>
      <c r="D16" s="470">
        <v>2006000.65</v>
      </c>
      <c r="E16" s="469">
        <v>1083255.5699999998</v>
      </c>
      <c r="F16" s="469">
        <f>'11. CRWA'!S16</f>
        <v>41552979.775999978</v>
      </c>
      <c r="G16" s="471">
        <f>'11. CRWA'!S16-'12. CRM'!V15</f>
        <v>41552979.775999978</v>
      </c>
      <c r="H16" s="472">
        <f t="shared" si="0"/>
        <v>0.34999999999999992</v>
      </c>
    </row>
    <row r="17" spans="1:8" x14ac:dyDescent="0.2">
      <c r="A17" s="468">
        <v>10</v>
      </c>
      <c r="B17" s="306" t="s">
        <v>393</v>
      </c>
      <c r="C17" s="469">
        <v>12587322.300000003</v>
      </c>
      <c r="D17" s="470">
        <v>0</v>
      </c>
      <c r="E17" s="469">
        <v>0</v>
      </c>
      <c r="F17" s="469">
        <f>'11. CRWA'!S17</f>
        <v>11879517.965000004</v>
      </c>
      <c r="G17" s="471">
        <f>'11. CRWA'!S17-'12. CRM'!V16</f>
        <v>11879512.965000004</v>
      </c>
      <c r="H17" s="472">
        <f t="shared" si="0"/>
        <v>0.94376807726612366</v>
      </c>
    </row>
    <row r="18" spans="1:8" x14ac:dyDescent="0.2">
      <c r="A18" s="468">
        <v>11</v>
      </c>
      <c r="B18" s="306" t="s">
        <v>394</v>
      </c>
      <c r="C18" s="469">
        <v>72365949.960000485</v>
      </c>
      <c r="D18" s="470">
        <v>0</v>
      </c>
      <c r="E18" s="469">
        <v>0</v>
      </c>
      <c r="F18" s="469">
        <f>'11. CRWA'!S18</f>
        <v>80347655.165000677</v>
      </c>
      <c r="G18" s="471">
        <f>'11. CRWA'!S18-'12. CRM'!V17</f>
        <v>80347655.165000677</v>
      </c>
      <c r="H18" s="472">
        <f t="shared" si="0"/>
        <v>1.1102964199241769</v>
      </c>
    </row>
    <row r="19" spans="1:8" x14ac:dyDescent="0.2">
      <c r="A19" s="468">
        <v>12</v>
      </c>
      <c r="B19" s="306" t="s">
        <v>395</v>
      </c>
      <c r="C19" s="469">
        <v>0</v>
      </c>
      <c r="D19" s="470">
        <v>0</v>
      </c>
      <c r="E19" s="469">
        <v>0</v>
      </c>
      <c r="F19" s="469">
        <f>'11. CRWA'!S19</f>
        <v>0</v>
      </c>
      <c r="G19" s="471">
        <f>'11. CRWA'!S19-'12. CRM'!V18</f>
        <v>0</v>
      </c>
      <c r="H19" s="472" t="str">
        <f t="shared" si="0"/>
        <v/>
      </c>
    </row>
    <row r="20" spans="1:8" x14ac:dyDescent="0.2">
      <c r="A20" s="468">
        <v>13</v>
      </c>
      <c r="B20" s="306" t="s">
        <v>396</v>
      </c>
      <c r="C20" s="469">
        <v>0</v>
      </c>
      <c r="D20" s="470">
        <v>0</v>
      </c>
      <c r="E20" s="469">
        <v>0</v>
      </c>
      <c r="F20" s="469">
        <f>'11. CRWA'!S20</f>
        <v>0</v>
      </c>
      <c r="G20" s="471">
        <f>'11. CRWA'!S20-'12. CRM'!V19</f>
        <v>0</v>
      </c>
      <c r="H20" s="472" t="str">
        <f t="shared" si="0"/>
        <v/>
      </c>
    </row>
    <row r="21" spans="1:8" x14ac:dyDescent="0.2">
      <c r="A21" s="468">
        <v>14</v>
      </c>
      <c r="B21" s="306" t="s">
        <v>397</v>
      </c>
      <c r="C21" s="469">
        <v>65637094.18000003</v>
      </c>
      <c r="D21" s="470">
        <v>0</v>
      </c>
      <c r="E21" s="469">
        <v>0</v>
      </c>
      <c r="F21" s="469">
        <f>'11. CRWA'!S21</f>
        <v>32027534.904000018</v>
      </c>
      <c r="G21" s="471">
        <f>'11. CRWA'!S21-'12. CRM'!V20</f>
        <v>32027534.904000018</v>
      </c>
      <c r="H21" s="472">
        <f t="shared" si="0"/>
        <v>0.4879487019362746</v>
      </c>
    </row>
    <row r="22" spans="1:8" ht="13.5" thickBot="1" x14ac:dyDescent="0.25">
      <c r="A22" s="473"/>
      <c r="B22" s="474" t="s">
        <v>73</v>
      </c>
      <c r="C22" s="419">
        <f>SUM(C8:C21)</f>
        <v>1094155356.9099984</v>
      </c>
      <c r="D22" s="419">
        <f>SUM(D8:D21)</f>
        <v>61236974.31000001</v>
      </c>
      <c r="E22" s="419">
        <f>SUM(E8:E21)</f>
        <v>32131492.849000007</v>
      </c>
      <c r="F22" s="419">
        <f>SUM(F8:F21)</f>
        <v>868566534.46849871</v>
      </c>
      <c r="G22" s="419">
        <f>SUM(G8:G21)</f>
        <v>837079299.17124867</v>
      </c>
      <c r="H22" s="475">
        <f t="shared" si="0"/>
        <v>0.74322034333470732</v>
      </c>
    </row>
    <row r="26" spans="1:8" ht="10.5" customHeight="1" x14ac:dyDescent="0.2"/>
  </sheetData>
  <mergeCells count="5">
    <mergeCell ref="C6:C7"/>
    <mergeCell ref="D6:E6"/>
    <mergeCell ref="F6:F7"/>
    <mergeCell ref="G6:G7"/>
    <mergeCell ref="H6:H7"/>
  </mergeCells>
  <pageMargins left="0.7" right="0.7"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2" tint="-0.249977111117893"/>
    <pageSetUpPr fitToPage="1"/>
  </sheetPr>
  <dimension ref="A1:K32"/>
  <sheetViews>
    <sheetView zoomScale="90" zoomScaleNormal="90" workbookViewId="0">
      <pane xSplit="2" ySplit="6" topLeftCell="E24" activePane="bottomRight" state="frozen"/>
      <selection activeCell="B26" sqref="B26"/>
      <selection pane="topRight" activeCell="B26" sqref="B26"/>
      <selection pane="bottomLeft" activeCell="B26" sqref="B26"/>
      <selection pane="bottomRight" activeCell="B26" sqref="B26"/>
    </sheetView>
  </sheetViews>
  <sheetFormatPr defaultColWidth="9.140625" defaultRowHeight="12.75" x14ac:dyDescent="0.2"/>
  <cols>
    <col min="1" max="1" width="10.5703125" style="24" bestFit="1" customWidth="1"/>
    <col min="2" max="2" width="104.140625" style="24" customWidth="1"/>
    <col min="3" max="3" width="12.7109375" style="24" customWidth="1"/>
    <col min="4" max="4" width="14.5703125" style="24" bestFit="1" customWidth="1"/>
    <col min="5" max="11" width="12.7109375" style="24" customWidth="1"/>
    <col min="12" max="16384" width="9.140625" style="24"/>
  </cols>
  <sheetData>
    <row r="1" spans="1:11" x14ac:dyDescent="0.2">
      <c r="A1" s="24" t="s">
        <v>29</v>
      </c>
    </row>
    <row r="2" spans="1:11" x14ac:dyDescent="0.2">
      <c r="A2" s="24" t="s">
        <v>31</v>
      </c>
      <c r="B2" s="22"/>
      <c r="C2" s="22"/>
      <c r="D2" s="22"/>
    </row>
    <row r="3" spans="1:11" x14ac:dyDescent="0.2">
      <c r="B3" s="22"/>
      <c r="C3" s="22"/>
      <c r="D3" s="22"/>
    </row>
    <row r="4" spans="1:11" ht="13.5" thickBot="1" x14ac:dyDescent="0.25">
      <c r="A4" s="24" t="s">
        <v>431</v>
      </c>
      <c r="B4" s="454" t="s">
        <v>26</v>
      </c>
      <c r="C4" s="22"/>
      <c r="D4" s="22"/>
    </row>
    <row r="5" spans="1:11" ht="30" customHeight="1" x14ac:dyDescent="0.2">
      <c r="A5" s="477"/>
      <c r="B5" s="478"/>
      <c r="C5" s="479" t="s">
        <v>432</v>
      </c>
      <c r="D5" s="479"/>
      <c r="E5" s="479"/>
      <c r="F5" s="479" t="s">
        <v>433</v>
      </c>
      <c r="G5" s="479"/>
      <c r="H5" s="479"/>
      <c r="I5" s="479" t="s">
        <v>434</v>
      </c>
      <c r="J5" s="479"/>
      <c r="K5" s="480"/>
    </row>
    <row r="6" spans="1:11" x14ac:dyDescent="0.2">
      <c r="A6" s="481"/>
      <c r="B6" s="482"/>
      <c r="C6" s="466" t="s">
        <v>71</v>
      </c>
      <c r="D6" s="466" t="s">
        <v>111</v>
      </c>
      <c r="E6" s="466" t="s">
        <v>73</v>
      </c>
      <c r="F6" s="466" t="s">
        <v>71</v>
      </c>
      <c r="G6" s="466" t="s">
        <v>111</v>
      </c>
      <c r="H6" s="466" t="s">
        <v>73</v>
      </c>
      <c r="I6" s="466" t="s">
        <v>71</v>
      </c>
      <c r="J6" s="466" t="s">
        <v>111</v>
      </c>
      <c r="K6" s="483" t="s">
        <v>73</v>
      </c>
    </row>
    <row r="7" spans="1:11" x14ac:dyDescent="0.2">
      <c r="A7" s="484" t="s">
        <v>435</v>
      </c>
      <c r="B7" s="485"/>
      <c r="C7" s="485"/>
      <c r="D7" s="485"/>
      <c r="E7" s="485"/>
      <c r="F7" s="485"/>
      <c r="G7" s="485"/>
      <c r="H7" s="485"/>
      <c r="I7" s="485"/>
      <c r="J7" s="485"/>
      <c r="K7" s="486"/>
    </row>
    <row r="8" spans="1:11" x14ac:dyDescent="0.2">
      <c r="A8" s="487">
        <v>1</v>
      </c>
      <c r="B8" s="488" t="s">
        <v>435</v>
      </c>
      <c r="C8" s="42"/>
      <c r="D8" s="42"/>
      <c r="E8" s="42"/>
      <c r="F8" s="489">
        <v>59768813.818703264</v>
      </c>
      <c r="G8" s="489">
        <v>160585581.23338565</v>
      </c>
      <c r="H8" s="489">
        <v>220354395.05208892</v>
      </c>
      <c r="I8" s="489">
        <v>57589724.070241727</v>
      </c>
      <c r="J8" s="489">
        <v>149042204.99873951</v>
      </c>
      <c r="K8" s="490">
        <v>206631929.06898123</v>
      </c>
    </row>
    <row r="9" spans="1:11" x14ac:dyDescent="0.2">
      <c r="A9" s="484" t="s">
        <v>436</v>
      </c>
      <c r="B9" s="485"/>
      <c r="C9" s="485"/>
      <c r="D9" s="485"/>
      <c r="E9" s="485"/>
      <c r="F9" s="485"/>
      <c r="G9" s="485"/>
      <c r="H9" s="485"/>
      <c r="I9" s="485"/>
      <c r="J9" s="485"/>
      <c r="K9" s="486"/>
    </row>
    <row r="10" spans="1:11" x14ac:dyDescent="0.2">
      <c r="A10" s="167">
        <v>2</v>
      </c>
      <c r="B10" s="491" t="s">
        <v>437</v>
      </c>
      <c r="C10" s="492">
        <v>81058780.442175642</v>
      </c>
      <c r="D10" s="493">
        <v>271236184.07917756</v>
      </c>
      <c r="E10" s="493">
        <f>SUM(C10:D10)</f>
        <v>352294964.52135319</v>
      </c>
      <c r="F10" s="493">
        <v>12859064.023110362</v>
      </c>
      <c r="G10" s="493">
        <v>48200392.113852508</v>
      </c>
      <c r="H10" s="493">
        <f>SUM(F10:G10)</f>
        <v>61059456.136962868</v>
      </c>
      <c r="I10" s="493">
        <v>3225757.7721374095</v>
      </c>
      <c r="J10" s="493">
        <v>10552426.231555538</v>
      </c>
      <c r="K10" s="494">
        <f>SUM(I10:J10)</f>
        <v>13778184.003692947</v>
      </c>
    </row>
    <row r="11" spans="1:11" x14ac:dyDescent="0.2">
      <c r="A11" s="167">
        <v>3</v>
      </c>
      <c r="B11" s="491" t="s">
        <v>438</v>
      </c>
      <c r="C11" s="492">
        <v>153007069.4935165</v>
      </c>
      <c r="D11" s="495">
        <v>334997223.24543267</v>
      </c>
      <c r="E11" s="493">
        <f t="shared" ref="E11:E21" si="0">SUM(C11:D11)</f>
        <v>488004292.73894918</v>
      </c>
      <c r="F11" s="493">
        <v>33162661.40966823</v>
      </c>
      <c r="G11" s="493">
        <v>72377770.023186892</v>
      </c>
      <c r="H11" s="493">
        <f t="shared" ref="H11:H21" si="1">SUM(F11:G11)</f>
        <v>105540431.43285513</v>
      </c>
      <c r="I11" s="493">
        <v>29912435.380500659</v>
      </c>
      <c r="J11" s="493">
        <v>57789711.54435131</v>
      </c>
      <c r="K11" s="494">
        <f t="shared" ref="K11:K16" si="2">SUM(I11:J11)</f>
        <v>87702146.924851969</v>
      </c>
    </row>
    <row r="12" spans="1:11" x14ac:dyDescent="0.2">
      <c r="A12" s="167">
        <v>4</v>
      </c>
      <c r="B12" s="491" t="s">
        <v>439</v>
      </c>
      <c r="C12" s="492">
        <v>59836263.736263737</v>
      </c>
      <c r="D12" s="493">
        <v>0</v>
      </c>
      <c r="E12" s="493">
        <f t="shared" si="0"/>
        <v>59836263.736263737</v>
      </c>
      <c r="F12" s="493">
        <v>0</v>
      </c>
      <c r="G12" s="493">
        <v>0</v>
      </c>
      <c r="H12" s="493">
        <f t="shared" si="1"/>
        <v>0</v>
      </c>
      <c r="I12" s="493">
        <v>0</v>
      </c>
      <c r="J12" s="493">
        <v>0</v>
      </c>
      <c r="K12" s="494">
        <f t="shared" si="2"/>
        <v>0</v>
      </c>
    </row>
    <row r="13" spans="1:11" x14ac:dyDescent="0.2">
      <c r="A13" s="167">
        <v>5</v>
      </c>
      <c r="B13" s="491" t="s">
        <v>440</v>
      </c>
      <c r="C13" s="492">
        <v>28234358.725604393</v>
      </c>
      <c r="D13" s="493">
        <v>33821837.725662634</v>
      </c>
      <c r="E13" s="493">
        <f t="shared" si="0"/>
        <v>62056196.451267026</v>
      </c>
      <c r="F13" s="493">
        <v>4123730.2196813188</v>
      </c>
      <c r="G13" s="493">
        <v>6184961.9928159667</v>
      </c>
      <c r="H13" s="493">
        <f t="shared" si="1"/>
        <v>10308692.212497286</v>
      </c>
      <c r="I13" s="493">
        <v>1604165.4148681322</v>
      </c>
      <c r="J13" s="493">
        <v>1896391.495699011</v>
      </c>
      <c r="K13" s="494">
        <f t="shared" si="2"/>
        <v>3500556.910567143</v>
      </c>
    </row>
    <row r="14" spans="1:11" x14ac:dyDescent="0.2">
      <c r="A14" s="167">
        <v>6</v>
      </c>
      <c r="B14" s="491" t="s">
        <v>441</v>
      </c>
      <c r="C14" s="492">
        <v>3647561.4575824179</v>
      </c>
      <c r="D14" s="493">
        <v>12787739.926218679</v>
      </c>
      <c r="E14" s="493">
        <f t="shared" si="0"/>
        <v>16435301.383801097</v>
      </c>
      <c r="F14" s="493">
        <v>0</v>
      </c>
      <c r="G14" s="493">
        <v>0</v>
      </c>
      <c r="H14" s="493">
        <f t="shared" si="1"/>
        <v>0</v>
      </c>
      <c r="I14" s="493">
        <v>0</v>
      </c>
      <c r="J14" s="493">
        <v>0</v>
      </c>
      <c r="K14" s="494">
        <f t="shared" si="2"/>
        <v>0</v>
      </c>
    </row>
    <row r="15" spans="1:11" x14ac:dyDescent="0.2">
      <c r="A15" s="167">
        <v>7</v>
      </c>
      <c r="B15" s="491" t="s">
        <v>442</v>
      </c>
      <c r="C15" s="492">
        <v>6017278.1580219781</v>
      </c>
      <c r="D15" s="493">
        <v>5414273.202865934</v>
      </c>
      <c r="E15" s="493">
        <f t="shared" si="0"/>
        <v>11431551.360887911</v>
      </c>
      <c r="F15" s="493">
        <v>1920090.2834065936</v>
      </c>
      <c r="G15" s="493">
        <v>2343744.2361153844</v>
      </c>
      <c r="H15" s="493">
        <f t="shared" si="1"/>
        <v>4263834.5195219778</v>
      </c>
      <c r="I15" s="493">
        <v>1920090.2834065936</v>
      </c>
      <c r="J15" s="493">
        <v>2343744.2361153844</v>
      </c>
      <c r="K15" s="494">
        <f t="shared" si="2"/>
        <v>4263834.5195219778</v>
      </c>
    </row>
    <row r="16" spans="1:11" x14ac:dyDescent="0.2">
      <c r="A16" s="167">
        <v>8</v>
      </c>
      <c r="B16" s="496" t="s">
        <v>443</v>
      </c>
      <c r="C16" s="492">
        <f>SUM(C10:C15)</f>
        <v>331801312.0131647</v>
      </c>
      <c r="D16" s="493">
        <f>SUM(D10:D15)</f>
        <v>658257258.17935741</v>
      </c>
      <c r="E16" s="493">
        <f t="shared" si="0"/>
        <v>990058570.19252205</v>
      </c>
      <c r="F16" s="493">
        <f>SUM(F10:F15)</f>
        <v>52065545.935866497</v>
      </c>
      <c r="G16" s="493">
        <f>SUM(G10:G15)</f>
        <v>129106868.36597075</v>
      </c>
      <c r="H16" s="493">
        <f t="shared" si="1"/>
        <v>181172414.30183724</v>
      </c>
      <c r="I16" s="493">
        <f>SUM(I10:I15)</f>
        <v>36662448.850912794</v>
      </c>
      <c r="J16" s="493">
        <f>SUM(J10:J15)</f>
        <v>72582273.507721245</v>
      </c>
      <c r="K16" s="494">
        <f t="shared" si="2"/>
        <v>109244722.35863404</v>
      </c>
    </row>
    <row r="17" spans="1:11" x14ac:dyDescent="0.2">
      <c r="A17" s="484" t="s">
        <v>444</v>
      </c>
      <c r="B17" s="485"/>
      <c r="C17" s="497"/>
      <c r="D17" s="497"/>
      <c r="E17" s="497"/>
      <c r="F17" s="497"/>
      <c r="G17" s="497"/>
      <c r="H17" s="497"/>
      <c r="I17" s="497"/>
      <c r="J17" s="497"/>
      <c r="K17" s="498"/>
    </row>
    <row r="18" spans="1:11" x14ac:dyDescent="0.2">
      <c r="A18" s="167">
        <v>9</v>
      </c>
      <c r="B18" s="491" t="s">
        <v>445</v>
      </c>
      <c r="C18" s="492">
        <v>0</v>
      </c>
      <c r="D18" s="493">
        <v>0</v>
      </c>
      <c r="E18" s="493">
        <f t="shared" si="0"/>
        <v>0</v>
      </c>
      <c r="F18" s="493">
        <v>0</v>
      </c>
      <c r="G18" s="493">
        <v>0</v>
      </c>
      <c r="H18" s="493">
        <f t="shared" si="1"/>
        <v>0</v>
      </c>
      <c r="I18" s="493">
        <v>0</v>
      </c>
      <c r="J18" s="493">
        <v>0</v>
      </c>
      <c r="K18" s="494">
        <f>SUM(I18:J18)</f>
        <v>0</v>
      </c>
    </row>
    <row r="19" spans="1:11" x14ac:dyDescent="0.2">
      <c r="A19" s="167">
        <v>10</v>
      </c>
      <c r="B19" s="491" t="s">
        <v>446</v>
      </c>
      <c r="C19" s="492">
        <v>236685510.8001104</v>
      </c>
      <c r="D19" s="493">
        <v>477970013.03634411</v>
      </c>
      <c r="E19" s="493">
        <f t="shared" si="0"/>
        <v>714655523.83645451</v>
      </c>
      <c r="F19" s="493">
        <v>8562233.4310439564</v>
      </c>
      <c r="G19" s="493">
        <v>9608879.4678021967</v>
      </c>
      <c r="H19" s="493">
        <f t="shared" si="1"/>
        <v>18171112.898846153</v>
      </c>
      <c r="I19" s="493">
        <v>10741323.179505495</v>
      </c>
      <c r="J19" s="493">
        <v>22670086.368761539</v>
      </c>
      <c r="K19" s="494">
        <f>SUM(I19:J19)</f>
        <v>33411409.548267037</v>
      </c>
    </row>
    <row r="20" spans="1:11" x14ac:dyDescent="0.2">
      <c r="A20" s="167">
        <v>11</v>
      </c>
      <c r="B20" s="491" t="s">
        <v>447</v>
      </c>
      <c r="C20" s="492">
        <v>2468655.7230769233</v>
      </c>
      <c r="D20" s="493">
        <v>411991.81588791212</v>
      </c>
      <c r="E20" s="493">
        <f t="shared" si="0"/>
        <v>2880647.5389648355</v>
      </c>
      <c r="F20" s="493">
        <v>1740994.3331868132</v>
      </c>
      <c r="G20" s="493">
        <v>392635.82799999998</v>
      </c>
      <c r="H20" s="493">
        <f t="shared" si="1"/>
        <v>2133630.1611868134</v>
      </c>
      <c r="I20" s="493">
        <v>1740994.3331868132</v>
      </c>
      <c r="J20" s="493">
        <v>392635.82799999998</v>
      </c>
      <c r="K20" s="494">
        <f>SUM(I20:J20)</f>
        <v>2133630.1611868134</v>
      </c>
    </row>
    <row r="21" spans="1:11" ht="13.5" thickBot="1" x14ac:dyDescent="0.25">
      <c r="A21" s="176">
        <v>12</v>
      </c>
      <c r="B21" s="499" t="s">
        <v>448</v>
      </c>
      <c r="C21" s="500">
        <f>SUM(C18:C20)</f>
        <v>239154166.52318731</v>
      </c>
      <c r="D21" s="500">
        <f>SUM(D18:D20)</f>
        <v>478382004.85223204</v>
      </c>
      <c r="E21" s="500">
        <f t="shared" si="0"/>
        <v>717536171.37541938</v>
      </c>
      <c r="F21" s="501">
        <f>SUM(F18:F20)</f>
        <v>10303227.764230769</v>
      </c>
      <c r="G21" s="501">
        <f>SUM(G18:G20)</f>
        <v>10001515.295802196</v>
      </c>
      <c r="H21" s="493">
        <f t="shared" si="1"/>
        <v>20304743.060032964</v>
      </c>
      <c r="I21" s="501">
        <f>SUM(I18:I20)</f>
        <v>12482317.512692308</v>
      </c>
      <c r="J21" s="501">
        <f>SUM(J18:J20)</f>
        <v>23062722.196761541</v>
      </c>
      <c r="K21" s="494">
        <f>SUM(I21:J21)</f>
        <v>35545039.709453851</v>
      </c>
    </row>
    <row r="22" spans="1:11" ht="38.25" customHeight="1" thickBot="1" x14ac:dyDescent="0.25">
      <c r="A22" s="502"/>
      <c r="B22" s="503"/>
      <c r="C22" s="503"/>
      <c r="D22" s="503"/>
      <c r="E22" s="503"/>
      <c r="F22" s="504" t="s">
        <v>449</v>
      </c>
      <c r="G22" s="479"/>
      <c r="H22" s="479"/>
      <c r="I22" s="504" t="s">
        <v>450</v>
      </c>
      <c r="J22" s="479"/>
      <c r="K22" s="480"/>
    </row>
    <row r="23" spans="1:11" x14ac:dyDescent="0.2">
      <c r="A23" s="505">
        <v>13</v>
      </c>
      <c r="B23" s="506" t="s">
        <v>435</v>
      </c>
      <c r="C23" s="507"/>
      <c r="D23" s="507"/>
      <c r="E23" s="507"/>
      <c r="F23" s="508">
        <f t="shared" ref="F23:K23" si="3">F8</f>
        <v>59768813.818703264</v>
      </c>
      <c r="G23" s="508">
        <f t="shared" si="3"/>
        <v>160585581.23338565</v>
      </c>
      <c r="H23" s="508">
        <f t="shared" si="3"/>
        <v>220354395.05208892</v>
      </c>
      <c r="I23" s="508">
        <f t="shared" si="3"/>
        <v>57589724.070241727</v>
      </c>
      <c r="J23" s="508">
        <f t="shared" si="3"/>
        <v>149042204.99873951</v>
      </c>
      <c r="K23" s="509">
        <f t="shared" si="3"/>
        <v>206631929.06898123</v>
      </c>
    </row>
    <row r="24" spans="1:11" ht="13.5" thickBot="1" x14ac:dyDescent="0.25">
      <c r="A24" s="510">
        <v>14</v>
      </c>
      <c r="B24" s="511" t="s">
        <v>451</v>
      </c>
      <c r="C24" s="512"/>
      <c r="D24" s="513"/>
      <c r="E24" s="514"/>
      <c r="F24" s="515">
        <f t="shared" ref="F24:K24" si="4">MAX(F16-F21,F16*0.25)</f>
        <v>41762318.171635732</v>
      </c>
      <c r="G24" s="515">
        <f t="shared" si="4"/>
        <v>119105353.07016855</v>
      </c>
      <c r="H24" s="515">
        <f t="shared" si="4"/>
        <v>160867671.24180427</v>
      </c>
      <c r="I24" s="515">
        <f t="shared" si="4"/>
        <v>24180131.338220485</v>
      </c>
      <c r="J24" s="515">
        <f t="shared" si="4"/>
        <v>49519551.310959704</v>
      </c>
      <c r="K24" s="516">
        <f t="shared" si="4"/>
        <v>73699682.649180189</v>
      </c>
    </row>
    <row r="25" spans="1:11" ht="13.5" thickBot="1" x14ac:dyDescent="0.25">
      <c r="A25" s="517">
        <v>15</v>
      </c>
      <c r="B25" s="518" t="s">
        <v>62</v>
      </c>
      <c r="C25" s="519"/>
      <c r="D25" s="519"/>
      <c r="E25" s="519"/>
      <c r="F25" s="520">
        <f t="shared" ref="F25:K25" si="5">F23/F24</f>
        <v>1.4311660950683824</v>
      </c>
      <c r="G25" s="520">
        <f t="shared" si="5"/>
        <v>1.3482650199506974</v>
      </c>
      <c r="H25" s="520">
        <f t="shared" si="5"/>
        <v>1.3697866908315508</v>
      </c>
      <c r="I25" s="521">
        <f t="shared" si="5"/>
        <v>2.3816960819899333</v>
      </c>
      <c r="J25" s="521">
        <f t="shared" si="5"/>
        <v>3.0097648515194315</v>
      </c>
      <c r="K25" s="522">
        <f t="shared" si="5"/>
        <v>2.8037017479786899</v>
      </c>
    </row>
    <row r="27" spans="1:11" ht="15" x14ac:dyDescent="0.25">
      <c r="F27" s="523"/>
      <c r="G27" s="523"/>
      <c r="H27" s="523"/>
      <c r="I27" s="476"/>
    </row>
    <row r="28" spans="1:11" ht="39" x14ac:dyDescent="0.25">
      <c r="B28" s="88" t="s">
        <v>452</v>
      </c>
      <c r="F28" s="523"/>
      <c r="G28" s="523"/>
      <c r="H28" s="523"/>
      <c r="I28" s="476"/>
    </row>
    <row r="29" spans="1:11" ht="15" x14ac:dyDescent="0.25">
      <c r="F29" s="523"/>
      <c r="G29" s="523"/>
      <c r="H29" s="523"/>
      <c r="I29" s="476"/>
    </row>
    <row r="30" spans="1:11" ht="15" x14ac:dyDescent="0.25">
      <c r="F30" s="523"/>
      <c r="G30" s="523"/>
      <c r="H30" s="523"/>
      <c r="I30" s="476"/>
    </row>
    <row r="31" spans="1:11" ht="15" x14ac:dyDescent="0.25">
      <c r="F31" s="523"/>
      <c r="G31" s="523"/>
      <c r="H31" s="523"/>
      <c r="I31" s="476"/>
    </row>
    <row r="32" spans="1:11" ht="15" x14ac:dyDescent="0.25">
      <c r="F32" s="523"/>
      <c r="G32" s="523"/>
      <c r="H32" s="523"/>
      <c r="I32" s="476"/>
    </row>
  </sheetData>
  <mergeCells count="6">
    <mergeCell ref="A5:B5"/>
    <mergeCell ref="C5:E5"/>
    <mergeCell ref="F5:H5"/>
    <mergeCell ref="I5:K5"/>
    <mergeCell ref="F22:H22"/>
    <mergeCell ref="I22:K22"/>
  </mergeCells>
  <pageMargins left="0.7" right="0.7"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tint="-0.249977111117893"/>
    <pageSetUpPr fitToPage="1"/>
  </sheetPr>
  <dimension ref="A1:O24"/>
  <sheetViews>
    <sheetView zoomScaleNormal="100" workbookViewId="0">
      <pane xSplit="1" ySplit="5" topLeftCell="C16" activePane="bottomRight" state="frozen"/>
      <selection activeCell="B26" sqref="B26"/>
      <selection pane="topRight" activeCell="B26" sqref="B26"/>
      <selection pane="bottomLeft" activeCell="B26" sqref="B26"/>
      <selection pane="bottomRight" activeCell="B26" sqref="B26"/>
    </sheetView>
  </sheetViews>
  <sheetFormatPr defaultColWidth="9.140625" defaultRowHeight="15" x14ac:dyDescent="0.3"/>
  <cols>
    <col min="1" max="1" width="10.5703125" style="208" bestFit="1" customWidth="1"/>
    <col min="2" max="2" width="95" style="208" customWidth="1"/>
    <col min="3" max="3" width="14.7109375" style="208" bestFit="1" customWidth="1"/>
    <col min="4" max="4" width="10" style="208" bestFit="1" customWidth="1"/>
    <col min="5" max="5" width="18.28515625" style="208" bestFit="1" customWidth="1"/>
    <col min="6" max="10" width="4.85546875" style="208" bestFit="1" customWidth="1"/>
    <col min="11" max="11" width="10" style="208" bestFit="1" customWidth="1"/>
    <col min="12" max="13" width="5.7109375" style="208" bestFit="1" customWidth="1"/>
    <col min="14" max="14" width="31" style="208" bestFit="1" customWidth="1"/>
    <col min="15" max="16384" width="9.140625" style="141"/>
  </cols>
  <sheetData>
    <row r="1" spans="1:15" x14ac:dyDescent="0.3">
      <c r="A1" s="208" t="s">
        <v>453</v>
      </c>
      <c r="B1" s="24" t="str">
        <f>'1. key ratios'!B1</f>
        <v>სს ტერაბანკი</v>
      </c>
    </row>
    <row r="2" spans="1:15" ht="14.25" customHeight="1" x14ac:dyDescent="0.3">
      <c r="A2" s="208" t="s">
        <v>31</v>
      </c>
      <c r="B2" s="91">
        <f>'1. key ratios'!B2</f>
        <v>44012</v>
      </c>
    </row>
    <row r="3" spans="1:15" ht="14.25" customHeight="1" x14ac:dyDescent="0.3"/>
    <row r="4" spans="1:15" ht="15.75" thickBot="1" x14ac:dyDescent="0.35">
      <c r="A4" s="24" t="s">
        <v>454</v>
      </c>
      <c r="B4" s="524" t="s">
        <v>27</v>
      </c>
    </row>
    <row r="5" spans="1:15" s="529" customFormat="1" ht="12.75" x14ac:dyDescent="0.2">
      <c r="A5" s="525"/>
      <c r="B5" s="526"/>
      <c r="C5" s="527" t="s">
        <v>254</v>
      </c>
      <c r="D5" s="527" t="s">
        <v>255</v>
      </c>
      <c r="E5" s="527" t="s">
        <v>256</v>
      </c>
      <c r="F5" s="527" t="s">
        <v>366</v>
      </c>
      <c r="G5" s="527" t="s">
        <v>367</v>
      </c>
      <c r="H5" s="527" t="s">
        <v>368</v>
      </c>
      <c r="I5" s="527" t="s">
        <v>369</v>
      </c>
      <c r="J5" s="527" t="s">
        <v>370</v>
      </c>
      <c r="K5" s="527" t="s">
        <v>371</v>
      </c>
      <c r="L5" s="527" t="s">
        <v>372</v>
      </c>
      <c r="M5" s="527" t="s">
        <v>373</v>
      </c>
      <c r="N5" s="528" t="s">
        <v>374</v>
      </c>
    </row>
    <row r="6" spans="1:15" ht="45" x14ac:dyDescent="0.3">
      <c r="A6" s="530"/>
      <c r="B6" s="531"/>
      <c r="C6" s="532" t="s">
        <v>455</v>
      </c>
      <c r="D6" s="533" t="s">
        <v>456</v>
      </c>
      <c r="E6" s="534" t="s">
        <v>457</v>
      </c>
      <c r="F6" s="535">
        <v>0</v>
      </c>
      <c r="G6" s="535">
        <v>0.2</v>
      </c>
      <c r="H6" s="535">
        <v>0.35</v>
      </c>
      <c r="I6" s="535">
        <v>0.5</v>
      </c>
      <c r="J6" s="535">
        <v>0.75</v>
      </c>
      <c r="K6" s="535">
        <v>1</v>
      </c>
      <c r="L6" s="535">
        <v>1.5</v>
      </c>
      <c r="M6" s="535">
        <v>2.5</v>
      </c>
      <c r="N6" s="536" t="s">
        <v>27</v>
      </c>
    </row>
    <row r="7" spans="1:15" x14ac:dyDescent="0.3">
      <c r="A7" s="537">
        <v>1</v>
      </c>
      <c r="B7" s="538" t="s">
        <v>458</v>
      </c>
      <c r="C7" s="539">
        <f>SUM(C8:C13)</f>
        <v>49853682</v>
      </c>
      <c r="D7" s="540"/>
      <c r="E7" s="541">
        <f>SUM(E8:E12)</f>
        <v>997073.64</v>
      </c>
      <c r="F7" s="542">
        <v>0</v>
      </c>
      <c r="G7" s="542">
        <v>0</v>
      </c>
      <c r="H7" s="542">
        <v>0</v>
      </c>
      <c r="I7" s="542">
        <v>0</v>
      </c>
      <c r="J7" s="542">
        <v>0</v>
      </c>
      <c r="K7" s="542">
        <v>997073.64</v>
      </c>
      <c r="L7" s="542">
        <v>0</v>
      </c>
      <c r="M7" s="542">
        <v>0</v>
      </c>
      <c r="N7" s="543">
        <v>997073.64</v>
      </c>
      <c r="O7" s="544"/>
    </row>
    <row r="8" spans="1:15" x14ac:dyDescent="0.3">
      <c r="A8" s="537">
        <v>1.1000000000000001</v>
      </c>
      <c r="B8" s="545" t="s">
        <v>459</v>
      </c>
      <c r="C8" s="542">
        <v>49853682</v>
      </c>
      <c r="D8" s="546">
        <v>0.02</v>
      </c>
      <c r="E8" s="541">
        <f>C8*D8</f>
        <v>997073.64</v>
      </c>
      <c r="F8" s="542">
        <v>0</v>
      </c>
      <c r="G8" s="542">
        <v>0</v>
      </c>
      <c r="H8" s="542">
        <v>0</v>
      </c>
      <c r="I8" s="542">
        <v>0</v>
      </c>
      <c r="J8" s="542">
        <v>0</v>
      </c>
      <c r="K8" s="542">
        <v>997073.64</v>
      </c>
      <c r="L8" s="542">
        <v>0</v>
      </c>
      <c r="M8" s="542">
        <v>0</v>
      </c>
      <c r="N8" s="543">
        <v>997073.64</v>
      </c>
      <c r="O8" s="544"/>
    </row>
    <row r="9" spans="1:15" x14ac:dyDescent="0.3">
      <c r="A9" s="537">
        <v>1.2</v>
      </c>
      <c r="B9" s="545" t="s">
        <v>460</v>
      </c>
      <c r="C9" s="542">
        <v>0</v>
      </c>
      <c r="D9" s="546">
        <v>0.05</v>
      </c>
      <c r="E9" s="541">
        <f>C9*D9</f>
        <v>0</v>
      </c>
      <c r="F9" s="542">
        <v>0</v>
      </c>
      <c r="G9" s="542">
        <v>0</v>
      </c>
      <c r="H9" s="542">
        <v>0</v>
      </c>
      <c r="I9" s="542">
        <v>0</v>
      </c>
      <c r="J9" s="542">
        <v>0</v>
      </c>
      <c r="K9" s="542">
        <v>0</v>
      </c>
      <c r="L9" s="542">
        <v>0</v>
      </c>
      <c r="M9" s="542">
        <v>0</v>
      </c>
      <c r="N9" s="543">
        <v>0</v>
      </c>
      <c r="O9" s="544"/>
    </row>
    <row r="10" spans="1:15" x14ac:dyDescent="0.3">
      <c r="A10" s="537">
        <v>1.3</v>
      </c>
      <c r="B10" s="545" t="s">
        <v>461</v>
      </c>
      <c r="C10" s="542">
        <v>0</v>
      </c>
      <c r="D10" s="546">
        <v>0.08</v>
      </c>
      <c r="E10" s="541">
        <f>C10*D10</f>
        <v>0</v>
      </c>
      <c r="F10" s="542">
        <v>0</v>
      </c>
      <c r="G10" s="542">
        <v>0</v>
      </c>
      <c r="H10" s="542">
        <v>0</v>
      </c>
      <c r="I10" s="542">
        <v>0</v>
      </c>
      <c r="J10" s="542">
        <v>0</v>
      </c>
      <c r="K10" s="542">
        <v>0</v>
      </c>
      <c r="L10" s="542">
        <v>0</v>
      </c>
      <c r="M10" s="542">
        <v>0</v>
      </c>
      <c r="N10" s="543">
        <v>0</v>
      </c>
      <c r="O10" s="544"/>
    </row>
    <row r="11" spans="1:15" x14ac:dyDescent="0.3">
      <c r="A11" s="537">
        <v>1.4</v>
      </c>
      <c r="B11" s="545" t="s">
        <v>462</v>
      </c>
      <c r="C11" s="542">
        <v>0</v>
      </c>
      <c r="D11" s="546">
        <v>0.11</v>
      </c>
      <c r="E11" s="541">
        <f>C11*D11</f>
        <v>0</v>
      </c>
      <c r="F11" s="542">
        <v>0</v>
      </c>
      <c r="G11" s="542">
        <v>0</v>
      </c>
      <c r="H11" s="542">
        <v>0</v>
      </c>
      <c r="I11" s="542">
        <v>0</v>
      </c>
      <c r="J11" s="542">
        <v>0</v>
      </c>
      <c r="K11" s="542">
        <v>0</v>
      </c>
      <c r="L11" s="542">
        <v>0</v>
      </c>
      <c r="M11" s="542">
        <v>0</v>
      </c>
      <c r="N11" s="543">
        <v>0</v>
      </c>
      <c r="O11" s="544"/>
    </row>
    <row r="12" spans="1:15" x14ac:dyDescent="0.3">
      <c r="A12" s="537">
        <v>1.5</v>
      </c>
      <c r="B12" s="545" t="s">
        <v>463</v>
      </c>
      <c r="C12" s="542">
        <v>0</v>
      </c>
      <c r="D12" s="546">
        <v>0.14000000000000001</v>
      </c>
      <c r="E12" s="541">
        <f>C12*D12</f>
        <v>0</v>
      </c>
      <c r="F12" s="542">
        <v>0</v>
      </c>
      <c r="G12" s="542">
        <v>0</v>
      </c>
      <c r="H12" s="542">
        <v>0</v>
      </c>
      <c r="I12" s="542">
        <v>0</v>
      </c>
      <c r="J12" s="542">
        <v>0</v>
      </c>
      <c r="K12" s="542">
        <v>0</v>
      </c>
      <c r="L12" s="542">
        <v>0</v>
      </c>
      <c r="M12" s="542">
        <v>0</v>
      </c>
      <c r="N12" s="543">
        <v>0</v>
      </c>
      <c r="O12" s="544"/>
    </row>
    <row r="13" spans="1:15" x14ac:dyDescent="0.3">
      <c r="A13" s="537">
        <v>1.6</v>
      </c>
      <c r="B13" s="547" t="s">
        <v>464</v>
      </c>
      <c r="C13" s="542">
        <v>0</v>
      </c>
      <c r="D13" s="548"/>
      <c r="E13" s="542"/>
      <c r="F13" s="542">
        <v>0</v>
      </c>
      <c r="G13" s="542">
        <v>0</v>
      </c>
      <c r="H13" s="542">
        <v>0</v>
      </c>
      <c r="I13" s="542">
        <v>0</v>
      </c>
      <c r="J13" s="542">
        <v>0</v>
      </c>
      <c r="K13" s="542">
        <v>0</v>
      </c>
      <c r="L13" s="542">
        <v>0</v>
      </c>
      <c r="M13" s="542">
        <v>0</v>
      </c>
      <c r="N13" s="543">
        <v>0</v>
      </c>
      <c r="O13" s="544"/>
    </row>
    <row r="14" spans="1:15" x14ac:dyDescent="0.3">
      <c r="A14" s="537">
        <v>2</v>
      </c>
      <c r="B14" s="549" t="s">
        <v>465</v>
      </c>
      <c r="C14" s="539">
        <f>SUM(C15:C20)</f>
        <v>0</v>
      </c>
      <c r="D14" s="540"/>
      <c r="E14" s="541">
        <f>SUM(E15:E19)</f>
        <v>0</v>
      </c>
      <c r="F14" s="542">
        <v>0</v>
      </c>
      <c r="G14" s="542">
        <v>0</v>
      </c>
      <c r="H14" s="542">
        <v>0</v>
      </c>
      <c r="I14" s="542">
        <v>0</v>
      </c>
      <c r="J14" s="542">
        <v>0</v>
      </c>
      <c r="K14" s="542">
        <v>0</v>
      </c>
      <c r="L14" s="542">
        <v>0</v>
      </c>
      <c r="M14" s="542">
        <v>0</v>
      </c>
      <c r="N14" s="543">
        <v>0</v>
      </c>
      <c r="O14" s="544"/>
    </row>
    <row r="15" spans="1:15" x14ac:dyDescent="0.3">
      <c r="A15" s="537">
        <v>2.1</v>
      </c>
      <c r="B15" s="547" t="s">
        <v>459</v>
      </c>
      <c r="C15" s="542">
        <v>0</v>
      </c>
      <c r="D15" s="546">
        <v>5.0000000000000001E-3</v>
      </c>
      <c r="E15" s="541">
        <f>D15*C15</f>
        <v>0</v>
      </c>
      <c r="F15" s="542">
        <v>0</v>
      </c>
      <c r="G15" s="542">
        <v>0</v>
      </c>
      <c r="H15" s="542">
        <v>0</v>
      </c>
      <c r="I15" s="542">
        <v>0</v>
      </c>
      <c r="J15" s="542">
        <v>0</v>
      </c>
      <c r="K15" s="542">
        <v>0</v>
      </c>
      <c r="L15" s="542">
        <v>0</v>
      </c>
      <c r="M15" s="542">
        <v>0</v>
      </c>
      <c r="N15" s="543">
        <v>0</v>
      </c>
      <c r="O15" s="544"/>
    </row>
    <row r="16" spans="1:15" x14ac:dyDescent="0.3">
      <c r="A16" s="537">
        <v>2.2000000000000002</v>
      </c>
      <c r="B16" s="547" t="s">
        <v>460</v>
      </c>
      <c r="C16" s="542">
        <v>0</v>
      </c>
      <c r="D16" s="546">
        <v>0.01</v>
      </c>
      <c r="E16" s="541">
        <f>D16*C16</f>
        <v>0</v>
      </c>
      <c r="F16" s="542">
        <v>0</v>
      </c>
      <c r="G16" s="542">
        <v>0</v>
      </c>
      <c r="H16" s="542">
        <v>0</v>
      </c>
      <c r="I16" s="542">
        <v>0</v>
      </c>
      <c r="J16" s="542">
        <v>0</v>
      </c>
      <c r="K16" s="542">
        <v>0</v>
      </c>
      <c r="L16" s="542">
        <v>0</v>
      </c>
      <c r="M16" s="542">
        <v>0</v>
      </c>
      <c r="N16" s="543">
        <v>0</v>
      </c>
      <c r="O16" s="544"/>
    </row>
    <row r="17" spans="1:15" x14ac:dyDescent="0.3">
      <c r="A17" s="537">
        <v>2.2999999999999998</v>
      </c>
      <c r="B17" s="547" t="s">
        <v>461</v>
      </c>
      <c r="C17" s="542">
        <v>0</v>
      </c>
      <c r="D17" s="546">
        <v>0.02</v>
      </c>
      <c r="E17" s="541">
        <f>D17*C17</f>
        <v>0</v>
      </c>
      <c r="F17" s="542">
        <v>0</v>
      </c>
      <c r="G17" s="542">
        <v>0</v>
      </c>
      <c r="H17" s="542">
        <v>0</v>
      </c>
      <c r="I17" s="542">
        <v>0</v>
      </c>
      <c r="J17" s="542">
        <v>0</v>
      </c>
      <c r="K17" s="542">
        <v>0</v>
      </c>
      <c r="L17" s="542">
        <v>0</v>
      </c>
      <c r="M17" s="542">
        <v>0</v>
      </c>
      <c r="N17" s="543">
        <v>0</v>
      </c>
      <c r="O17" s="544"/>
    </row>
    <row r="18" spans="1:15" x14ac:dyDescent="0.3">
      <c r="A18" s="537">
        <v>2.4</v>
      </c>
      <c r="B18" s="547" t="s">
        <v>462</v>
      </c>
      <c r="C18" s="542">
        <v>0</v>
      </c>
      <c r="D18" s="546">
        <v>0.03</v>
      </c>
      <c r="E18" s="541">
        <f>D18*C18</f>
        <v>0</v>
      </c>
      <c r="F18" s="542">
        <v>0</v>
      </c>
      <c r="G18" s="542">
        <v>0</v>
      </c>
      <c r="H18" s="542">
        <v>0</v>
      </c>
      <c r="I18" s="542">
        <v>0</v>
      </c>
      <c r="J18" s="542">
        <v>0</v>
      </c>
      <c r="K18" s="542">
        <v>0</v>
      </c>
      <c r="L18" s="542">
        <v>0</v>
      </c>
      <c r="M18" s="542">
        <v>0</v>
      </c>
      <c r="N18" s="543">
        <v>0</v>
      </c>
      <c r="O18" s="544"/>
    </row>
    <row r="19" spans="1:15" x14ac:dyDescent="0.3">
      <c r="A19" s="537">
        <v>2.5</v>
      </c>
      <c r="B19" s="547" t="s">
        <v>463</v>
      </c>
      <c r="C19" s="542">
        <v>0</v>
      </c>
      <c r="D19" s="546">
        <v>0.04</v>
      </c>
      <c r="E19" s="541">
        <f>D19*C19</f>
        <v>0</v>
      </c>
      <c r="F19" s="542">
        <v>0</v>
      </c>
      <c r="G19" s="542">
        <v>0</v>
      </c>
      <c r="H19" s="542">
        <v>0</v>
      </c>
      <c r="I19" s="542">
        <v>0</v>
      </c>
      <c r="J19" s="542">
        <v>0</v>
      </c>
      <c r="K19" s="542">
        <v>0</v>
      </c>
      <c r="L19" s="542">
        <v>0</v>
      </c>
      <c r="M19" s="542">
        <v>0</v>
      </c>
      <c r="N19" s="543">
        <v>0</v>
      </c>
      <c r="O19" s="544"/>
    </row>
    <row r="20" spans="1:15" x14ac:dyDescent="0.3">
      <c r="A20" s="537">
        <v>2.6</v>
      </c>
      <c r="B20" s="547" t="s">
        <v>464</v>
      </c>
      <c r="C20" s="542">
        <v>0</v>
      </c>
      <c r="D20" s="548"/>
      <c r="E20" s="550"/>
      <c r="F20" s="542">
        <v>0</v>
      </c>
      <c r="G20" s="542">
        <v>0</v>
      </c>
      <c r="H20" s="542">
        <v>0</v>
      </c>
      <c r="I20" s="542">
        <v>0</v>
      </c>
      <c r="J20" s="542">
        <v>0</v>
      </c>
      <c r="K20" s="542">
        <v>0</v>
      </c>
      <c r="L20" s="542">
        <v>0</v>
      </c>
      <c r="M20" s="542">
        <v>0</v>
      </c>
      <c r="N20" s="543">
        <v>0</v>
      </c>
      <c r="O20" s="544"/>
    </row>
    <row r="21" spans="1:15" ht="15.75" thickBot="1" x14ac:dyDescent="0.35">
      <c r="A21" s="551">
        <v>3</v>
      </c>
      <c r="B21" s="552" t="s">
        <v>73</v>
      </c>
      <c r="C21" s="553">
        <f>C7+C14</f>
        <v>49853682</v>
      </c>
      <c r="D21" s="554"/>
      <c r="E21" s="555">
        <f>SUM(E7+E14)</f>
        <v>997073.64</v>
      </c>
      <c r="F21" s="542">
        <v>0</v>
      </c>
      <c r="G21" s="542">
        <v>0</v>
      </c>
      <c r="H21" s="542">
        <v>0</v>
      </c>
      <c r="I21" s="542">
        <v>0</v>
      </c>
      <c r="J21" s="542">
        <v>0</v>
      </c>
      <c r="K21" s="542">
        <v>0</v>
      </c>
      <c r="L21" s="542">
        <v>0</v>
      </c>
      <c r="M21" s="542">
        <v>0</v>
      </c>
      <c r="N21" s="543">
        <v>997073.64</v>
      </c>
      <c r="O21" s="544"/>
    </row>
    <row r="22" spans="1:15" x14ac:dyDescent="0.3">
      <c r="C22" s="556"/>
      <c r="D22" s="556"/>
      <c r="E22" s="557"/>
      <c r="F22" s="557"/>
      <c r="G22" s="557"/>
      <c r="H22" s="557"/>
      <c r="I22" s="557"/>
      <c r="J22" s="557"/>
      <c r="K22" s="557"/>
      <c r="L22" s="557"/>
      <c r="M22" s="557"/>
      <c r="N22" s="556"/>
      <c r="O22" s="544"/>
    </row>
    <row r="23" spans="1:15" x14ac:dyDescent="0.3">
      <c r="C23" s="556"/>
      <c r="D23" s="556"/>
      <c r="E23" s="556"/>
      <c r="F23" s="556"/>
      <c r="G23" s="556"/>
      <c r="H23" s="556"/>
      <c r="I23" s="556"/>
      <c r="J23" s="556"/>
      <c r="K23" s="556"/>
      <c r="L23" s="556"/>
      <c r="M23" s="556"/>
      <c r="N23" s="556"/>
      <c r="O23" s="544"/>
    </row>
    <row r="24" spans="1:15" x14ac:dyDescent="0.3">
      <c r="C24" s="556"/>
      <c r="D24" s="556"/>
      <c r="E24" s="556"/>
      <c r="F24" s="556"/>
      <c r="G24" s="556"/>
      <c r="H24" s="556"/>
      <c r="I24" s="556"/>
      <c r="J24" s="556"/>
      <c r="K24" s="556"/>
      <c r="L24" s="556"/>
      <c r="M24" s="556"/>
      <c r="N24" s="556"/>
      <c r="O24" s="544"/>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2" tint="-0.249977111117893"/>
  </sheetPr>
  <dimension ref="A1:D43"/>
  <sheetViews>
    <sheetView workbookViewId="0">
      <selection activeCell="B26" sqref="B26"/>
    </sheetView>
  </sheetViews>
  <sheetFormatPr defaultColWidth="9.140625" defaultRowHeight="12.75" x14ac:dyDescent="0.2"/>
  <cols>
    <col min="1" max="1" width="8" style="558" customWidth="1"/>
    <col min="2" max="2" width="63.140625" style="559" customWidth="1"/>
    <col min="3" max="3" width="13.5703125" style="558" bestFit="1" customWidth="1"/>
    <col min="4" max="4" width="11.28515625" style="558" bestFit="1" customWidth="1"/>
    <col min="5" max="16384" width="9.140625" style="558"/>
  </cols>
  <sheetData>
    <row r="1" spans="1:4" ht="15" x14ac:dyDescent="0.3">
      <c r="A1" s="208" t="s">
        <v>453</v>
      </c>
      <c r="B1" s="24" t="str">
        <f>'1. key ratios'!B1</f>
        <v>სს ტერაბანკი</v>
      </c>
    </row>
    <row r="2" spans="1:4" ht="15" x14ac:dyDescent="0.3">
      <c r="A2" s="208" t="s">
        <v>31</v>
      </c>
      <c r="B2" s="91">
        <f>'1. key ratios'!B2</f>
        <v>44012</v>
      </c>
    </row>
    <row r="3" spans="1:4" ht="15" x14ac:dyDescent="0.3">
      <c r="A3" s="208"/>
    </row>
    <row r="4" spans="1:4" ht="18.75" x14ac:dyDescent="0.25">
      <c r="A4" s="594" t="s">
        <v>466</v>
      </c>
      <c r="B4" s="560" t="s">
        <v>28</v>
      </c>
      <c r="C4" s="561"/>
    </row>
    <row r="5" spans="1:4" x14ac:dyDescent="0.2">
      <c r="A5" s="562"/>
      <c r="B5" s="562" t="s">
        <v>467</v>
      </c>
      <c r="C5" s="563"/>
    </row>
    <row r="6" spans="1:4" x14ac:dyDescent="0.2">
      <c r="A6" s="564">
        <v>1</v>
      </c>
      <c r="B6" s="565" t="s">
        <v>225</v>
      </c>
      <c r="C6" s="566">
        <v>1082483042.2899985</v>
      </c>
      <c r="D6" s="567"/>
    </row>
    <row r="7" spans="1:4" x14ac:dyDescent="0.2">
      <c r="A7" s="564">
        <v>2</v>
      </c>
      <c r="B7" s="565" t="s">
        <v>468</v>
      </c>
      <c r="C7" s="566">
        <v>-23290049.199999996</v>
      </c>
    </row>
    <row r="8" spans="1:4" x14ac:dyDescent="0.2">
      <c r="A8" s="568">
        <v>3</v>
      </c>
      <c r="B8" s="569" t="s">
        <v>469</v>
      </c>
      <c r="C8" s="570">
        <f>C6+C7</f>
        <v>1059192993.0899985</v>
      </c>
    </row>
    <row r="9" spans="1:4" x14ac:dyDescent="0.2">
      <c r="A9" s="571"/>
      <c r="B9" s="571" t="s">
        <v>470</v>
      </c>
      <c r="C9" s="572"/>
    </row>
    <row r="10" spans="1:4" x14ac:dyDescent="0.2">
      <c r="A10" s="573">
        <v>4</v>
      </c>
      <c r="B10" s="574" t="s">
        <v>471</v>
      </c>
      <c r="C10" s="566"/>
    </row>
    <row r="11" spans="1:4" x14ac:dyDescent="0.2">
      <c r="A11" s="573">
        <v>5</v>
      </c>
      <c r="B11" s="575" t="s">
        <v>472</v>
      </c>
      <c r="C11" s="566"/>
    </row>
    <row r="12" spans="1:4" x14ac:dyDescent="0.2">
      <c r="A12" s="573" t="s">
        <v>473</v>
      </c>
      <c r="B12" s="565" t="s">
        <v>474</v>
      </c>
      <c r="C12" s="566">
        <v>997073.64</v>
      </c>
    </row>
    <row r="13" spans="1:4" ht="24.75" customHeight="1" x14ac:dyDescent="0.2">
      <c r="A13" s="576">
        <v>6</v>
      </c>
      <c r="B13" s="577" t="s">
        <v>475</v>
      </c>
      <c r="C13" s="566"/>
    </row>
    <row r="14" spans="1:4" x14ac:dyDescent="0.2">
      <c r="A14" s="576">
        <v>7</v>
      </c>
      <c r="B14" s="578" t="s">
        <v>476</v>
      </c>
      <c r="C14" s="566"/>
    </row>
    <row r="15" spans="1:4" x14ac:dyDescent="0.2">
      <c r="A15" s="579">
        <v>8</v>
      </c>
      <c r="B15" s="565" t="s">
        <v>477</v>
      </c>
      <c r="C15" s="566"/>
    </row>
    <row r="16" spans="1:4" ht="24" x14ac:dyDescent="0.2">
      <c r="A16" s="576">
        <v>9</v>
      </c>
      <c r="B16" s="578" t="s">
        <v>478</v>
      </c>
      <c r="C16" s="566"/>
    </row>
    <row r="17" spans="1:3" x14ac:dyDescent="0.2">
      <c r="A17" s="576">
        <v>10</v>
      </c>
      <c r="B17" s="578" t="s">
        <v>479</v>
      </c>
      <c r="C17" s="566"/>
    </row>
    <row r="18" spans="1:3" x14ac:dyDescent="0.2">
      <c r="A18" s="580">
        <v>11</v>
      </c>
      <c r="B18" s="581" t="s">
        <v>480</v>
      </c>
      <c r="C18" s="582">
        <f>SUM(C10:C17)</f>
        <v>997073.64</v>
      </c>
    </row>
    <row r="19" spans="1:3" x14ac:dyDescent="0.2">
      <c r="A19" s="571"/>
      <c r="B19" s="571" t="s">
        <v>481</v>
      </c>
      <c r="C19" s="583"/>
    </row>
    <row r="20" spans="1:3" ht="22.5" customHeight="1" x14ac:dyDescent="0.2">
      <c r="A20" s="576">
        <v>12</v>
      </c>
      <c r="B20" s="574" t="s">
        <v>482</v>
      </c>
      <c r="C20" s="566"/>
    </row>
    <row r="21" spans="1:3" x14ac:dyDescent="0.2">
      <c r="A21" s="576">
        <v>13</v>
      </c>
      <c r="B21" s="574" t="s">
        <v>483</v>
      </c>
      <c r="C21" s="566"/>
    </row>
    <row r="22" spans="1:3" ht="22.5" customHeight="1" x14ac:dyDescent="0.2">
      <c r="A22" s="576">
        <v>14</v>
      </c>
      <c r="B22" s="574" t="s">
        <v>484</v>
      </c>
      <c r="C22" s="566"/>
    </row>
    <row r="23" spans="1:3" ht="24" x14ac:dyDescent="0.2">
      <c r="A23" s="576" t="s">
        <v>485</v>
      </c>
      <c r="B23" s="574" t="s">
        <v>486</v>
      </c>
      <c r="C23" s="566"/>
    </row>
    <row r="24" spans="1:3" x14ac:dyDescent="0.2">
      <c r="A24" s="576">
        <v>15</v>
      </c>
      <c r="B24" s="574" t="s">
        <v>487</v>
      </c>
      <c r="C24" s="566"/>
    </row>
    <row r="25" spans="1:3" x14ac:dyDescent="0.2">
      <c r="A25" s="576" t="s">
        <v>488</v>
      </c>
      <c r="B25" s="565" t="s">
        <v>489</v>
      </c>
      <c r="C25" s="566"/>
    </row>
    <row r="26" spans="1:3" x14ac:dyDescent="0.2">
      <c r="A26" s="580">
        <v>16</v>
      </c>
      <c r="B26" s="581" t="s">
        <v>490</v>
      </c>
      <c r="C26" s="582">
        <f>SUM(C20:C25)</f>
        <v>0</v>
      </c>
    </row>
    <row r="27" spans="1:3" x14ac:dyDescent="0.2">
      <c r="A27" s="571"/>
      <c r="B27" s="571" t="s">
        <v>491</v>
      </c>
      <c r="C27" s="572"/>
    </row>
    <row r="28" spans="1:3" x14ac:dyDescent="0.2">
      <c r="A28" s="573">
        <v>17</v>
      </c>
      <c r="B28" s="565" t="s">
        <v>492</v>
      </c>
      <c r="C28" s="566">
        <v>61236974.309999987</v>
      </c>
    </row>
    <row r="29" spans="1:3" x14ac:dyDescent="0.2">
      <c r="A29" s="573">
        <v>18</v>
      </c>
      <c r="B29" s="565" t="s">
        <v>493</v>
      </c>
      <c r="C29" s="566">
        <v>-29105481.460999981</v>
      </c>
    </row>
    <row r="30" spans="1:3" x14ac:dyDescent="0.2">
      <c r="A30" s="580">
        <v>19</v>
      </c>
      <c r="B30" s="581" t="s">
        <v>494</v>
      </c>
      <c r="C30" s="582">
        <f>C28+C29</f>
        <v>32131492.849000007</v>
      </c>
    </row>
    <row r="31" spans="1:3" x14ac:dyDescent="0.2">
      <c r="A31" s="584"/>
      <c r="B31" s="571" t="s">
        <v>495</v>
      </c>
      <c r="C31" s="572"/>
    </row>
    <row r="32" spans="1:3" x14ac:dyDescent="0.2">
      <c r="A32" s="573" t="s">
        <v>496</v>
      </c>
      <c r="B32" s="574" t="s">
        <v>497</v>
      </c>
      <c r="C32" s="585"/>
    </row>
    <row r="33" spans="1:3" x14ac:dyDescent="0.2">
      <c r="A33" s="573" t="s">
        <v>498</v>
      </c>
      <c r="B33" s="575" t="s">
        <v>499</v>
      </c>
      <c r="C33" s="585"/>
    </row>
    <row r="34" spans="1:3" x14ac:dyDescent="0.2">
      <c r="A34" s="571"/>
      <c r="B34" s="571" t="s">
        <v>500</v>
      </c>
      <c r="C34" s="572"/>
    </row>
    <row r="35" spans="1:3" x14ac:dyDescent="0.2">
      <c r="A35" s="580">
        <v>20</v>
      </c>
      <c r="B35" s="581" t="s">
        <v>37</v>
      </c>
      <c r="C35" s="566">
        <v>96484633.270000085</v>
      </c>
    </row>
    <row r="36" spans="1:3" ht="24.75" customHeight="1" x14ac:dyDescent="0.2">
      <c r="A36" s="580">
        <v>21</v>
      </c>
      <c r="B36" s="581" t="s">
        <v>501</v>
      </c>
      <c r="C36" s="582">
        <f>C8+C18+C26+C30</f>
        <v>1092321559.5789986</v>
      </c>
    </row>
    <row r="37" spans="1:3" x14ac:dyDescent="0.2">
      <c r="A37" s="586" t="s">
        <v>28</v>
      </c>
      <c r="B37" s="587"/>
      <c r="C37" s="572"/>
    </row>
    <row r="38" spans="1:3" x14ac:dyDescent="0.2">
      <c r="A38" s="580">
        <v>22</v>
      </c>
      <c r="B38" s="588" t="s">
        <v>28</v>
      </c>
      <c r="C38" s="589">
        <f>IFERROR(C35/C36,0)</f>
        <v>8.8329880907218467E-2</v>
      </c>
    </row>
    <row r="39" spans="1:3" x14ac:dyDescent="0.2">
      <c r="A39" s="590"/>
      <c r="B39" s="590" t="s">
        <v>502</v>
      </c>
      <c r="C39" s="572"/>
    </row>
    <row r="40" spans="1:3" x14ac:dyDescent="0.2">
      <c r="A40" s="591" t="s">
        <v>503</v>
      </c>
      <c r="B40" s="574" t="s">
        <v>504</v>
      </c>
      <c r="C40" s="585"/>
    </row>
    <row r="41" spans="1:3" ht="22.5" customHeight="1" x14ac:dyDescent="0.2">
      <c r="A41" s="592" t="s">
        <v>505</v>
      </c>
      <c r="B41" s="575" t="s">
        <v>506</v>
      </c>
      <c r="C41" s="585"/>
    </row>
    <row r="43" spans="1:3" x14ac:dyDescent="0.2">
      <c r="B43" s="593" t="s">
        <v>507</v>
      </c>
    </row>
  </sheetData>
  <mergeCells count="1">
    <mergeCell ref="A37:B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pageSetUpPr fitToPage="1"/>
  </sheetPr>
  <dimension ref="A1:L42"/>
  <sheetViews>
    <sheetView showGridLines="0" zoomScaleNormal="100" workbookViewId="0">
      <pane xSplit="1" ySplit="5" topLeftCell="B36" activePane="bottomRight" state="frozen"/>
      <selection activeCell="B26" sqref="B26"/>
      <selection pane="topRight" activeCell="B26" sqref="B26"/>
      <selection pane="bottomLeft" activeCell="B26" sqref="B26"/>
      <selection pane="bottomRight" activeCell="B26" sqref="B26"/>
    </sheetView>
  </sheetViews>
  <sheetFormatPr defaultRowHeight="15.75" x14ac:dyDescent="0.3"/>
  <cols>
    <col min="1" max="1" width="9.5703125" style="89" bestFit="1" customWidth="1"/>
    <col min="2" max="2" width="86" style="26" customWidth="1"/>
    <col min="3" max="3" width="12.7109375" style="26" customWidth="1"/>
    <col min="4" max="4" width="12" style="24" bestFit="1" customWidth="1"/>
    <col min="5" max="5" width="14" style="24" bestFit="1" customWidth="1"/>
    <col min="6" max="6" width="13.7109375" style="24" bestFit="1" customWidth="1"/>
    <col min="7" max="7" width="13.28515625" style="24" bestFit="1" customWidth="1"/>
    <col min="8" max="8" width="6.7109375" customWidth="1"/>
    <col min="9" max="9" width="11.5703125" customWidth="1"/>
    <col min="10" max="13" width="6.7109375" customWidth="1"/>
  </cols>
  <sheetData>
    <row r="1" spans="1:12" x14ac:dyDescent="0.3">
      <c r="A1" s="25" t="s">
        <v>29</v>
      </c>
      <c r="B1" s="26" t="s">
        <v>30</v>
      </c>
    </row>
    <row r="2" spans="1:12" x14ac:dyDescent="0.3">
      <c r="A2" s="25" t="s">
        <v>31</v>
      </c>
      <c r="B2" s="27">
        <v>44012</v>
      </c>
      <c r="C2" s="28"/>
      <c r="D2" s="29"/>
      <c r="E2" s="29"/>
      <c r="F2" s="29"/>
      <c r="G2" s="29"/>
      <c r="H2" s="30"/>
    </row>
    <row r="3" spans="1:12" x14ac:dyDescent="0.3">
      <c r="A3" s="25"/>
      <c r="C3" s="28"/>
      <c r="D3" s="29"/>
      <c r="E3" s="29"/>
      <c r="F3" s="29"/>
      <c r="G3" s="29"/>
      <c r="H3" s="30"/>
    </row>
    <row r="4" spans="1:12" ht="16.5" thickBot="1" x14ac:dyDescent="0.35">
      <c r="A4" s="31" t="s">
        <v>32</v>
      </c>
      <c r="B4" s="32" t="s">
        <v>12</v>
      </c>
      <c r="C4" s="33"/>
      <c r="D4" s="34"/>
      <c r="E4" s="34"/>
      <c r="F4" s="34"/>
      <c r="G4" s="34"/>
      <c r="H4" s="30"/>
    </row>
    <row r="5" spans="1:12" ht="15" x14ac:dyDescent="0.25">
      <c r="A5" s="35" t="s">
        <v>33</v>
      </c>
      <c r="B5" s="36"/>
      <c r="C5" s="37">
        <f>B2</f>
        <v>44012</v>
      </c>
      <c r="D5" s="38">
        <f>EOMONTH(C5,-3)</f>
        <v>43921</v>
      </c>
      <c r="E5" s="38">
        <f>EOMONTH(D5,-3)</f>
        <v>43830</v>
      </c>
      <c r="F5" s="38">
        <f>EOMONTH(E5,-3)</f>
        <v>43738</v>
      </c>
      <c r="G5" s="39">
        <f>EOMONTH(F5,-3)</f>
        <v>43646</v>
      </c>
    </row>
    <row r="6" spans="1:12" ht="15" x14ac:dyDescent="0.25">
      <c r="A6" s="40"/>
      <c r="B6" s="41" t="s">
        <v>34</v>
      </c>
      <c r="C6" s="42"/>
      <c r="D6" s="42"/>
      <c r="E6" s="42"/>
      <c r="F6" s="42"/>
      <c r="G6" s="43"/>
    </row>
    <row r="7" spans="1:12" ht="15" x14ac:dyDescent="0.25">
      <c r="A7" s="40"/>
      <c r="B7" s="44" t="s">
        <v>35</v>
      </c>
      <c r="C7" s="42"/>
      <c r="D7" s="42"/>
      <c r="E7" s="42"/>
      <c r="F7" s="42"/>
      <c r="G7" s="43"/>
    </row>
    <row r="8" spans="1:12" ht="15" x14ac:dyDescent="0.25">
      <c r="A8" s="45">
        <v>1</v>
      </c>
      <c r="B8" s="46" t="s">
        <v>36</v>
      </c>
      <c r="C8" s="47">
        <v>96484633.270000085</v>
      </c>
      <c r="D8" s="48">
        <v>97812466.859999955</v>
      </c>
      <c r="E8" s="48">
        <v>116131509.71000022</v>
      </c>
      <c r="F8" s="48">
        <v>116068649.19000015</v>
      </c>
      <c r="G8" s="49">
        <v>108722461.78999999</v>
      </c>
    </row>
    <row r="9" spans="1:12" ht="15" x14ac:dyDescent="0.25">
      <c r="A9" s="45">
        <v>2</v>
      </c>
      <c r="B9" s="46" t="s">
        <v>37</v>
      </c>
      <c r="C9" s="47">
        <v>96484633.270000085</v>
      </c>
      <c r="D9" s="48">
        <v>97812466.859999955</v>
      </c>
      <c r="E9" s="48">
        <v>116131509.71000022</v>
      </c>
      <c r="F9" s="48">
        <v>116068649.19000015</v>
      </c>
      <c r="G9" s="49">
        <v>108722461.78999999</v>
      </c>
      <c r="I9" s="50"/>
    </row>
    <row r="10" spans="1:12" ht="15" x14ac:dyDescent="0.25">
      <c r="A10" s="45">
        <v>3</v>
      </c>
      <c r="B10" s="46" t="s">
        <v>20</v>
      </c>
      <c r="C10" s="47">
        <v>152741011.19189069</v>
      </c>
      <c r="D10" s="48">
        <v>163125145.89576554</v>
      </c>
      <c r="E10" s="48">
        <v>172988560.74368143</v>
      </c>
      <c r="F10" s="48">
        <v>177356900.82311577</v>
      </c>
      <c r="G10" s="49">
        <v>167351193.26255161</v>
      </c>
    </row>
    <row r="11" spans="1:12" ht="15" x14ac:dyDescent="0.25">
      <c r="A11" s="40"/>
      <c r="B11" s="41" t="s">
        <v>38</v>
      </c>
      <c r="C11" s="51"/>
      <c r="D11" s="51"/>
      <c r="E11" s="51"/>
      <c r="F11" s="51"/>
      <c r="G11" s="52"/>
    </row>
    <row r="12" spans="1:12" ht="15" customHeight="1" x14ac:dyDescent="0.25">
      <c r="A12" s="45">
        <v>4</v>
      </c>
      <c r="B12" s="46" t="s">
        <v>39</v>
      </c>
      <c r="C12" s="53">
        <v>945036348.83999848</v>
      </c>
      <c r="D12" s="48">
        <v>962318943.62999654</v>
      </c>
      <c r="E12" s="54">
        <v>898692525.95324779</v>
      </c>
      <c r="F12" s="54">
        <v>940885173.26799881</v>
      </c>
      <c r="G12" s="55">
        <v>932602567.52287805</v>
      </c>
      <c r="I12" s="56"/>
      <c r="J12" s="56"/>
      <c r="K12" s="56"/>
      <c r="L12" s="56"/>
    </row>
    <row r="13" spans="1:12" ht="15" x14ac:dyDescent="0.25">
      <c r="A13" s="40"/>
      <c r="B13" s="41" t="s">
        <v>40</v>
      </c>
      <c r="C13" s="42"/>
      <c r="D13" s="42"/>
      <c r="E13" s="42"/>
      <c r="F13" s="42"/>
      <c r="G13" s="43"/>
    </row>
    <row r="14" spans="1:12" s="23" customFormat="1" ht="15" x14ac:dyDescent="0.25">
      <c r="A14" s="45"/>
      <c r="B14" s="44" t="s">
        <v>41</v>
      </c>
      <c r="C14" s="42"/>
      <c r="D14" s="42"/>
      <c r="E14" s="42"/>
      <c r="F14" s="42"/>
      <c r="G14" s="43"/>
    </row>
    <row r="15" spans="1:12" ht="15" x14ac:dyDescent="0.25">
      <c r="A15" s="57">
        <v>5</v>
      </c>
      <c r="B15" s="58" t="str">
        <f>"ძირითადი პირველადი კაპიტალის კოეფიციენტი &gt;="&amp;ROUND('9.1. Capital Requirements'!$C$19*100,2)&amp;"%"</f>
        <v>ძირითადი პირველადი კაპიტალის კოეფიციენტი &gt;=5.61%</v>
      </c>
      <c r="C15" s="59">
        <f>C8/C12</f>
        <v>0.10209621395878778</v>
      </c>
      <c r="D15" s="60">
        <v>0.10164246220804733</v>
      </c>
      <c r="E15" s="60">
        <v>0.12922273898608305</v>
      </c>
      <c r="F15" s="60">
        <v>0.12336112045092193</v>
      </c>
      <c r="G15" s="61">
        <v>0.1165796294972487</v>
      </c>
    </row>
    <row r="16" spans="1:12" ht="15" customHeight="1" x14ac:dyDescent="0.25">
      <c r="A16" s="57">
        <v>6</v>
      </c>
      <c r="B16" s="58" t="str">
        <f>"პირველადი კაპიტალის კოეფიციენტი &gt;="&amp;ROUND('9.1. Capital Requirements'!$C$20*100,2)&amp;"%"</f>
        <v>პირველადი კაპიტალის კოეფიციენტი &gt;=7.48%</v>
      </c>
      <c r="C16" s="59">
        <f>C9/C12</f>
        <v>0.10209621395878778</v>
      </c>
      <c r="D16" s="60">
        <v>0.10164246220804733</v>
      </c>
      <c r="E16" s="60">
        <v>0.12922273898608305</v>
      </c>
      <c r="F16" s="60">
        <v>0.12336112045092193</v>
      </c>
      <c r="G16" s="61">
        <v>0.1165796294972487</v>
      </c>
    </row>
    <row r="17" spans="1:9" ht="15" x14ac:dyDescent="0.25">
      <c r="A17" s="57">
        <v>7</v>
      </c>
      <c r="B17" s="58" t="str">
        <f>"საზედამხედველო კაპიტალის კოეფიციენტი &gt;="&amp;ROUND('9.1. Capital Requirements'!$C$21*100,2)&amp;"%"</f>
        <v>საზედამხედველო კაპიტალის კოეფიციენტი &gt;=12.74%</v>
      </c>
      <c r="C17" s="59">
        <f>C10/C12</f>
        <v>0.1616244828882776</v>
      </c>
      <c r="D17" s="60">
        <v>0.16951255815502866</v>
      </c>
      <c r="E17" s="60">
        <v>0.19248915034671238</v>
      </c>
      <c r="F17" s="60">
        <v>0.18850004853099964</v>
      </c>
      <c r="G17" s="61">
        <v>0.17944534905909557</v>
      </c>
    </row>
    <row r="18" spans="1:9" ht="15" x14ac:dyDescent="0.25">
      <c r="A18" s="40"/>
      <c r="B18" s="41" t="s">
        <v>42</v>
      </c>
      <c r="C18" s="62"/>
      <c r="D18" s="62"/>
      <c r="E18" s="62"/>
      <c r="F18" s="62"/>
      <c r="G18" s="63"/>
    </row>
    <row r="19" spans="1:9" ht="15" customHeight="1" x14ac:dyDescent="0.25">
      <c r="A19" s="64">
        <v>8</v>
      </c>
      <c r="B19" s="65" t="s">
        <v>43</v>
      </c>
      <c r="C19" s="66">
        <v>7.8709926699469496E-2</v>
      </c>
      <c r="D19" s="67">
        <v>8.034303039887182E-2</v>
      </c>
      <c r="E19" s="67">
        <v>8.0578701357911842E-2</v>
      </c>
      <c r="F19" s="67">
        <v>7.9769621602389582E-2</v>
      </c>
      <c r="G19" s="68">
        <v>8.0340333687152543E-2</v>
      </c>
    </row>
    <row r="20" spans="1:9" ht="15" x14ac:dyDescent="0.25">
      <c r="A20" s="64">
        <v>9</v>
      </c>
      <c r="B20" s="65" t="s">
        <v>44</v>
      </c>
      <c r="C20" s="66">
        <v>4.0629144363182053E-2</v>
      </c>
      <c r="D20" s="67">
        <v>3.8436220271917412E-2</v>
      </c>
      <c r="E20" s="67">
        <v>3.749526755884524E-2</v>
      </c>
      <c r="F20" s="67">
        <v>3.7240627187445391E-2</v>
      </c>
      <c r="G20" s="68">
        <v>3.6961994849379273E-2</v>
      </c>
    </row>
    <row r="21" spans="1:9" ht="15" x14ac:dyDescent="0.25">
      <c r="A21" s="64">
        <v>10</v>
      </c>
      <c r="B21" s="65" t="s">
        <v>45</v>
      </c>
      <c r="C21" s="66">
        <v>1.8913243583104072E-2</v>
      </c>
      <c r="D21" s="67">
        <v>2.7618733665792504E-2</v>
      </c>
      <c r="E21" s="67">
        <v>2.0789249561113922E-2</v>
      </c>
      <c r="F21" s="67">
        <v>2.2986983096665574E-2</v>
      </c>
      <c r="G21" s="68">
        <v>2.4683889073176663E-2</v>
      </c>
    </row>
    <row r="22" spans="1:9" ht="15" x14ac:dyDescent="0.25">
      <c r="A22" s="64">
        <v>11</v>
      </c>
      <c r="B22" s="65" t="s">
        <v>46</v>
      </c>
      <c r="C22" s="66">
        <v>3.8080782336287457E-2</v>
      </c>
      <c r="D22" s="67">
        <v>4.1906810126954401E-2</v>
      </c>
      <c r="E22" s="67">
        <v>4.3083433799066602E-2</v>
      </c>
      <c r="F22" s="67">
        <v>4.2528994414944191E-2</v>
      </c>
      <c r="G22" s="68">
        <v>4.337833883777327E-2</v>
      </c>
    </row>
    <row r="23" spans="1:9" ht="15" x14ac:dyDescent="0.25">
      <c r="A23" s="64">
        <v>12</v>
      </c>
      <c r="B23" s="65" t="s">
        <v>47</v>
      </c>
      <c r="C23" s="66">
        <v>-3.6937743299127128E-2</v>
      </c>
      <c r="D23" s="67">
        <v>-7.1564399565378273E-2</v>
      </c>
      <c r="E23" s="67">
        <v>2.0356380179567975E-2</v>
      </c>
      <c r="F23" s="67">
        <v>2.7524169086467456E-2</v>
      </c>
      <c r="G23" s="68">
        <v>2.6662636497584595E-2</v>
      </c>
    </row>
    <row r="24" spans="1:9" ht="15" x14ac:dyDescent="0.25">
      <c r="A24" s="64">
        <v>13</v>
      </c>
      <c r="B24" s="65" t="s">
        <v>48</v>
      </c>
      <c r="C24" s="66">
        <v>-0.30087678771847082</v>
      </c>
      <c r="D24" s="67">
        <v>-0.5488843340084143</v>
      </c>
      <c r="E24" s="67">
        <v>0.14963020201970725</v>
      </c>
      <c r="F24" s="67">
        <v>0.20338505791313632</v>
      </c>
      <c r="G24" s="68">
        <v>0.19556363438395086</v>
      </c>
      <c r="I24" s="69"/>
    </row>
    <row r="25" spans="1:9" ht="15" x14ac:dyDescent="0.25">
      <c r="A25" s="40"/>
      <c r="B25" s="41" t="s">
        <v>49</v>
      </c>
      <c r="C25" s="62"/>
      <c r="D25" s="62"/>
      <c r="E25" s="62"/>
      <c r="F25" s="62"/>
      <c r="G25" s="63"/>
    </row>
    <row r="26" spans="1:9" ht="15" x14ac:dyDescent="0.25">
      <c r="A26" s="64">
        <v>14</v>
      </c>
      <c r="B26" s="65" t="s">
        <v>50</v>
      </c>
      <c r="C26" s="66">
        <v>6.7659101278442199E-2</v>
      </c>
      <c r="D26" s="67">
        <v>4.9162047653363898E-2</v>
      </c>
      <c r="E26" s="67">
        <v>5.5045923603628713E-2</v>
      </c>
      <c r="F26" s="67">
        <v>6.6048174051329664E-2</v>
      </c>
      <c r="G26" s="68">
        <v>7.1731810397726734E-2</v>
      </c>
    </row>
    <row r="27" spans="1:9" ht="15" customHeight="1" x14ac:dyDescent="0.25">
      <c r="A27" s="64">
        <v>15</v>
      </c>
      <c r="B27" s="65" t="s">
        <v>51</v>
      </c>
      <c r="C27" s="66">
        <f>-'2. RC'!E13/'2. RC'!E12</f>
        <v>8.2790658124955036E-2</v>
      </c>
      <c r="D27" s="67">
        <v>7.956774948323736E-2</v>
      </c>
      <c r="E27" s="67">
        <v>4.8819297340186446E-2</v>
      </c>
      <c r="F27" s="67">
        <v>5.3588114360708643E-2</v>
      </c>
      <c r="G27" s="68">
        <v>5.4779290588043435E-2</v>
      </c>
    </row>
    <row r="28" spans="1:9" ht="15" x14ac:dyDescent="0.25">
      <c r="A28" s="64">
        <v>16</v>
      </c>
      <c r="B28" s="65" t="s">
        <v>52</v>
      </c>
      <c r="C28" s="66">
        <f>'2. RC'!D12/'2. RC'!E12</f>
        <v>0.62438918539829058</v>
      </c>
      <c r="D28" s="67">
        <v>0.6482525004346954</v>
      </c>
      <c r="E28" s="67">
        <v>0.62599737248936949</v>
      </c>
      <c r="F28" s="67">
        <v>0.61951596488861727</v>
      </c>
      <c r="G28" s="68">
        <v>0.63200081160158073</v>
      </c>
    </row>
    <row r="29" spans="1:9" ht="15" customHeight="1" x14ac:dyDescent="0.25">
      <c r="A29" s="64">
        <v>17</v>
      </c>
      <c r="B29" s="65" t="s">
        <v>53</v>
      </c>
      <c r="C29" s="66">
        <f>'2. RC'!D20/'2. RC'!E20</f>
        <v>0.59609508494074537</v>
      </c>
      <c r="D29" s="67">
        <v>0.64472448882797606</v>
      </c>
      <c r="E29" s="67">
        <v>0.59386909246356578</v>
      </c>
      <c r="F29" s="67">
        <v>0.60265463022071764</v>
      </c>
      <c r="G29" s="68">
        <v>0.61064170449843569</v>
      </c>
    </row>
    <row r="30" spans="1:9" ht="15" x14ac:dyDescent="0.25">
      <c r="A30" s="64">
        <v>18</v>
      </c>
      <c r="B30" s="65" t="s">
        <v>54</v>
      </c>
      <c r="C30" s="66">
        <v>6.1634440740268526E-2</v>
      </c>
      <c r="D30" s="67">
        <v>6.015333062860076E-2</v>
      </c>
      <c r="E30" s="67">
        <v>0.10821067248692923</v>
      </c>
      <c r="F30" s="67">
        <v>4.1432872819423094E-2</v>
      </c>
      <c r="G30" s="68">
        <v>6.2110272296294129E-2</v>
      </c>
    </row>
    <row r="31" spans="1:9" ht="15" customHeight="1" x14ac:dyDescent="0.25">
      <c r="A31" s="40"/>
      <c r="B31" s="41" t="s">
        <v>55</v>
      </c>
      <c r="C31" s="62"/>
      <c r="D31" s="62"/>
      <c r="E31" s="62"/>
      <c r="F31" s="62"/>
      <c r="G31" s="63"/>
    </row>
    <row r="32" spans="1:9" ht="15" customHeight="1" x14ac:dyDescent="0.25">
      <c r="A32" s="64">
        <v>19</v>
      </c>
      <c r="B32" s="65" t="s">
        <v>56</v>
      </c>
      <c r="C32" s="66">
        <v>0.18299446219469395</v>
      </c>
      <c r="D32" s="70">
        <v>0.21021307091457325</v>
      </c>
      <c r="E32" s="66">
        <v>0.21476437006349638</v>
      </c>
      <c r="F32" s="66">
        <v>0.2565089112805527</v>
      </c>
      <c r="G32" s="71">
        <v>0.20561885131614835</v>
      </c>
    </row>
    <row r="33" spans="1:7" ht="15" customHeight="1" x14ac:dyDescent="0.25">
      <c r="A33" s="64">
        <v>20</v>
      </c>
      <c r="B33" s="65" t="s">
        <v>57</v>
      </c>
      <c r="C33" s="66">
        <f>'2. RC'!D31/'2. RC'!E31</f>
        <v>0.65831119374528912</v>
      </c>
      <c r="D33" s="70">
        <v>0.70946902796697819</v>
      </c>
      <c r="E33" s="66">
        <v>0.68573030123378609</v>
      </c>
      <c r="F33" s="66">
        <v>0.68673931725124704</v>
      </c>
      <c r="G33" s="71">
        <v>0.64107227678722867</v>
      </c>
    </row>
    <row r="34" spans="1:7" ht="15" x14ac:dyDescent="0.25">
      <c r="A34" s="64">
        <v>21</v>
      </c>
      <c r="B34" s="72" t="s">
        <v>58</v>
      </c>
      <c r="C34" s="66">
        <f>('2. RC'!E23+'2. RC'!E24)/'2. RC'!E20</f>
        <v>0.32702628850072507</v>
      </c>
      <c r="D34" s="66">
        <v>0.33228683874315895</v>
      </c>
      <c r="E34" s="66">
        <v>0.34763228668274182</v>
      </c>
      <c r="F34" s="66">
        <v>0.35868073898671504</v>
      </c>
      <c r="G34" s="71">
        <v>0.40162022029654859</v>
      </c>
    </row>
    <row r="35" spans="1:7" ht="15" x14ac:dyDescent="0.25">
      <c r="A35" s="73"/>
      <c r="B35" s="41" t="s">
        <v>59</v>
      </c>
      <c r="C35" s="42"/>
      <c r="D35" s="42"/>
      <c r="E35" s="42"/>
      <c r="F35" s="42"/>
      <c r="G35" s="43"/>
    </row>
    <row r="36" spans="1:7" ht="15" customHeight="1" x14ac:dyDescent="0.25">
      <c r="A36" s="64">
        <v>22</v>
      </c>
      <c r="B36" s="74" t="s">
        <v>60</v>
      </c>
      <c r="C36" s="75">
        <f>'14. LCR'!H23</f>
        <v>220354395.05208892</v>
      </c>
      <c r="D36" s="75">
        <v>233178657.76290429</v>
      </c>
      <c r="E36" s="75">
        <v>252298139.22514838</v>
      </c>
      <c r="F36" s="75">
        <v>227311185.48313966</v>
      </c>
      <c r="G36" s="76">
        <v>175731209.26347753</v>
      </c>
    </row>
    <row r="37" spans="1:7" ht="15" x14ac:dyDescent="0.25">
      <c r="A37" s="64">
        <v>23</v>
      </c>
      <c r="B37" s="77" t="s">
        <v>61</v>
      </c>
      <c r="C37" s="75">
        <f>'14. LCR'!$H$24</f>
        <v>160867671.24180427</v>
      </c>
      <c r="D37" s="78">
        <v>156134617.9647122</v>
      </c>
      <c r="E37" s="78">
        <v>158182813.90794298</v>
      </c>
      <c r="F37" s="78">
        <v>171809199.87072283</v>
      </c>
      <c r="G37" s="79">
        <v>157540760.34728163</v>
      </c>
    </row>
    <row r="38" spans="1:7" thickBot="1" x14ac:dyDescent="0.3">
      <c r="A38" s="80">
        <v>24</v>
      </c>
      <c r="B38" s="81" t="s">
        <v>62</v>
      </c>
      <c r="C38" s="82">
        <f>C36/C37</f>
        <v>1.3697866908315508</v>
      </c>
      <c r="D38" s="82">
        <v>1.4934462376281263</v>
      </c>
      <c r="E38" s="82">
        <v>1.5949781963796479</v>
      </c>
      <c r="F38" s="82">
        <v>1.3230443169177151</v>
      </c>
      <c r="G38" s="83">
        <v>1.1154650318818888</v>
      </c>
    </row>
    <row r="39" spans="1:7" ht="15" x14ac:dyDescent="0.25">
      <c r="A39" s="84"/>
      <c r="B39" s="85"/>
      <c r="C39" s="86"/>
      <c r="D39" s="86"/>
      <c r="E39" s="86"/>
      <c r="F39" s="86"/>
      <c r="G39" s="86"/>
    </row>
    <row r="40" spans="1:7" ht="45.75" customHeight="1" x14ac:dyDescent="0.3">
      <c r="A40" s="87"/>
      <c r="B40" s="88" t="s">
        <v>63</v>
      </c>
    </row>
    <row r="41" spans="1:7" ht="6" customHeight="1" x14ac:dyDescent="0.3">
      <c r="A41" s="87"/>
      <c r="B41" s="88"/>
    </row>
    <row r="42" spans="1:7" ht="86.25" customHeight="1" x14ac:dyDescent="0.3">
      <c r="B42" s="90" t="s">
        <v>64</v>
      </c>
    </row>
  </sheetData>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pageSetUpPr fitToPage="1"/>
  </sheetPr>
  <dimension ref="A1:H42"/>
  <sheetViews>
    <sheetView zoomScaleNormal="100" workbookViewId="0">
      <pane xSplit="1" ySplit="5" topLeftCell="B31" activePane="bottomRight" state="frozen"/>
      <selection activeCell="B26" sqref="B26"/>
      <selection pane="topRight" activeCell="B26" sqref="B26"/>
      <selection pane="bottomLeft" activeCell="B26" sqref="B26"/>
      <selection pane="bottomRight" activeCell="B26" sqref="B26"/>
    </sheetView>
  </sheetViews>
  <sheetFormatPr defaultRowHeight="15" x14ac:dyDescent="0.25"/>
  <cols>
    <col min="1" max="1" width="9.5703125" style="24" bestFit="1" customWidth="1"/>
    <col min="2" max="2" width="55.140625" style="24" bestFit="1" customWidth="1"/>
    <col min="3" max="3" width="14.42578125" style="24" bestFit="1" customWidth="1"/>
    <col min="4" max="4" width="14.7109375" style="24" bestFit="1" customWidth="1"/>
    <col min="5" max="6" width="14.42578125" style="24" bestFit="1" customWidth="1"/>
    <col min="7" max="7" width="14" style="24" bestFit="1" customWidth="1"/>
    <col min="8" max="8" width="14.5703125" style="24" customWidth="1"/>
  </cols>
  <sheetData>
    <row r="1" spans="1:8" ht="15.75" x14ac:dyDescent="0.3">
      <c r="A1" s="25" t="s">
        <v>29</v>
      </c>
      <c r="B1" s="24" t="str">
        <f>'1. key ratios'!B1</f>
        <v>სს ტერაბანკი</v>
      </c>
    </row>
    <row r="2" spans="1:8" ht="15.75" x14ac:dyDescent="0.3">
      <c r="A2" s="25" t="s">
        <v>31</v>
      </c>
      <c r="B2" s="91">
        <f>'1. key ratios'!B2</f>
        <v>44012</v>
      </c>
    </row>
    <row r="3" spans="1:8" ht="15.75" x14ac:dyDescent="0.3">
      <c r="A3" s="25"/>
    </row>
    <row r="4" spans="1:8" ht="16.5" thickBot="1" x14ac:dyDescent="0.35">
      <c r="A4" s="92" t="s">
        <v>65</v>
      </c>
      <c r="B4" s="93" t="s">
        <v>66</v>
      </c>
      <c r="C4" s="92"/>
      <c r="D4" s="94"/>
      <c r="E4" s="94"/>
      <c r="F4" s="92"/>
      <c r="G4" s="94"/>
      <c r="H4" s="95" t="s">
        <v>67</v>
      </c>
    </row>
    <row r="5" spans="1:8" ht="15.75" x14ac:dyDescent="0.3">
      <c r="A5" s="96"/>
      <c r="B5" s="97"/>
      <c r="C5" s="98" t="s">
        <v>68</v>
      </c>
      <c r="D5" s="99"/>
      <c r="E5" s="100"/>
      <c r="F5" s="98" t="s">
        <v>69</v>
      </c>
      <c r="G5" s="99"/>
      <c r="H5" s="101"/>
    </row>
    <row r="6" spans="1:8" ht="15.75" x14ac:dyDescent="0.3">
      <c r="A6" s="102" t="s">
        <v>33</v>
      </c>
      <c r="B6" s="103" t="s">
        <v>70</v>
      </c>
      <c r="C6" s="104" t="s">
        <v>71</v>
      </c>
      <c r="D6" s="104" t="s">
        <v>72</v>
      </c>
      <c r="E6" s="104" t="s">
        <v>73</v>
      </c>
      <c r="F6" s="104" t="s">
        <v>71</v>
      </c>
      <c r="G6" s="104" t="s">
        <v>72</v>
      </c>
      <c r="H6" s="105" t="s">
        <v>73</v>
      </c>
    </row>
    <row r="7" spans="1:8" ht="15.75" x14ac:dyDescent="0.3">
      <c r="A7" s="102">
        <v>1</v>
      </c>
      <c r="B7" s="106" t="s">
        <v>74</v>
      </c>
      <c r="C7" s="107">
        <v>15585826.769999998</v>
      </c>
      <c r="D7" s="107">
        <v>18397466.18</v>
      </c>
      <c r="E7" s="108">
        <f>C7+D7</f>
        <v>33983292.949999996</v>
      </c>
      <c r="F7" s="107">
        <v>14818930.970000001</v>
      </c>
      <c r="G7" s="107">
        <v>16417443.849999998</v>
      </c>
      <c r="H7" s="109">
        <f>F7+G7</f>
        <v>31236374.82</v>
      </c>
    </row>
    <row r="8" spans="1:8" ht="15.75" x14ac:dyDescent="0.3">
      <c r="A8" s="102">
        <v>2</v>
      </c>
      <c r="B8" s="106" t="s">
        <v>75</v>
      </c>
      <c r="C8" s="107">
        <v>8376061.2599999998</v>
      </c>
      <c r="D8" s="107">
        <v>117018790.76000001</v>
      </c>
      <c r="E8" s="108">
        <f t="shared" ref="E8:E20" si="0">C8+D8</f>
        <v>125394852.02000001</v>
      </c>
      <c r="F8" s="107">
        <v>13918415.35</v>
      </c>
      <c r="G8" s="107">
        <v>141233557.68000001</v>
      </c>
      <c r="H8" s="109">
        <f t="shared" ref="H8:H40" si="1">F8+G8</f>
        <v>155151973.03</v>
      </c>
    </row>
    <row r="9" spans="1:8" ht="15.75" x14ac:dyDescent="0.3">
      <c r="A9" s="102">
        <v>3</v>
      </c>
      <c r="B9" s="106" t="s">
        <v>76</v>
      </c>
      <c r="C9" s="107">
        <v>152396.12</v>
      </c>
      <c r="D9" s="107">
        <v>29328889.02</v>
      </c>
      <c r="E9" s="108">
        <f t="shared" si="0"/>
        <v>29481285.140000001</v>
      </c>
      <c r="F9" s="107">
        <v>150595.77000000002</v>
      </c>
      <c r="G9" s="107">
        <v>10557084.629999999</v>
      </c>
      <c r="H9" s="109">
        <f t="shared" si="1"/>
        <v>10707680.399999999</v>
      </c>
    </row>
    <row r="10" spans="1:8" ht="15.75" x14ac:dyDescent="0.3">
      <c r="A10" s="102">
        <v>4</v>
      </c>
      <c r="B10" s="106" t="s">
        <v>77</v>
      </c>
      <c r="C10" s="107">
        <v>0</v>
      </c>
      <c r="D10" s="107">
        <v>0</v>
      </c>
      <c r="E10" s="108">
        <f t="shared" si="0"/>
        <v>0</v>
      </c>
      <c r="F10" s="107">
        <v>0</v>
      </c>
      <c r="G10" s="107">
        <v>0</v>
      </c>
      <c r="H10" s="109">
        <f t="shared" si="1"/>
        <v>0</v>
      </c>
    </row>
    <row r="11" spans="1:8" ht="15.75" x14ac:dyDescent="0.3">
      <c r="A11" s="102">
        <v>5</v>
      </c>
      <c r="B11" s="106" t="s">
        <v>78</v>
      </c>
      <c r="C11" s="107">
        <v>81275060.280000001</v>
      </c>
      <c r="D11" s="107">
        <v>0</v>
      </c>
      <c r="E11" s="108">
        <f t="shared" si="0"/>
        <v>81275060.280000001</v>
      </c>
      <c r="F11" s="107">
        <v>53385588.170000002</v>
      </c>
      <c r="G11" s="107">
        <v>0</v>
      </c>
      <c r="H11" s="109">
        <f t="shared" si="1"/>
        <v>53385588.170000002</v>
      </c>
    </row>
    <row r="12" spans="1:8" ht="15.75" x14ac:dyDescent="0.3">
      <c r="A12" s="102">
        <v>6.1</v>
      </c>
      <c r="B12" s="110" t="s">
        <v>79</v>
      </c>
      <c r="C12" s="107">
        <v>307900128.88999701</v>
      </c>
      <c r="D12" s="107">
        <v>511831670.41000038</v>
      </c>
      <c r="E12" s="108">
        <f t="shared" si="0"/>
        <v>819731799.29999733</v>
      </c>
      <c r="F12" s="107">
        <v>272327140.15999651</v>
      </c>
      <c r="G12" s="107">
        <v>467693894.51999819</v>
      </c>
      <c r="H12" s="109">
        <f t="shared" si="1"/>
        <v>740021034.6799947</v>
      </c>
    </row>
    <row r="13" spans="1:8" ht="15.75" x14ac:dyDescent="0.3">
      <c r="A13" s="102">
        <v>6.2</v>
      </c>
      <c r="B13" s="110" t="s">
        <v>80</v>
      </c>
      <c r="C13" s="111">
        <v>-35783908.42000033</v>
      </c>
      <c r="D13" s="111">
        <v>-32082226.730000004</v>
      </c>
      <c r="E13" s="112">
        <f t="shared" si="0"/>
        <v>-67866135.150000334</v>
      </c>
      <c r="F13" s="111">
        <v>-18226642.239996769</v>
      </c>
      <c r="G13" s="111">
        <v>-22311185.060003228</v>
      </c>
      <c r="H13" s="112">
        <f t="shared" si="1"/>
        <v>-40537827.299999997</v>
      </c>
    </row>
    <row r="14" spans="1:8" ht="15.75" x14ac:dyDescent="0.3">
      <c r="A14" s="102">
        <v>6</v>
      </c>
      <c r="B14" s="106" t="s">
        <v>81</v>
      </c>
      <c r="C14" s="108">
        <f>C12+C13</f>
        <v>272116220.46999669</v>
      </c>
      <c r="D14" s="108">
        <f>D12+D13</f>
        <v>479749443.68000036</v>
      </c>
      <c r="E14" s="108">
        <f t="shared" si="0"/>
        <v>751865664.149997</v>
      </c>
      <c r="F14" s="108">
        <f>F12+F13</f>
        <v>254100497.91999975</v>
      </c>
      <c r="G14" s="108">
        <f>G12+G13</f>
        <v>445382709.45999497</v>
      </c>
      <c r="H14" s="109">
        <f t="shared" si="1"/>
        <v>699483207.37999475</v>
      </c>
    </row>
    <row r="15" spans="1:8" ht="15.75" x14ac:dyDescent="0.3">
      <c r="A15" s="102">
        <v>7</v>
      </c>
      <c r="B15" s="106" t="s">
        <v>82</v>
      </c>
      <c r="C15" s="107">
        <v>8026304.5099999867</v>
      </c>
      <c r="D15" s="107">
        <v>7461795.9300000081</v>
      </c>
      <c r="E15" s="108">
        <f t="shared" si="0"/>
        <v>15488100.439999994</v>
      </c>
      <c r="F15" s="107">
        <v>3934054.2299999883</v>
      </c>
      <c r="G15" s="107">
        <v>3728760.4900000007</v>
      </c>
      <c r="H15" s="109">
        <f t="shared" si="1"/>
        <v>7662814.7199999895</v>
      </c>
    </row>
    <row r="16" spans="1:8" ht="15.75" x14ac:dyDescent="0.3">
      <c r="A16" s="102">
        <v>8</v>
      </c>
      <c r="B16" s="106" t="s">
        <v>83</v>
      </c>
      <c r="C16" s="107">
        <v>2067124.8100000024</v>
      </c>
      <c r="D16" s="107">
        <v>0</v>
      </c>
      <c r="E16" s="108">
        <f t="shared" si="0"/>
        <v>2067124.8100000024</v>
      </c>
      <c r="F16" s="107">
        <v>726177.34000000043</v>
      </c>
      <c r="G16" s="107">
        <v>0</v>
      </c>
      <c r="H16" s="109">
        <f t="shared" si="1"/>
        <v>726177.34000000043</v>
      </c>
    </row>
    <row r="17" spans="1:8" ht="15.75" x14ac:dyDescent="0.3">
      <c r="A17" s="102">
        <v>9</v>
      </c>
      <c r="B17" s="106" t="s">
        <v>84</v>
      </c>
      <c r="C17" s="107">
        <v>0</v>
      </c>
      <c r="D17" s="107">
        <v>0</v>
      </c>
      <c r="E17" s="108">
        <f t="shared" si="0"/>
        <v>0</v>
      </c>
      <c r="F17" s="107">
        <v>0</v>
      </c>
      <c r="G17" s="107">
        <v>0</v>
      </c>
      <c r="H17" s="109">
        <f t="shared" si="1"/>
        <v>0</v>
      </c>
    </row>
    <row r="18" spans="1:8" ht="15.75" x14ac:dyDescent="0.3">
      <c r="A18" s="102">
        <v>10</v>
      </c>
      <c r="B18" s="106" t="s">
        <v>85</v>
      </c>
      <c r="C18" s="107">
        <v>48255000.220000029</v>
      </c>
      <c r="D18" s="107">
        <v>0</v>
      </c>
      <c r="E18" s="108">
        <f t="shared" si="0"/>
        <v>48255000.220000029</v>
      </c>
      <c r="F18" s="107">
        <v>48106636.73999998</v>
      </c>
      <c r="G18" s="107">
        <v>0</v>
      </c>
      <c r="H18" s="109">
        <f t="shared" si="1"/>
        <v>48106636.73999998</v>
      </c>
    </row>
    <row r="19" spans="1:8" ht="15.75" x14ac:dyDescent="0.3">
      <c r="A19" s="102">
        <v>11</v>
      </c>
      <c r="B19" s="106" t="s">
        <v>86</v>
      </c>
      <c r="C19" s="107">
        <v>6380828.8910000008</v>
      </c>
      <c r="D19" s="107">
        <v>707136.83000000007</v>
      </c>
      <c r="E19" s="108">
        <f t="shared" si="0"/>
        <v>7087965.7210000008</v>
      </c>
      <c r="F19" s="107">
        <v>4954508.6459999997</v>
      </c>
      <c r="G19" s="107">
        <v>751492.35000000021</v>
      </c>
      <c r="H19" s="109">
        <f t="shared" si="1"/>
        <v>5706000.9960000003</v>
      </c>
    </row>
    <row r="20" spans="1:8" ht="15.75" x14ac:dyDescent="0.3">
      <c r="A20" s="102">
        <v>12</v>
      </c>
      <c r="B20" s="113" t="s">
        <v>87</v>
      </c>
      <c r="C20" s="108">
        <f>SUM(C7:C11)+SUM(C14:C19)</f>
        <v>442234823.33099669</v>
      </c>
      <c r="D20" s="108">
        <f>SUM(D7:D11)+SUM(D14:D19)</f>
        <v>652663522.40000033</v>
      </c>
      <c r="E20" s="108">
        <f t="shared" si="0"/>
        <v>1094898345.7309971</v>
      </c>
      <c r="F20" s="108">
        <f>SUM(F7:F11)+SUM(F14:F19)</f>
        <v>394095405.13599974</v>
      </c>
      <c r="G20" s="108">
        <f>SUM(G7:G11)+SUM(G14:G19)</f>
        <v>618071048.45999503</v>
      </c>
      <c r="H20" s="109">
        <f t="shared" si="1"/>
        <v>1012166453.5959947</v>
      </c>
    </row>
    <row r="21" spans="1:8" ht="15.75" x14ac:dyDescent="0.3">
      <c r="A21" s="102"/>
      <c r="B21" s="103" t="s">
        <v>88</v>
      </c>
      <c r="C21" s="114"/>
      <c r="D21" s="114"/>
      <c r="E21" s="114"/>
      <c r="F21" s="114"/>
      <c r="G21" s="114"/>
      <c r="H21" s="115"/>
    </row>
    <row r="22" spans="1:8" ht="15.75" x14ac:dyDescent="0.3">
      <c r="A22" s="102">
        <v>13</v>
      </c>
      <c r="B22" s="106" t="s">
        <v>89</v>
      </c>
      <c r="C22" s="107">
        <v>1238.82</v>
      </c>
      <c r="D22" s="107">
        <v>5917923.6000000006</v>
      </c>
      <c r="E22" s="108">
        <f>C22+D22</f>
        <v>5919162.4200000009</v>
      </c>
      <c r="F22" s="107">
        <v>8542.4599999999991</v>
      </c>
      <c r="G22" s="107">
        <v>5362094.1999999993</v>
      </c>
      <c r="H22" s="109">
        <f t="shared" si="1"/>
        <v>5370636.6599999992</v>
      </c>
    </row>
    <row r="23" spans="1:8" ht="15.75" x14ac:dyDescent="0.3">
      <c r="A23" s="102">
        <v>14</v>
      </c>
      <c r="B23" s="106" t="s">
        <v>90</v>
      </c>
      <c r="C23" s="107">
        <v>56144357.500000551</v>
      </c>
      <c r="D23" s="107">
        <v>133193632.23999104</v>
      </c>
      <c r="E23" s="108">
        <f t="shared" ref="E23:E40" si="2">C23+D23</f>
        <v>189337989.73999161</v>
      </c>
      <c r="F23" s="107">
        <v>68593095.99999997</v>
      </c>
      <c r="G23" s="107">
        <v>142320100.92999977</v>
      </c>
      <c r="H23" s="109">
        <f t="shared" si="1"/>
        <v>210913196.92999974</v>
      </c>
    </row>
    <row r="24" spans="1:8" ht="15.75" x14ac:dyDescent="0.3">
      <c r="A24" s="102">
        <v>15</v>
      </c>
      <c r="B24" s="106" t="s">
        <v>91</v>
      </c>
      <c r="C24" s="107">
        <v>43927307.899999991</v>
      </c>
      <c r="D24" s="107">
        <v>124795244.65000007</v>
      </c>
      <c r="E24" s="108">
        <f t="shared" si="2"/>
        <v>168722552.55000007</v>
      </c>
      <c r="F24" s="107">
        <v>74558269.719999984</v>
      </c>
      <c r="G24" s="107">
        <v>121035047.41999994</v>
      </c>
      <c r="H24" s="109">
        <f t="shared" si="1"/>
        <v>195593317.13999993</v>
      </c>
    </row>
    <row r="25" spans="1:8" ht="15.75" x14ac:dyDescent="0.3">
      <c r="A25" s="102">
        <v>16</v>
      </c>
      <c r="B25" s="106" t="s">
        <v>92</v>
      </c>
      <c r="C25" s="107">
        <v>117866854.80000001</v>
      </c>
      <c r="D25" s="107">
        <v>235055336.56999993</v>
      </c>
      <c r="E25" s="108">
        <f t="shared" si="2"/>
        <v>352922191.36999995</v>
      </c>
      <c r="F25" s="107">
        <v>96205418.079999983</v>
      </c>
      <c r="G25" s="107">
        <v>193506616.5399999</v>
      </c>
      <c r="H25" s="109">
        <f t="shared" si="1"/>
        <v>289712034.61999989</v>
      </c>
    </row>
    <row r="26" spans="1:8" ht="15.75" x14ac:dyDescent="0.3">
      <c r="A26" s="102">
        <v>17</v>
      </c>
      <c r="B26" s="106" t="s">
        <v>93</v>
      </c>
      <c r="C26" s="107">
        <v>0</v>
      </c>
      <c r="D26" s="107">
        <v>0</v>
      </c>
      <c r="E26" s="108">
        <f t="shared" si="2"/>
        <v>0</v>
      </c>
      <c r="F26" s="107">
        <v>0</v>
      </c>
      <c r="G26" s="107">
        <v>0</v>
      </c>
      <c r="H26" s="109">
        <f t="shared" si="1"/>
        <v>0</v>
      </c>
    </row>
    <row r="27" spans="1:8" ht="15.75" x14ac:dyDescent="0.3">
      <c r="A27" s="102">
        <v>18</v>
      </c>
      <c r="B27" s="106" t="s">
        <v>94</v>
      </c>
      <c r="C27" s="107">
        <v>104343500</v>
      </c>
      <c r="D27" s="107">
        <v>70480804</v>
      </c>
      <c r="E27" s="108">
        <f t="shared" si="2"/>
        <v>174824304</v>
      </c>
      <c r="F27" s="107">
        <v>57949500</v>
      </c>
      <c r="G27" s="107">
        <v>35018080.5</v>
      </c>
      <c r="H27" s="109">
        <f t="shared" si="1"/>
        <v>92967580.5</v>
      </c>
    </row>
    <row r="28" spans="1:8" ht="15.75" x14ac:dyDescent="0.3">
      <c r="A28" s="102">
        <v>19</v>
      </c>
      <c r="B28" s="106" t="s">
        <v>95</v>
      </c>
      <c r="C28" s="107">
        <v>2255217.6799999992</v>
      </c>
      <c r="D28" s="107">
        <v>2954145.5299999965</v>
      </c>
      <c r="E28" s="108">
        <f t="shared" si="2"/>
        <v>5209363.2099999953</v>
      </c>
      <c r="F28" s="107">
        <v>9949933.5600000005</v>
      </c>
      <c r="G28" s="107">
        <v>1972479.8399999959</v>
      </c>
      <c r="H28" s="109">
        <f t="shared" si="1"/>
        <v>11922413.399999997</v>
      </c>
    </row>
    <row r="29" spans="1:8" ht="15.75" x14ac:dyDescent="0.3">
      <c r="A29" s="102">
        <v>20</v>
      </c>
      <c r="B29" s="106" t="s">
        <v>96</v>
      </c>
      <c r="C29" s="107">
        <v>8650363.3400000017</v>
      </c>
      <c r="D29" s="107">
        <v>11980823.009999998</v>
      </c>
      <c r="E29" s="108">
        <f t="shared" si="2"/>
        <v>20631186.350000001</v>
      </c>
      <c r="F29" s="107">
        <v>8547404.4400000069</v>
      </c>
      <c r="G29" s="107">
        <v>12439277.819999997</v>
      </c>
      <c r="H29" s="109">
        <f t="shared" si="1"/>
        <v>20986682.260000005</v>
      </c>
    </row>
    <row r="30" spans="1:8" ht="15.75" x14ac:dyDescent="0.3">
      <c r="A30" s="102">
        <v>21</v>
      </c>
      <c r="B30" s="106" t="s">
        <v>97</v>
      </c>
      <c r="C30" s="107">
        <v>0</v>
      </c>
      <c r="D30" s="107">
        <v>57556912.420000002</v>
      </c>
      <c r="E30" s="108">
        <f t="shared" si="2"/>
        <v>57556912.420000002</v>
      </c>
      <c r="F30" s="107">
        <v>0</v>
      </c>
      <c r="G30" s="107">
        <v>52410904.299999997</v>
      </c>
      <c r="H30" s="109">
        <f t="shared" si="1"/>
        <v>52410904.299999997</v>
      </c>
    </row>
    <row r="31" spans="1:8" ht="15.75" x14ac:dyDescent="0.3">
      <c r="A31" s="102">
        <v>22</v>
      </c>
      <c r="B31" s="113" t="s">
        <v>98</v>
      </c>
      <c r="C31" s="108">
        <f>SUM(C22:C30)</f>
        <v>333188840.04000056</v>
      </c>
      <c r="D31" s="108">
        <f>SUM(D22:D30)</f>
        <v>641934822.01999092</v>
      </c>
      <c r="E31" s="108">
        <f>C31+D31</f>
        <v>975123662.05999148</v>
      </c>
      <c r="F31" s="108">
        <f>SUM(F22:F30)</f>
        <v>315812164.25999993</v>
      </c>
      <c r="G31" s="108">
        <f>SUM(G22:G30)</f>
        <v>564064601.54999959</v>
      </c>
      <c r="H31" s="109">
        <f t="shared" si="1"/>
        <v>879876765.80999947</v>
      </c>
    </row>
    <row r="32" spans="1:8" ht="15.75" x14ac:dyDescent="0.3">
      <c r="A32" s="102"/>
      <c r="B32" s="103" t="s">
        <v>99</v>
      </c>
      <c r="C32" s="114"/>
      <c r="D32" s="114"/>
      <c r="E32" s="107"/>
      <c r="F32" s="114"/>
      <c r="G32" s="114"/>
      <c r="H32" s="115"/>
    </row>
    <row r="33" spans="1:8" ht="15.75" x14ac:dyDescent="0.3">
      <c r="A33" s="102">
        <v>23</v>
      </c>
      <c r="B33" s="106" t="s">
        <v>100</v>
      </c>
      <c r="C33" s="107">
        <v>121372000</v>
      </c>
      <c r="D33" s="114"/>
      <c r="E33" s="108">
        <f t="shared" si="2"/>
        <v>121372000</v>
      </c>
      <c r="F33" s="107">
        <v>121372000</v>
      </c>
      <c r="G33" s="114"/>
      <c r="H33" s="109">
        <f t="shared" si="1"/>
        <v>121372000</v>
      </c>
    </row>
    <row r="34" spans="1:8" ht="15.75" x14ac:dyDescent="0.3">
      <c r="A34" s="102">
        <v>24</v>
      </c>
      <c r="B34" s="106" t="s">
        <v>101</v>
      </c>
      <c r="C34" s="107">
        <v>0</v>
      </c>
      <c r="D34" s="114"/>
      <c r="E34" s="108">
        <f t="shared" si="2"/>
        <v>0</v>
      </c>
      <c r="F34" s="107">
        <v>0</v>
      </c>
      <c r="G34" s="114"/>
      <c r="H34" s="109">
        <f t="shared" si="1"/>
        <v>0</v>
      </c>
    </row>
    <row r="35" spans="1:8" ht="15.75" x14ac:dyDescent="0.3">
      <c r="A35" s="102">
        <v>25</v>
      </c>
      <c r="B35" s="110" t="s">
        <v>102</v>
      </c>
      <c r="C35" s="107">
        <v>0</v>
      </c>
      <c r="D35" s="114"/>
      <c r="E35" s="108">
        <f t="shared" si="2"/>
        <v>0</v>
      </c>
      <c r="F35" s="107">
        <v>0</v>
      </c>
      <c r="G35" s="114"/>
      <c r="H35" s="109">
        <f t="shared" si="1"/>
        <v>0</v>
      </c>
    </row>
    <row r="36" spans="1:8" ht="15.75" x14ac:dyDescent="0.3">
      <c r="A36" s="102">
        <v>26</v>
      </c>
      <c r="B36" s="106" t="s">
        <v>103</v>
      </c>
      <c r="C36" s="107">
        <v>0</v>
      </c>
      <c r="D36" s="114"/>
      <c r="E36" s="108">
        <f t="shared" si="2"/>
        <v>0</v>
      </c>
      <c r="F36" s="107">
        <v>0</v>
      </c>
      <c r="G36" s="114"/>
      <c r="H36" s="109">
        <f t="shared" si="1"/>
        <v>0</v>
      </c>
    </row>
    <row r="37" spans="1:8" ht="15.75" x14ac:dyDescent="0.3">
      <c r="A37" s="102">
        <v>27</v>
      </c>
      <c r="B37" s="106" t="s">
        <v>104</v>
      </c>
      <c r="C37" s="107">
        <v>0</v>
      </c>
      <c r="D37" s="114"/>
      <c r="E37" s="108">
        <f t="shared" si="2"/>
        <v>0</v>
      </c>
      <c r="F37" s="107">
        <v>0</v>
      </c>
      <c r="G37" s="114"/>
      <c r="H37" s="109">
        <f t="shared" si="1"/>
        <v>0</v>
      </c>
    </row>
    <row r="38" spans="1:8" ht="15.75" x14ac:dyDescent="0.3">
      <c r="A38" s="102">
        <v>28</v>
      </c>
      <c r="B38" s="106" t="s">
        <v>105</v>
      </c>
      <c r="C38" s="107">
        <v>-1597317.7400000133</v>
      </c>
      <c r="D38" s="114"/>
      <c r="E38" s="108">
        <f t="shared" si="2"/>
        <v>-1597317.7400000133</v>
      </c>
      <c r="F38" s="107">
        <v>10917687.790000014</v>
      </c>
      <c r="G38" s="114"/>
      <c r="H38" s="109">
        <f t="shared" si="1"/>
        <v>10917687.790000014</v>
      </c>
    </row>
    <row r="39" spans="1:8" ht="15.75" x14ac:dyDescent="0.3">
      <c r="A39" s="102">
        <v>29</v>
      </c>
      <c r="B39" s="106" t="s">
        <v>106</v>
      </c>
      <c r="C39" s="107">
        <v>0</v>
      </c>
      <c r="D39" s="114"/>
      <c r="E39" s="108">
        <f t="shared" si="2"/>
        <v>0</v>
      </c>
      <c r="F39" s="107">
        <v>0</v>
      </c>
      <c r="G39" s="114"/>
      <c r="H39" s="109">
        <f t="shared" si="1"/>
        <v>0</v>
      </c>
    </row>
    <row r="40" spans="1:8" ht="15.75" x14ac:dyDescent="0.3">
      <c r="A40" s="102">
        <v>30</v>
      </c>
      <c r="B40" s="113" t="s">
        <v>107</v>
      </c>
      <c r="C40" s="107">
        <v>119774682.25999999</v>
      </c>
      <c r="D40" s="114"/>
      <c r="E40" s="108">
        <f t="shared" si="2"/>
        <v>119774682.25999999</v>
      </c>
      <c r="F40" s="107">
        <v>132289687.79000002</v>
      </c>
      <c r="G40" s="114"/>
      <c r="H40" s="109">
        <f t="shared" si="1"/>
        <v>132289687.79000002</v>
      </c>
    </row>
    <row r="41" spans="1:8" ht="16.5" thickBot="1" x14ac:dyDescent="0.35">
      <c r="A41" s="116">
        <v>31</v>
      </c>
      <c r="B41" s="117" t="s">
        <v>108</v>
      </c>
      <c r="C41" s="118">
        <f>C31+C40</f>
        <v>452963522.30000055</v>
      </c>
      <c r="D41" s="118">
        <f>D31+D40</f>
        <v>641934822.01999092</v>
      </c>
      <c r="E41" s="118">
        <f>C41+D41</f>
        <v>1094898344.3199916</v>
      </c>
      <c r="F41" s="118">
        <f>F31+F40</f>
        <v>448101852.04999995</v>
      </c>
      <c r="G41" s="118">
        <f>G31+G40</f>
        <v>564064601.54999959</v>
      </c>
      <c r="H41" s="119">
        <f>F41+G41</f>
        <v>1012166453.5999995</v>
      </c>
    </row>
    <row r="42" spans="1:8" x14ac:dyDescent="0.25">
      <c r="B42" s="121"/>
    </row>
  </sheetData>
  <mergeCells count="2">
    <mergeCell ref="C5:E5"/>
    <mergeCell ref="F5:H5"/>
  </mergeCells>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249977111117893"/>
    <pageSetUpPr fitToPage="1"/>
  </sheetPr>
  <dimension ref="A1:J67"/>
  <sheetViews>
    <sheetView zoomScaleNormal="100" workbookViewId="0">
      <pane xSplit="1" ySplit="6" topLeftCell="B62" activePane="bottomRight" state="frozen"/>
      <selection activeCell="B26" sqref="B26"/>
      <selection pane="topRight" activeCell="B26" sqref="B26"/>
      <selection pane="bottomLeft" activeCell="B26" sqref="B26"/>
      <selection pane="bottomRight" activeCell="B26" sqref="B26"/>
    </sheetView>
  </sheetViews>
  <sheetFormatPr defaultColWidth="9.140625" defaultRowHeight="15" x14ac:dyDescent="0.25"/>
  <cols>
    <col min="1" max="1" width="9.5703125" style="24" bestFit="1" customWidth="1"/>
    <col min="2" max="2" width="89.140625" style="24" customWidth="1"/>
    <col min="3" max="8" width="12.7109375" style="24" customWidth="1"/>
    <col min="9" max="9" width="8.85546875" customWidth="1"/>
    <col min="10" max="10" width="12.5703125" style="141" bestFit="1" customWidth="1"/>
    <col min="11" max="16384" width="9.140625" style="141"/>
  </cols>
  <sheetData>
    <row r="1" spans="1:8" ht="15.75" x14ac:dyDescent="0.3">
      <c r="A1" s="25" t="s">
        <v>29</v>
      </c>
      <c r="B1" s="24" t="str">
        <f>'1. key ratios'!B1</f>
        <v>სს ტერაბანკი</v>
      </c>
      <c r="C1" s="26"/>
      <c r="F1" s="26"/>
    </row>
    <row r="2" spans="1:8" ht="15.75" x14ac:dyDescent="0.3">
      <c r="A2" s="25" t="s">
        <v>31</v>
      </c>
      <c r="B2" s="91">
        <f>'1. key ratios'!B2</f>
        <v>44012</v>
      </c>
      <c r="C2" s="28"/>
      <c r="D2" s="29"/>
      <c r="E2" s="29"/>
      <c r="F2" s="28"/>
      <c r="G2" s="29"/>
      <c r="H2" s="29"/>
    </row>
    <row r="3" spans="1:8" ht="15.75" x14ac:dyDescent="0.3">
      <c r="A3" s="25"/>
      <c r="B3" s="26"/>
      <c r="C3" s="28"/>
      <c r="D3" s="29"/>
      <c r="E3" s="29"/>
      <c r="F3" s="28"/>
      <c r="G3" s="29"/>
      <c r="H3" s="29"/>
    </row>
    <row r="4" spans="1:8" ht="16.5" thickBot="1" x14ac:dyDescent="0.35">
      <c r="A4" s="122" t="s">
        <v>109</v>
      </c>
      <c r="B4" s="123" t="s">
        <v>110</v>
      </c>
      <c r="C4" s="124"/>
      <c r="D4" s="124"/>
      <c r="E4" s="124"/>
      <c r="F4" s="124"/>
      <c r="G4" s="124"/>
      <c r="H4" s="125" t="s">
        <v>67</v>
      </c>
    </row>
    <row r="5" spans="1:8" ht="15.75" x14ac:dyDescent="0.3">
      <c r="A5" s="126"/>
      <c r="B5" s="127"/>
      <c r="C5" s="98" t="s">
        <v>68</v>
      </c>
      <c r="D5" s="99"/>
      <c r="E5" s="100"/>
      <c r="F5" s="98" t="s">
        <v>69</v>
      </c>
      <c r="G5" s="99"/>
      <c r="H5" s="101"/>
    </row>
    <row r="6" spans="1:8" x14ac:dyDescent="0.25">
      <c r="A6" s="128" t="s">
        <v>33</v>
      </c>
      <c r="B6" s="129"/>
      <c r="C6" s="130" t="s">
        <v>71</v>
      </c>
      <c r="D6" s="130" t="s">
        <v>111</v>
      </c>
      <c r="E6" s="130" t="s">
        <v>73</v>
      </c>
      <c r="F6" s="130" t="s">
        <v>71</v>
      </c>
      <c r="G6" s="130" t="s">
        <v>111</v>
      </c>
      <c r="H6" s="131" t="s">
        <v>73</v>
      </c>
    </row>
    <row r="7" spans="1:8" x14ac:dyDescent="0.25">
      <c r="A7" s="132"/>
      <c r="B7" s="133" t="s">
        <v>112</v>
      </c>
      <c r="C7" s="134"/>
      <c r="D7" s="134"/>
      <c r="E7" s="134"/>
      <c r="F7" s="134"/>
      <c r="G7" s="134"/>
      <c r="H7" s="135"/>
    </row>
    <row r="8" spans="1:8" ht="15.75" x14ac:dyDescent="0.3">
      <c r="A8" s="132">
        <v>1</v>
      </c>
      <c r="B8" s="136" t="s">
        <v>113</v>
      </c>
      <c r="C8" s="137">
        <v>537014.9</v>
      </c>
      <c r="D8" s="138">
        <v>116593.87999999999</v>
      </c>
      <c r="E8" s="108">
        <f>C8+D8</f>
        <v>653608.78</v>
      </c>
      <c r="F8" s="137">
        <v>356352.64999999997</v>
      </c>
      <c r="G8" s="138">
        <v>195952.61000000002</v>
      </c>
      <c r="H8" s="109">
        <f>F8+G8</f>
        <v>552305.26</v>
      </c>
    </row>
    <row r="9" spans="1:8" ht="15.75" x14ac:dyDescent="0.3">
      <c r="A9" s="132">
        <v>2</v>
      </c>
      <c r="B9" s="136" t="s">
        <v>114</v>
      </c>
      <c r="C9" s="139">
        <f>SUM(C10:C18)</f>
        <v>18088327.949999999</v>
      </c>
      <c r="D9" s="139">
        <f>SUM(D10:D18)</f>
        <v>18538181.07</v>
      </c>
      <c r="E9" s="108">
        <f>C9+D9</f>
        <v>36626509.019999996</v>
      </c>
      <c r="F9" s="139">
        <f>SUM(F10:F18)</f>
        <v>16377227.030000001</v>
      </c>
      <c r="G9" s="139">
        <f>SUM(G10:G18)</f>
        <v>17416743.519999996</v>
      </c>
      <c r="H9" s="109">
        <f t="shared" ref="H9:H67" si="0">F9+G9</f>
        <v>33793970.549999997</v>
      </c>
    </row>
    <row r="10" spans="1:8" ht="15.75" x14ac:dyDescent="0.3">
      <c r="A10" s="132">
        <v>2.1</v>
      </c>
      <c r="B10" s="140" t="s">
        <v>115</v>
      </c>
      <c r="C10" s="137">
        <v>0</v>
      </c>
      <c r="D10" s="137">
        <v>0</v>
      </c>
      <c r="E10" s="108">
        <f t="shared" ref="E10:E67" si="1">C10+D10</f>
        <v>0</v>
      </c>
      <c r="F10" s="137">
        <v>0</v>
      </c>
      <c r="G10" s="137">
        <v>0</v>
      </c>
      <c r="H10" s="109">
        <f t="shared" si="0"/>
        <v>0</v>
      </c>
    </row>
    <row r="11" spans="1:8" ht="15.75" x14ac:dyDescent="0.3">
      <c r="A11" s="132">
        <v>2.2000000000000002</v>
      </c>
      <c r="B11" s="140" t="s">
        <v>116</v>
      </c>
      <c r="C11" s="137">
        <v>3457105.82</v>
      </c>
      <c r="D11" s="137">
        <v>6921821.4100000001</v>
      </c>
      <c r="E11" s="108">
        <f t="shared" si="1"/>
        <v>10378927.23</v>
      </c>
      <c r="F11" s="137">
        <v>2746895.71</v>
      </c>
      <c r="G11" s="137">
        <v>6579437.879999999</v>
      </c>
      <c r="H11" s="109">
        <f t="shared" si="0"/>
        <v>9326333.5899999999</v>
      </c>
    </row>
    <row r="12" spans="1:8" ht="15.75" x14ac:dyDescent="0.3">
      <c r="A12" s="132">
        <v>2.2999999999999998</v>
      </c>
      <c r="B12" s="140" t="s">
        <v>117</v>
      </c>
      <c r="C12" s="137">
        <v>0</v>
      </c>
      <c r="D12" s="137">
        <v>893900.80000000005</v>
      </c>
      <c r="E12" s="108">
        <f t="shared" si="1"/>
        <v>893900.80000000005</v>
      </c>
      <c r="F12" s="137">
        <v>0</v>
      </c>
      <c r="G12" s="137">
        <v>118776.31</v>
      </c>
      <c r="H12" s="109">
        <f t="shared" si="0"/>
        <v>118776.31</v>
      </c>
    </row>
    <row r="13" spans="1:8" ht="15.75" x14ac:dyDescent="0.3">
      <c r="A13" s="132">
        <v>2.4</v>
      </c>
      <c r="B13" s="140" t="s">
        <v>118</v>
      </c>
      <c r="C13" s="137">
        <v>198262.75</v>
      </c>
      <c r="D13" s="137">
        <v>164519.56000000003</v>
      </c>
      <c r="E13" s="108">
        <f t="shared" si="1"/>
        <v>362782.31000000006</v>
      </c>
      <c r="F13" s="137">
        <v>439734.00000000006</v>
      </c>
      <c r="G13" s="137">
        <v>136322.49</v>
      </c>
      <c r="H13" s="109">
        <f t="shared" si="0"/>
        <v>576056.49</v>
      </c>
    </row>
    <row r="14" spans="1:8" ht="15.75" x14ac:dyDescent="0.3">
      <c r="A14" s="132">
        <v>2.5</v>
      </c>
      <c r="B14" s="140" t="s">
        <v>119</v>
      </c>
      <c r="C14" s="137">
        <v>223875.21999999997</v>
      </c>
      <c r="D14" s="137">
        <v>1922514.98</v>
      </c>
      <c r="E14" s="108">
        <f t="shared" si="1"/>
        <v>2146390.2000000002</v>
      </c>
      <c r="F14" s="137">
        <v>200241.25</v>
      </c>
      <c r="G14" s="137">
        <v>1834403.31</v>
      </c>
      <c r="H14" s="109">
        <f t="shared" si="0"/>
        <v>2034644.56</v>
      </c>
    </row>
    <row r="15" spans="1:8" ht="15.75" x14ac:dyDescent="0.3">
      <c r="A15" s="132">
        <v>2.6</v>
      </c>
      <c r="B15" s="140" t="s">
        <v>120</v>
      </c>
      <c r="C15" s="137">
        <v>13767.94</v>
      </c>
      <c r="D15" s="137">
        <v>12917.57</v>
      </c>
      <c r="E15" s="108">
        <f t="shared" si="1"/>
        <v>26685.510000000002</v>
      </c>
      <c r="F15" s="137">
        <v>4864.17</v>
      </c>
      <c r="G15" s="137">
        <v>5675.45</v>
      </c>
      <c r="H15" s="109">
        <f t="shared" si="0"/>
        <v>10539.619999999999</v>
      </c>
    </row>
    <row r="16" spans="1:8" ht="15.75" x14ac:dyDescent="0.3">
      <c r="A16" s="132">
        <v>2.7</v>
      </c>
      <c r="B16" s="140" t="s">
        <v>121</v>
      </c>
      <c r="C16" s="137">
        <v>2133.04</v>
      </c>
      <c r="D16" s="137">
        <v>0</v>
      </c>
      <c r="E16" s="108">
        <f t="shared" si="1"/>
        <v>2133.04</v>
      </c>
      <c r="F16" s="137">
        <v>151.06</v>
      </c>
      <c r="G16" s="137">
        <v>340543.12000000005</v>
      </c>
      <c r="H16" s="109">
        <f t="shared" si="0"/>
        <v>340694.18000000005</v>
      </c>
    </row>
    <row r="17" spans="1:10" ht="15.75" x14ac:dyDescent="0.3">
      <c r="A17" s="132">
        <v>2.8</v>
      </c>
      <c r="B17" s="140" t="s">
        <v>122</v>
      </c>
      <c r="C17" s="137">
        <v>12286369.42</v>
      </c>
      <c r="D17" s="137">
        <v>7853784.3099999987</v>
      </c>
      <c r="E17" s="108">
        <f t="shared" si="1"/>
        <v>20140153.729999997</v>
      </c>
      <c r="F17" s="137">
        <v>10830729.670000002</v>
      </c>
      <c r="G17" s="137">
        <v>7183359.8799999999</v>
      </c>
      <c r="H17" s="109">
        <f t="shared" si="0"/>
        <v>18014089.550000001</v>
      </c>
    </row>
    <row r="18" spans="1:10" ht="15.75" x14ac:dyDescent="0.3">
      <c r="A18" s="132">
        <v>2.9</v>
      </c>
      <c r="B18" s="140" t="s">
        <v>123</v>
      </c>
      <c r="C18" s="137">
        <v>1906813.7600000002</v>
      </c>
      <c r="D18" s="137">
        <v>768722.43999999983</v>
      </c>
      <c r="E18" s="108">
        <f t="shared" si="1"/>
        <v>2675536.2000000002</v>
      </c>
      <c r="F18" s="137">
        <v>2154611.17</v>
      </c>
      <c r="G18" s="137">
        <v>1218225.0799999998</v>
      </c>
      <c r="H18" s="109">
        <f t="shared" si="0"/>
        <v>3372836.25</v>
      </c>
    </row>
    <row r="19" spans="1:10" ht="15.75" x14ac:dyDescent="0.3">
      <c r="A19" s="132">
        <v>3</v>
      </c>
      <c r="B19" s="136" t="s">
        <v>124</v>
      </c>
      <c r="C19" s="137">
        <v>483828.06999999995</v>
      </c>
      <c r="D19" s="137">
        <v>591095.10000000009</v>
      </c>
      <c r="E19" s="108">
        <f t="shared" si="1"/>
        <v>1074923.17</v>
      </c>
      <c r="F19" s="137">
        <v>786951.23999999976</v>
      </c>
      <c r="G19" s="137">
        <v>943191.09999999974</v>
      </c>
      <c r="H19" s="109">
        <f t="shared" si="0"/>
        <v>1730142.3399999994</v>
      </c>
    </row>
    <row r="20" spans="1:10" ht="15.75" x14ac:dyDescent="0.3">
      <c r="A20" s="132">
        <v>4</v>
      </c>
      <c r="B20" s="136" t="s">
        <v>125</v>
      </c>
      <c r="C20" s="137">
        <v>2800127.0700000003</v>
      </c>
      <c r="D20" s="137">
        <v>0</v>
      </c>
      <c r="E20" s="108">
        <f t="shared" si="1"/>
        <v>2800127.0700000003</v>
      </c>
      <c r="F20" s="137">
        <v>2161859.42</v>
      </c>
      <c r="G20" s="137">
        <v>0</v>
      </c>
      <c r="H20" s="109">
        <f t="shared" si="0"/>
        <v>2161859.42</v>
      </c>
    </row>
    <row r="21" spans="1:10" ht="15.75" x14ac:dyDescent="0.3">
      <c r="A21" s="132">
        <v>5</v>
      </c>
      <c r="B21" s="136" t="s">
        <v>126</v>
      </c>
      <c r="C21" s="137">
        <v>310279.80999999994</v>
      </c>
      <c r="D21" s="137">
        <v>195198.36</v>
      </c>
      <c r="E21" s="108">
        <f t="shared" si="1"/>
        <v>505478.16999999993</v>
      </c>
      <c r="F21" s="137">
        <v>390682.22</v>
      </c>
      <c r="G21" s="137">
        <v>190194.44</v>
      </c>
      <c r="H21" s="109">
        <f>F21+G21</f>
        <v>580876.65999999992</v>
      </c>
    </row>
    <row r="22" spans="1:10" ht="15.75" x14ac:dyDescent="0.3">
      <c r="A22" s="132">
        <v>6</v>
      </c>
      <c r="B22" s="142" t="s">
        <v>127</v>
      </c>
      <c r="C22" s="139">
        <f>C8+C9+C19+C20+C21</f>
        <v>22219577.799999997</v>
      </c>
      <c r="D22" s="139">
        <f>D8+D9+D19+D20+D21</f>
        <v>19441068.41</v>
      </c>
      <c r="E22" s="108">
        <f>C22+D22</f>
        <v>41660646.209999993</v>
      </c>
      <c r="F22" s="139">
        <f>F8+F9+F19+F20+F21</f>
        <v>20073072.560000002</v>
      </c>
      <c r="G22" s="139">
        <f>G8+G9+G19+G20+G21</f>
        <v>18746081.669999998</v>
      </c>
      <c r="H22" s="109">
        <f>F22+G22</f>
        <v>38819154.230000004</v>
      </c>
      <c r="J22" s="143"/>
    </row>
    <row r="23" spans="1:10" ht="15.75" x14ac:dyDescent="0.3">
      <c r="A23" s="132"/>
      <c r="B23" s="133" t="s">
        <v>128</v>
      </c>
      <c r="C23" s="137"/>
      <c r="D23" s="137"/>
      <c r="E23" s="107"/>
      <c r="F23" s="137"/>
      <c r="G23" s="137"/>
      <c r="H23" s="115"/>
    </row>
    <row r="24" spans="1:10" ht="15.75" x14ac:dyDescent="0.3">
      <c r="A24" s="132">
        <v>7</v>
      </c>
      <c r="B24" s="136" t="s">
        <v>129</v>
      </c>
      <c r="C24" s="137">
        <v>2493417.7800000003</v>
      </c>
      <c r="D24" s="137">
        <v>1069159.07</v>
      </c>
      <c r="E24" s="108">
        <f t="shared" si="1"/>
        <v>3562576.8500000006</v>
      </c>
      <c r="F24" s="137">
        <v>2547434.7999999998</v>
      </c>
      <c r="G24" s="137">
        <v>1678990.1</v>
      </c>
      <c r="H24" s="109">
        <f t="shared" si="0"/>
        <v>4226424.9000000004</v>
      </c>
    </row>
    <row r="25" spans="1:10" ht="15.75" x14ac:dyDescent="0.3">
      <c r="A25" s="132">
        <v>8</v>
      </c>
      <c r="B25" s="136" t="s">
        <v>130</v>
      </c>
      <c r="C25" s="137">
        <v>6261630.4500000011</v>
      </c>
      <c r="D25" s="137">
        <v>4843440.4400000004</v>
      </c>
      <c r="E25" s="108">
        <f t="shared" si="1"/>
        <v>11105070.890000001</v>
      </c>
      <c r="F25" s="137">
        <v>4648005.4700000007</v>
      </c>
      <c r="G25" s="137">
        <v>4065942.05</v>
      </c>
      <c r="H25" s="109">
        <f t="shared" si="0"/>
        <v>8713947.5199999996</v>
      </c>
    </row>
    <row r="26" spans="1:10" ht="15.75" x14ac:dyDescent="0.3">
      <c r="A26" s="132">
        <v>9</v>
      </c>
      <c r="B26" s="136" t="s">
        <v>131</v>
      </c>
      <c r="C26" s="137">
        <v>466.85</v>
      </c>
      <c r="D26" s="137">
        <v>59511.29</v>
      </c>
      <c r="E26" s="108">
        <f t="shared" si="1"/>
        <v>59978.14</v>
      </c>
      <c r="F26" s="137">
        <v>6368.49</v>
      </c>
      <c r="G26" s="137">
        <v>15359.31</v>
      </c>
      <c r="H26" s="109">
        <f t="shared" si="0"/>
        <v>21727.8</v>
      </c>
      <c r="J26" s="144"/>
    </row>
    <row r="27" spans="1:10" ht="15.75" x14ac:dyDescent="0.3">
      <c r="A27" s="132">
        <v>10</v>
      </c>
      <c r="B27" s="136" t="s">
        <v>132</v>
      </c>
      <c r="C27" s="137">
        <v>0</v>
      </c>
      <c r="D27" s="137">
        <v>0</v>
      </c>
      <c r="E27" s="108">
        <f t="shared" si="1"/>
        <v>0</v>
      </c>
      <c r="F27" s="137">
        <v>0</v>
      </c>
      <c r="G27" s="137">
        <v>0</v>
      </c>
      <c r="H27" s="109">
        <f t="shared" si="0"/>
        <v>0</v>
      </c>
    </row>
    <row r="28" spans="1:10" ht="15.75" x14ac:dyDescent="0.3">
      <c r="A28" s="132">
        <v>11</v>
      </c>
      <c r="B28" s="136" t="s">
        <v>133</v>
      </c>
      <c r="C28" s="137">
        <v>3362092.71</v>
      </c>
      <c r="D28" s="137">
        <v>3415020.1399999997</v>
      </c>
      <c r="E28" s="108">
        <f t="shared" si="1"/>
        <v>6777112.8499999996</v>
      </c>
      <c r="F28" s="137">
        <v>2750117.74</v>
      </c>
      <c r="G28" s="137">
        <v>2147222.16</v>
      </c>
      <c r="H28" s="109">
        <f t="shared" si="0"/>
        <v>4897339.9000000004</v>
      </c>
    </row>
    <row r="29" spans="1:10" ht="15.75" x14ac:dyDescent="0.3">
      <c r="A29" s="132">
        <v>12</v>
      </c>
      <c r="B29" s="136" t="s">
        <v>134</v>
      </c>
      <c r="C29" s="137">
        <v>0</v>
      </c>
      <c r="D29" s="137">
        <v>0</v>
      </c>
      <c r="E29" s="108">
        <f t="shared" si="1"/>
        <v>0</v>
      </c>
      <c r="F29" s="137">
        <v>0</v>
      </c>
      <c r="G29" s="137">
        <v>0</v>
      </c>
      <c r="H29" s="109">
        <f t="shared" si="0"/>
        <v>0</v>
      </c>
    </row>
    <row r="30" spans="1:10" ht="15.75" x14ac:dyDescent="0.3">
      <c r="A30" s="132">
        <v>13</v>
      </c>
      <c r="B30" s="145" t="s">
        <v>135</v>
      </c>
      <c r="C30" s="139">
        <f>SUM(C24:C29)</f>
        <v>12117607.789999999</v>
      </c>
      <c r="D30" s="139">
        <f>SUM(D24:D29)</f>
        <v>9387130.9400000013</v>
      </c>
      <c r="E30" s="108">
        <f t="shared" si="1"/>
        <v>21504738.73</v>
      </c>
      <c r="F30" s="139">
        <f>SUM(F24:F29)</f>
        <v>9951926.5</v>
      </c>
      <c r="G30" s="139">
        <f>SUM(G24:G29)</f>
        <v>7907513.6200000001</v>
      </c>
      <c r="H30" s="109">
        <f t="shared" si="0"/>
        <v>17859440.120000001</v>
      </c>
    </row>
    <row r="31" spans="1:10" ht="15.75" x14ac:dyDescent="0.3">
      <c r="A31" s="132">
        <v>14</v>
      </c>
      <c r="B31" s="145" t="s">
        <v>136</v>
      </c>
      <c r="C31" s="139">
        <f>C22-C30</f>
        <v>10101970.009999998</v>
      </c>
      <c r="D31" s="139">
        <f>D22-D30</f>
        <v>10053937.469999999</v>
      </c>
      <c r="E31" s="108">
        <f t="shared" si="1"/>
        <v>20155907.479999997</v>
      </c>
      <c r="F31" s="139">
        <f>F22-F30</f>
        <v>10121146.060000002</v>
      </c>
      <c r="G31" s="139">
        <f>G22-G30</f>
        <v>10838568.049999997</v>
      </c>
      <c r="H31" s="109">
        <f t="shared" si="0"/>
        <v>20959714.109999999</v>
      </c>
    </row>
    <row r="32" spans="1:10" x14ac:dyDescent="0.25">
      <c r="A32" s="132"/>
      <c r="B32" s="133"/>
      <c r="C32" s="146"/>
      <c r="D32" s="146"/>
      <c r="E32" s="146"/>
      <c r="F32" s="146"/>
      <c r="G32" s="146"/>
      <c r="H32" s="147"/>
    </row>
    <row r="33" spans="1:8" ht="15.75" x14ac:dyDescent="0.3">
      <c r="A33" s="132"/>
      <c r="B33" s="133" t="s">
        <v>137</v>
      </c>
      <c r="C33" s="137"/>
      <c r="D33" s="137"/>
      <c r="E33" s="107"/>
      <c r="F33" s="137"/>
      <c r="G33" s="137"/>
      <c r="H33" s="115"/>
    </row>
    <row r="34" spans="1:8" ht="15.75" x14ac:dyDescent="0.3">
      <c r="A34" s="132">
        <v>15</v>
      </c>
      <c r="B34" s="148" t="s">
        <v>138</v>
      </c>
      <c r="C34" s="139">
        <f>C35-C36</f>
        <v>1099643.3399999994</v>
      </c>
      <c r="D34" s="139">
        <f>D35-D36</f>
        <v>118799.98000000045</v>
      </c>
      <c r="E34" s="108">
        <f t="shared" si="1"/>
        <v>1218443.3199999998</v>
      </c>
      <c r="F34" s="139">
        <f>F35-F36</f>
        <v>1675708.3500000006</v>
      </c>
      <c r="G34" s="139">
        <f>G35-G36</f>
        <v>492364.42999999993</v>
      </c>
      <c r="H34" s="109">
        <f t="shared" si="0"/>
        <v>2168072.7800000003</v>
      </c>
    </row>
    <row r="35" spans="1:8" ht="15.75" x14ac:dyDescent="0.3">
      <c r="A35" s="132">
        <v>15.1</v>
      </c>
      <c r="B35" s="140" t="s">
        <v>139</v>
      </c>
      <c r="C35" s="137">
        <v>2107987.8599999994</v>
      </c>
      <c r="D35" s="137">
        <v>1352146.3100000003</v>
      </c>
      <c r="E35" s="108">
        <f t="shared" si="1"/>
        <v>3460134.17</v>
      </c>
      <c r="F35" s="137">
        <v>2644033.0700000003</v>
      </c>
      <c r="G35" s="137">
        <v>1816715.4299999997</v>
      </c>
      <c r="H35" s="109">
        <f t="shared" si="0"/>
        <v>4460748.5</v>
      </c>
    </row>
    <row r="36" spans="1:8" ht="15.75" x14ac:dyDescent="0.3">
      <c r="A36" s="132">
        <v>15.2</v>
      </c>
      <c r="B36" s="140" t="s">
        <v>140</v>
      </c>
      <c r="C36" s="137">
        <v>1008344.5200000001</v>
      </c>
      <c r="D36" s="137">
        <v>1233346.3299999998</v>
      </c>
      <c r="E36" s="108">
        <f t="shared" si="1"/>
        <v>2241690.85</v>
      </c>
      <c r="F36" s="137">
        <v>968324.71999999986</v>
      </c>
      <c r="G36" s="137">
        <v>1324350.9999999998</v>
      </c>
      <c r="H36" s="109">
        <f t="shared" si="0"/>
        <v>2292675.7199999997</v>
      </c>
    </row>
    <row r="37" spans="1:8" ht="15.75" x14ac:dyDescent="0.3">
      <c r="A37" s="132">
        <v>16</v>
      </c>
      <c r="B37" s="136" t="s">
        <v>141</v>
      </c>
      <c r="C37" s="137">
        <v>0</v>
      </c>
      <c r="D37" s="137">
        <v>0</v>
      </c>
      <c r="E37" s="108">
        <f t="shared" si="1"/>
        <v>0</v>
      </c>
      <c r="F37" s="137">
        <v>0</v>
      </c>
      <c r="G37" s="137">
        <v>0</v>
      </c>
      <c r="H37" s="109">
        <f t="shared" si="0"/>
        <v>0</v>
      </c>
    </row>
    <row r="38" spans="1:8" ht="15.75" x14ac:dyDescent="0.3">
      <c r="A38" s="132">
        <v>17</v>
      </c>
      <c r="B38" s="136" t="s">
        <v>142</v>
      </c>
      <c r="C38" s="137">
        <v>0</v>
      </c>
      <c r="D38" s="137">
        <v>0</v>
      </c>
      <c r="E38" s="108">
        <f t="shared" si="1"/>
        <v>0</v>
      </c>
      <c r="F38" s="137">
        <v>0</v>
      </c>
      <c r="G38" s="137">
        <v>0</v>
      </c>
      <c r="H38" s="109">
        <f t="shared" si="0"/>
        <v>0</v>
      </c>
    </row>
    <row r="39" spans="1:8" ht="15.75" x14ac:dyDescent="0.3">
      <c r="A39" s="132">
        <v>18</v>
      </c>
      <c r="B39" s="136" t="s">
        <v>143</v>
      </c>
      <c r="C39" s="137">
        <v>0</v>
      </c>
      <c r="D39" s="137">
        <v>0</v>
      </c>
      <c r="E39" s="108">
        <f t="shared" si="1"/>
        <v>0</v>
      </c>
      <c r="F39" s="137">
        <v>0</v>
      </c>
      <c r="G39" s="137">
        <v>0</v>
      </c>
      <c r="H39" s="109">
        <f t="shared" si="0"/>
        <v>0</v>
      </c>
    </row>
    <row r="40" spans="1:8" ht="15.75" x14ac:dyDescent="0.3">
      <c r="A40" s="132">
        <v>19</v>
      </c>
      <c r="B40" s="136" t="s">
        <v>144</v>
      </c>
      <c r="C40" s="137">
        <v>1441485.1300000013</v>
      </c>
      <c r="D40" s="137">
        <v>0</v>
      </c>
      <c r="E40" s="108">
        <f t="shared" si="1"/>
        <v>1441485.1300000013</v>
      </c>
      <c r="F40" s="137">
        <v>872145.00999999919</v>
      </c>
      <c r="G40" s="137">
        <v>0</v>
      </c>
      <c r="H40" s="109">
        <f t="shared" si="0"/>
        <v>872145.00999999919</v>
      </c>
    </row>
    <row r="41" spans="1:8" ht="15.75" x14ac:dyDescent="0.3">
      <c r="A41" s="132">
        <v>20</v>
      </c>
      <c r="B41" s="136" t="s">
        <v>145</v>
      </c>
      <c r="C41" s="137">
        <v>1750094.3499999978</v>
      </c>
      <c r="D41" s="137">
        <v>0</v>
      </c>
      <c r="E41" s="108">
        <f t="shared" si="1"/>
        <v>1750094.3499999978</v>
      </c>
      <c r="F41" s="137">
        <v>2023323.209999999</v>
      </c>
      <c r="G41" s="137">
        <v>0</v>
      </c>
      <c r="H41" s="109">
        <f t="shared" si="0"/>
        <v>2023323.209999999</v>
      </c>
    </row>
    <row r="42" spans="1:8" ht="15.75" x14ac:dyDescent="0.3">
      <c r="A42" s="132">
        <v>21</v>
      </c>
      <c r="B42" s="136" t="s">
        <v>146</v>
      </c>
      <c r="C42" s="137">
        <v>92858.93</v>
      </c>
      <c r="D42" s="137">
        <v>0</v>
      </c>
      <c r="E42" s="108">
        <f t="shared" si="1"/>
        <v>92858.93</v>
      </c>
      <c r="F42" s="137">
        <v>740351.97</v>
      </c>
      <c r="G42" s="137">
        <v>0</v>
      </c>
      <c r="H42" s="109">
        <f t="shared" si="0"/>
        <v>740351.97</v>
      </c>
    </row>
    <row r="43" spans="1:8" ht="15.75" x14ac:dyDescent="0.3">
      <c r="A43" s="132">
        <v>22</v>
      </c>
      <c r="B43" s="136" t="s">
        <v>147</v>
      </c>
      <c r="C43" s="137">
        <v>350</v>
      </c>
      <c r="D43" s="137">
        <v>1433</v>
      </c>
      <c r="E43" s="108">
        <f t="shared" si="1"/>
        <v>1783</v>
      </c>
      <c r="F43" s="137">
        <v>9480</v>
      </c>
      <c r="G43" s="137">
        <v>5148.24</v>
      </c>
      <c r="H43" s="109">
        <f t="shared" si="0"/>
        <v>14628.24</v>
      </c>
    </row>
    <row r="44" spans="1:8" ht="15.75" x14ac:dyDescent="0.3">
      <c r="A44" s="132">
        <v>23</v>
      </c>
      <c r="B44" s="136" t="s">
        <v>148</v>
      </c>
      <c r="C44" s="137">
        <v>43371.090000000004</v>
      </c>
      <c r="D44" s="137">
        <v>176.82</v>
      </c>
      <c r="E44" s="108">
        <f t="shared" si="1"/>
        <v>43547.91</v>
      </c>
      <c r="F44" s="137">
        <v>99553.52</v>
      </c>
      <c r="G44" s="137">
        <v>4076.54</v>
      </c>
      <c r="H44" s="109">
        <f t="shared" si="0"/>
        <v>103630.06</v>
      </c>
    </row>
    <row r="45" spans="1:8" ht="15.75" x14ac:dyDescent="0.3">
      <c r="A45" s="132">
        <v>24</v>
      </c>
      <c r="B45" s="145" t="s">
        <v>149</v>
      </c>
      <c r="C45" s="139">
        <f>C34+C37+C38+C39+C40+C41+C42+C43+C44</f>
        <v>4427802.839999998</v>
      </c>
      <c r="D45" s="139">
        <f>D34+D37+D38+D39+D40+D41+D42+D43+D44</f>
        <v>120409.80000000045</v>
      </c>
      <c r="E45" s="108">
        <f t="shared" si="1"/>
        <v>4548212.6399999987</v>
      </c>
      <c r="F45" s="139">
        <f>F34+F37+F38+F39+F40+F41+F42+F43+F44</f>
        <v>5420562.0599999977</v>
      </c>
      <c r="G45" s="139">
        <f>G34+G37+G38+G39+G40+G41+G42+G43+G44</f>
        <v>501589.2099999999</v>
      </c>
      <c r="H45" s="109">
        <f t="shared" si="0"/>
        <v>5922151.2699999977</v>
      </c>
    </row>
    <row r="46" spans="1:8" x14ac:dyDescent="0.25">
      <c r="A46" s="132"/>
      <c r="B46" s="133" t="s">
        <v>150</v>
      </c>
      <c r="C46" s="137"/>
      <c r="D46" s="137"/>
      <c r="E46" s="137"/>
      <c r="F46" s="137"/>
      <c r="G46" s="137"/>
      <c r="H46" s="149"/>
    </row>
    <row r="47" spans="1:8" ht="15.75" x14ac:dyDescent="0.3">
      <c r="A47" s="132">
        <v>25</v>
      </c>
      <c r="B47" s="136" t="s">
        <v>151</v>
      </c>
      <c r="C47" s="137">
        <v>299036.52</v>
      </c>
      <c r="D47" s="137">
        <v>253933.25000000003</v>
      </c>
      <c r="E47" s="108">
        <f t="shared" si="1"/>
        <v>552969.77</v>
      </c>
      <c r="F47" s="137">
        <v>310797.73</v>
      </c>
      <c r="G47" s="137">
        <v>277742.93</v>
      </c>
      <c r="H47" s="109">
        <f t="shared" si="0"/>
        <v>588540.65999999992</v>
      </c>
    </row>
    <row r="48" spans="1:8" ht="15.75" x14ac:dyDescent="0.3">
      <c r="A48" s="132">
        <v>26</v>
      </c>
      <c r="B48" s="136" t="s">
        <v>152</v>
      </c>
      <c r="C48" s="137">
        <v>696964.41999999993</v>
      </c>
      <c r="D48" s="137">
        <v>12452.24</v>
      </c>
      <c r="E48" s="108">
        <f t="shared" si="1"/>
        <v>709416.65999999992</v>
      </c>
      <c r="F48" s="137">
        <v>680838.82</v>
      </c>
      <c r="G48" s="137">
        <v>2630.44</v>
      </c>
      <c r="H48" s="109">
        <f t="shared" si="0"/>
        <v>683469.25999999989</v>
      </c>
    </row>
    <row r="49" spans="1:9" ht="15.75" x14ac:dyDescent="0.3">
      <c r="A49" s="132">
        <v>27</v>
      </c>
      <c r="B49" s="136" t="s">
        <v>153</v>
      </c>
      <c r="C49" s="137">
        <v>6650574.9800000014</v>
      </c>
      <c r="D49" s="137">
        <v>0</v>
      </c>
      <c r="E49" s="108">
        <f t="shared" si="1"/>
        <v>6650574.9800000014</v>
      </c>
      <c r="F49" s="137">
        <v>6600446.5400000103</v>
      </c>
      <c r="G49" s="137">
        <v>0</v>
      </c>
      <c r="H49" s="109">
        <f t="shared" si="0"/>
        <v>6600446.5400000103</v>
      </c>
    </row>
    <row r="50" spans="1:9" ht="15.75" x14ac:dyDescent="0.3">
      <c r="A50" s="132">
        <v>28</v>
      </c>
      <c r="B50" s="136" t="s">
        <v>154</v>
      </c>
      <c r="C50" s="137">
        <v>0</v>
      </c>
      <c r="D50" s="137">
        <v>0</v>
      </c>
      <c r="E50" s="108">
        <f t="shared" si="1"/>
        <v>0</v>
      </c>
      <c r="F50" s="137">
        <v>0</v>
      </c>
      <c r="G50" s="137">
        <v>0</v>
      </c>
      <c r="H50" s="109">
        <f t="shared" si="0"/>
        <v>0</v>
      </c>
    </row>
    <row r="51" spans="1:9" ht="15.75" x14ac:dyDescent="0.3">
      <c r="A51" s="132">
        <v>29</v>
      </c>
      <c r="B51" s="136" t="s">
        <v>155</v>
      </c>
      <c r="C51" s="137">
        <v>2601030.7199999997</v>
      </c>
      <c r="D51" s="137">
        <v>0</v>
      </c>
      <c r="E51" s="108">
        <f t="shared" si="1"/>
        <v>2601030.7199999997</v>
      </c>
      <c r="F51" s="137">
        <v>2196784.19</v>
      </c>
      <c r="G51" s="137">
        <v>0</v>
      </c>
      <c r="H51" s="109">
        <f t="shared" si="0"/>
        <v>2196784.19</v>
      </c>
    </row>
    <row r="52" spans="1:9" ht="15.75" x14ac:dyDescent="0.3">
      <c r="A52" s="132">
        <v>30</v>
      </c>
      <c r="B52" s="136" t="s">
        <v>156</v>
      </c>
      <c r="C52" s="137">
        <v>2336519.350000002</v>
      </c>
      <c r="D52" s="137">
        <v>0</v>
      </c>
      <c r="E52" s="108">
        <f t="shared" si="1"/>
        <v>2336519.350000002</v>
      </c>
      <c r="F52" s="137">
        <v>2114772.59</v>
      </c>
      <c r="G52" s="137">
        <v>7319.64</v>
      </c>
      <c r="H52" s="109">
        <f t="shared" si="0"/>
        <v>2122092.23</v>
      </c>
    </row>
    <row r="53" spans="1:9" ht="15.75" x14ac:dyDescent="0.3">
      <c r="A53" s="132">
        <v>31</v>
      </c>
      <c r="B53" s="145" t="s">
        <v>157</v>
      </c>
      <c r="C53" s="139">
        <f>C47+C48+C49+C50+C51+C52</f>
        <v>12584125.990000002</v>
      </c>
      <c r="D53" s="139">
        <f>D47+D48+D49+D50+D51+D52</f>
        <v>266385.49000000005</v>
      </c>
      <c r="E53" s="108">
        <f t="shared" si="1"/>
        <v>12850511.480000002</v>
      </c>
      <c r="F53" s="139">
        <f>F47+F48+F49+F50+F51+F52</f>
        <v>11903639.87000001</v>
      </c>
      <c r="G53" s="139">
        <f>G47+G48+G49+G50+G51+G52</f>
        <v>287693.01</v>
      </c>
      <c r="H53" s="109">
        <f t="shared" si="0"/>
        <v>12191332.88000001</v>
      </c>
    </row>
    <row r="54" spans="1:9" ht="15.75" x14ac:dyDescent="0.3">
      <c r="A54" s="132">
        <v>32</v>
      </c>
      <c r="B54" s="145" t="s">
        <v>158</v>
      </c>
      <c r="C54" s="139">
        <f>C45-C53</f>
        <v>-8156323.1500000041</v>
      </c>
      <c r="D54" s="139">
        <f>D45-D53</f>
        <v>-145975.68999999959</v>
      </c>
      <c r="E54" s="108">
        <f t="shared" si="1"/>
        <v>-8302298.8400000036</v>
      </c>
      <c r="F54" s="139">
        <f>F45-F53</f>
        <v>-6483077.8100000126</v>
      </c>
      <c r="G54" s="139">
        <f>G45-G53</f>
        <v>213896.1999999999</v>
      </c>
      <c r="H54" s="109">
        <f t="shared" si="0"/>
        <v>-6269181.6100000124</v>
      </c>
    </row>
    <row r="55" spans="1:9" x14ac:dyDescent="0.25">
      <c r="A55" s="132"/>
      <c r="B55" s="133"/>
      <c r="C55" s="146"/>
      <c r="D55" s="146"/>
      <c r="E55" s="146"/>
      <c r="F55" s="146"/>
      <c r="G55" s="146"/>
      <c r="H55" s="147"/>
    </row>
    <row r="56" spans="1:9" ht="15.75" x14ac:dyDescent="0.3">
      <c r="A56" s="132">
        <v>33</v>
      </c>
      <c r="B56" s="145" t="s">
        <v>159</v>
      </c>
      <c r="C56" s="139">
        <f>C31+C54</f>
        <v>1945646.8599999938</v>
      </c>
      <c r="D56" s="139">
        <f>D31+D54</f>
        <v>9907961.7799999993</v>
      </c>
      <c r="E56" s="108">
        <f t="shared" si="1"/>
        <v>11853608.639999993</v>
      </c>
      <c r="F56" s="139">
        <f>F31+F54</f>
        <v>3638068.2499999898</v>
      </c>
      <c r="G56" s="139">
        <f>G31+G54</f>
        <v>11052464.249999996</v>
      </c>
      <c r="H56" s="109">
        <f t="shared" si="0"/>
        <v>14690532.499999985</v>
      </c>
    </row>
    <row r="57" spans="1:9" x14ac:dyDescent="0.25">
      <c r="A57" s="132"/>
      <c r="B57" s="133"/>
      <c r="C57" s="137"/>
      <c r="D57" s="146"/>
      <c r="E57" s="146"/>
      <c r="F57" s="137"/>
      <c r="G57" s="146"/>
      <c r="H57" s="147"/>
    </row>
    <row r="58" spans="1:9" ht="15.75" x14ac:dyDescent="0.3">
      <c r="A58" s="132">
        <v>34</v>
      </c>
      <c r="B58" s="136" t="s">
        <v>160</v>
      </c>
      <c r="C58" s="137">
        <v>30264667.049999997</v>
      </c>
      <c r="D58" s="137" t="s">
        <v>508</v>
      </c>
      <c r="E58" s="108">
        <f>C58</f>
        <v>30264667.049999997</v>
      </c>
      <c r="F58" s="137">
        <v>2552009.2499999944</v>
      </c>
      <c r="G58" s="137" t="s">
        <v>508</v>
      </c>
      <c r="H58" s="109">
        <f>F58</f>
        <v>2552009.2499999944</v>
      </c>
    </row>
    <row r="59" spans="1:9" s="151" customFormat="1" ht="15.75" x14ac:dyDescent="0.3">
      <c r="A59" s="132">
        <v>35</v>
      </c>
      <c r="B59" s="148" t="s">
        <v>161</v>
      </c>
      <c r="C59" s="137">
        <v>7638</v>
      </c>
      <c r="D59" s="137" t="s">
        <v>508</v>
      </c>
      <c r="E59" s="108">
        <f>C59</f>
        <v>7638</v>
      </c>
      <c r="F59" s="137">
        <v>0</v>
      </c>
      <c r="G59" s="137" t="s">
        <v>508</v>
      </c>
      <c r="H59" s="109">
        <f>F59</f>
        <v>0</v>
      </c>
      <c r="I59" s="150"/>
    </row>
    <row r="60" spans="1:9" ht="15.75" x14ac:dyDescent="0.3">
      <c r="A60" s="132">
        <v>36</v>
      </c>
      <c r="B60" s="136" t="s">
        <v>162</v>
      </c>
      <c r="C60" s="137">
        <v>1132208.03</v>
      </c>
      <c r="D60" s="137" t="s">
        <v>508</v>
      </c>
      <c r="E60" s="108">
        <f>C60</f>
        <v>1132208.03</v>
      </c>
      <c r="F60" s="137">
        <v>-744432.92999999993</v>
      </c>
      <c r="G60" s="137" t="s">
        <v>508</v>
      </c>
      <c r="H60" s="109">
        <f>F60</f>
        <v>-744432.92999999993</v>
      </c>
    </row>
    <row r="61" spans="1:9" ht="15.75" x14ac:dyDescent="0.3">
      <c r="A61" s="132">
        <v>37</v>
      </c>
      <c r="B61" s="145" t="s">
        <v>163</v>
      </c>
      <c r="C61" s="139">
        <f>C58+C59+C60</f>
        <v>31404513.079999998</v>
      </c>
      <c r="D61" s="139">
        <v>0</v>
      </c>
      <c r="E61" s="108">
        <f t="shared" si="1"/>
        <v>31404513.079999998</v>
      </c>
      <c r="F61" s="139">
        <f>F58+F59+F60</f>
        <v>1807576.3199999945</v>
      </c>
      <c r="G61" s="139">
        <v>0</v>
      </c>
      <c r="H61" s="109">
        <f t="shared" si="0"/>
        <v>1807576.3199999945</v>
      </c>
    </row>
    <row r="62" spans="1:9" x14ac:dyDescent="0.25">
      <c r="A62" s="132"/>
      <c r="B62" s="152"/>
      <c r="C62" s="137"/>
      <c r="D62" s="137"/>
      <c r="E62" s="137"/>
      <c r="F62" s="137"/>
      <c r="G62" s="137"/>
      <c r="H62" s="149"/>
    </row>
    <row r="63" spans="1:9" ht="15.75" x14ac:dyDescent="0.3">
      <c r="A63" s="132">
        <v>38</v>
      </c>
      <c r="B63" s="153" t="s">
        <v>164</v>
      </c>
      <c r="C63" s="139">
        <f>C56-C61</f>
        <v>-29458866.220000006</v>
      </c>
      <c r="D63" s="139">
        <f>D56-D61</f>
        <v>9907961.7799999993</v>
      </c>
      <c r="E63" s="108">
        <f t="shared" si="1"/>
        <v>-19550904.440000005</v>
      </c>
      <c r="F63" s="139">
        <f>F56-F61</f>
        <v>1830491.9299999953</v>
      </c>
      <c r="G63" s="139">
        <f>G56-G61</f>
        <v>11052464.249999996</v>
      </c>
      <c r="H63" s="109">
        <f t="shared" si="0"/>
        <v>12882956.179999992</v>
      </c>
    </row>
    <row r="64" spans="1:9" ht="15.75" x14ac:dyDescent="0.3">
      <c r="A64" s="128">
        <v>39</v>
      </c>
      <c r="B64" s="136" t="s">
        <v>165</v>
      </c>
      <c r="C64" s="137">
        <v>0</v>
      </c>
      <c r="D64" s="137">
        <v>0</v>
      </c>
      <c r="E64" s="108">
        <f t="shared" si="1"/>
        <v>0</v>
      </c>
      <c r="F64" s="137">
        <v>0</v>
      </c>
      <c r="G64" s="137">
        <v>0</v>
      </c>
      <c r="H64" s="109">
        <f t="shared" si="0"/>
        <v>0</v>
      </c>
    </row>
    <row r="65" spans="1:8" ht="15.75" x14ac:dyDescent="0.3">
      <c r="A65" s="132">
        <v>40</v>
      </c>
      <c r="B65" s="145" t="s">
        <v>166</v>
      </c>
      <c r="C65" s="139">
        <f>C63-C64</f>
        <v>-29458866.220000006</v>
      </c>
      <c r="D65" s="139">
        <f>D63-D64</f>
        <v>9907961.7799999993</v>
      </c>
      <c r="E65" s="108">
        <f t="shared" si="1"/>
        <v>-19550904.440000005</v>
      </c>
      <c r="F65" s="139">
        <f>F63-F64</f>
        <v>1830491.9299999953</v>
      </c>
      <c r="G65" s="139">
        <f>G63-G64</f>
        <v>11052464.249999996</v>
      </c>
      <c r="H65" s="109">
        <f t="shared" si="0"/>
        <v>12882956.179999992</v>
      </c>
    </row>
    <row r="66" spans="1:8" ht="15.75" x14ac:dyDescent="0.3">
      <c r="A66" s="128">
        <v>41</v>
      </c>
      <c r="B66" s="136" t="s">
        <v>167</v>
      </c>
      <c r="C66" s="137">
        <v>0</v>
      </c>
      <c r="D66" s="137">
        <v>0</v>
      </c>
      <c r="E66" s="108">
        <f t="shared" si="1"/>
        <v>0</v>
      </c>
      <c r="F66" s="137">
        <v>0</v>
      </c>
      <c r="G66" s="137">
        <v>0</v>
      </c>
      <c r="H66" s="109">
        <f t="shared" si="0"/>
        <v>0</v>
      </c>
    </row>
    <row r="67" spans="1:8" ht="16.5" thickBot="1" x14ac:dyDescent="0.35">
      <c r="A67" s="154">
        <v>42</v>
      </c>
      <c r="B67" s="155" t="s">
        <v>168</v>
      </c>
      <c r="C67" s="156">
        <f>C65+C66</f>
        <v>-29458866.220000006</v>
      </c>
      <c r="D67" s="156">
        <f>D65+D66</f>
        <v>9907961.7799999993</v>
      </c>
      <c r="E67" s="118">
        <f t="shared" si="1"/>
        <v>-19550904.440000005</v>
      </c>
      <c r="F67" s="156">
        <f>F65+F66</f>
        <v>1830491.9299999953</v>
      </c>
      <c r="G67" s="156">
        <f>G65+G66</f>
        <v>11052464.249999996</v>
      </c>
      <c r="H67" s="119">
        <f t="shared" si="0"/>
        <v>12882956.179999992</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249977111117893"/>
    <pageSetUpPr fitToPage="1"/>
  </sheetPr>
  <dimension ref="A1:L54"/>
  <sheetViews>
    <sheetView topLeftCell="A44" zoomScaleNormal="100" workbookViewId="0">
      <selection activeCell="B26" sqref="B26"/>
    </sheetView>
  </sheetViews>
  <sheetFormatPr defaultRowHeight="15" x14ac:dyDescent="0.25"/>
  <cols>
    <col min="1" max="1" width="9.5703125" bestFit="1" customWidth="1"/>
    <col min="2" max="2" width="72.28515625" customWidth="1"/>
    <col min="3" max="3" width="14" style="50" bestFit="1" customWidth="1"/>
    <col min="4" max="4" width="14.140625" style="50" customWidth="1"/>
    <col min="5" max="5" width="14.85546875" style="50" customWidth="1"/>
    <col min="6" max="6" width="12.7109375" style="50" customWidth="1"/>
    <col min="7" max="7" width="13.5703125" style="50" bestFit="1" customWidth="1"/>
    <col min="8" max="8" width="14.140625" style="50" customWidth="1"/>
    <col min="9" max="9" width="14.85546875" style="50" customWidth="1"/>
    <col min="10" max="10" width="11.5703125" style="50" bestFit="1" customWidth="1"/>
    <col min="11" max="11" width="11.42578125" customWidth="1"/>
    <col min="12" max="12" width="11.5703125" bestFit="1" customWidth="1"/>
  </cols>
  <sheetData>
    <row r="1" spans="1:10" x14ac:dyDescent="0.25">
      <c r="A1" s="24" t="s">
        <v>29</v>
      </c>
      <c r="B1" s="24" t="str">
        <f>'1. key ratios'!B1</f>
        <v>სს ტერაბანკი</v>
      </c>
      <c r="C1"/>
      <c r="D1"/>
      <c r="E1"/>
      <c r="F1"/>
      <c r="G1"/>
      <c r="H1"/>
      <c r="I1"/>
      <c r="J1"/>
    </row>
    <row r="2" spans="1:10" x14ac:dyDescent="0.25">
      <c r="A2" s="24" t="s">
        <v>31</v>
      </c>
      <c r="B2" s="91">
        <f>'1. key ratios'!B2</f>
        <v>44012</v>
      </c>
      <c r="C2"/>
      <c r="D2"/>
      <c r="E2"/>
      <c r="F2"/>
      <c r="G2"/>
      <c r="H2"/>
      <c r="I2"/>
      <c r="J2"/>
    </row>
    <row r="3" spans="1:10" x14ac:dyDescent="0.25">
      <c r="A3" s="24"/>
      <c r="C3"/>
      <c r="D3"/>
      <c r="E3"/>
      <c r="F3" s="157"/>
      <c r="G3"/>
      <c r="H3"/>
      <c r="I3"/>
      <c r="J3"/>
    </row>
    <row r="4" spans="1:10" ht="16.5" thickBot="1" x14ac:dyDescent="0.35">
      <c r="A4" s="24" t="s">
        <v>169</v>
      </c>
      <c r="B4" s="24"/>
      <c r="C4" s="158"/>
      <c r="D4" s="158"/>
      <c r="E4" s="158"/>
      <c r="F4" s="159"/>
      <c r="G4" s="159"/>
      <c r="H4" s="160" t="s">
        <v>67</v>
      </c>
      <c r="I4"/>
      <c r="J4"/>
    </row>
    <row r="5" spans="1:10" ht="15.75" x14ac:dyDescent="0.3">
      <c r="A5" s="161" t="s">
        <v>33</v>
      </c>
      <c r="B5" s="162" t="s">
        <v>170</v>
      </c>
      <c r="C5" s="163" t="s">
        <v>68</v>
      </c>
      <c r="D5" s="163"/>
      <c r="E5" s="163"/>
      <c r="F5" s="163" t="s">
        <v>69</v>
      </c>
      <c r="G5" s="163"/>
      <c r="H5" s="164"/>
      <c r="I5"/>
      <c r="J5"/>
    </row>
    <row r="6" spans="1:10" x14ac:dyDescent="0.25">
      <c r="A6" s="165"/>
      <c r="B6" s="166"/>
      <c r="C6" s="104" t="s">
        <v>71</v>
      </c>
      <c r="D6" s="104" t="s">
        <v>72</v>
      </c>
      <c r="E6" s="104" t="s">
        <v>73</v>
      </c>
      <c r="F6" s="104" t="s">
        <v>71</v>
      </c>
      <c r="G6" s="104" t="s">
        <v>72</v>
      </c>
      <c r="H6" s="105" t="s">
        <v>73</v>
      </c>
      <c r="I6"/>
      <c r="J6"/>
    </row>
    <row r="7" spans="1:10" s="23" customFormat="1" ht="15.75" x14ac:dyDescent="0.3">
      <c r="A7" s="167">
        <v>1</v>
      </c>
      <c r="B7" s="168" t="s">
        <v>171</v>
      </c>
      <c r="C7" s="107">
        <f>SUM(C8:C11)</f>
        <v>29910070.089999992</v>
      </c>
      <c r="D7" s="107">
        <f>SUM(D8:D11)</f>
        <v>35963181.870000005</v>
      </c>
      <c r="E7" s="108">
        <f>C7+D7</f>
        <v>65873251.959999993</v>
      </c>
      <c r="F7" s="107">
        <v>34957593.530000001</v>
      </c>
      <c r="G7" s="107">
        <v>28846582.73</v>
      </c>
      <c r="H7" s="109">
        <f t="shared" ref="H7:H53" si="0">F7+G7</f>
        <v>63804176.260000005</v>
      </c>
      <c r="I7" s="169"/>
      <c r="J7" s="169"/>
    </row>
    <row r="8" spans="1:10" s="23" customFormat="1" ht="15.75" x14ac:dyDescent="0.3">
      <c r="A8" s="167">
        <v>1.1000000000000001</v>
      </c>
      <c r="B8" s="170" t="s">
        <v>172</v>
      </c>
      <c r="C8" s="107">
        <v>18799667.289999999</v>
      </c>
      <c r="D8" s="107">
        <v>17887328.02</v>
      </c>
      <c r="E8" s="108">
        <f t="shared" ref="E8:E53" si="1">C8+D8</f>
        <v>36686995.310000002</v>
      </c>
      <c r="F8" s="107">
        <v>22288163.699999999</v>
      </c>
      <c r="G8" s="107">
        <v>19599562.289999999</v>
      </c>
      <c r="H8" s="109">
        <f t="shared" si="0"/>
        <v>41887725.989999995</v>
      </c>
      <c r="I8" s="169"/>
      <c r="J8" s="169"/>
    </row>
    <row r="9" spans="1:10" s="23" customFormat="1" ht="15.75" x14ac:dyDescent="0.3">
      <c r="A9" s="167">
        <v>1.2</v>
      </c>
      <c r="B9" s="170" t="s">
        <v>173</v>
      </c>
      <c r="C9" s="107">
        <v>2241900</v>
      </c>
      <c r="D9" s="107">
        <v>2156509.56</v>
      </c>
      <c r="E9" s="108">
        <f t="shared" si="1"/>
        <v>4398409.5600000005</v>
      </c>
      <c r="F9" s="107">
        <v>2555000</v>
      </c>
      <c r="G9" s="107">
        <v>2004180.5499999998</v>
      </c>
      <c r="H9" s="109">
        <f t="shared" si="0"/>
        <v>4559180.55</v>
      </c>
      <c r="I9" s="169"/>
      <c r="J9" s="169"/>
    </row>
    <row r="10" spans="1:10" s="23" customFormat="1" ht="15.75" x14ac:dyDescent="0.3">
      <c r="A10" s="167">
        <v>1.3</v>
      </c>
      <c r="B10" s="170" t="s">
        <v>174</v>
      </c>
      <c r="C10" s="107">
        <v>8868502.7999999933</v>
      </c>
      <c r="D10" s="107">
        <v>15919344.290000005</v>
      </c>
      <c r="E10" s="108">
        <f t="shared" si="1"/>
        <v>24787847.089999996</v>
      </c>
      <c r="F10" s="107">
        <v>10114429.830000002</v>
      </c>
      <c r="G10" s="107">
        <v>7242839.8899999997</v>
      </c>
      <c r="H10" s="109">
        <f t="shared" si="0"/>
        <v>17357269.720000003</v>
      </c>
      <c r="I10" s="169"/>
      <c r="J10" s="169"/>
    </row>
    <row r="11" spans="1:10" s="23" customFormat="1" ht="15.75" x14ac:dyDescent="0.3">
      <c r="A11" s="167">
        <v>1.4</v>
      </c>
      <c r="B11" s="170" t="s">
        <v>175</v>
      </c>
      <c r="C11" s="107">
        <v>0</v>
      </c>
      <c r="D11" s="107">
        <v>0</v>
      </c>
      <c r="E11" s="108">
        <f t="shared" si="1"/>
        <v>0</v>
      </c>
      <c r="F11" s="107">
        <v>0</v>
      </c>
      <c r="G11" s="107">
        <v>0</v>
      </c>
      <c r="H11" s="109">
        <f t="shared" si="0"/>
        <v>0</v>
      </c>
      <c r="I11" s="169"/>
      <c r="J11" s="169"/>
    </row>
    <row r="12" spans="1:10" s="23" customFormat="1" ht="29.25" customHeight="1" x14ac:dyDescent="0.3">
      <c r="A12" s="167">
        <v>2</v>
      </c>
      <c r="B12" s="168" t="s">
        <v>176</v>
      </c>
      <c r="C12" s="107">
        <v>0</v>
      </c>
      <c r="D12" s="107">
        <v>0</v>
      </c>
      <c r="E12" s="108">
        <f t="shared" si="1"/>
        <v>0</v>
      </c>
      <c r="F12" s="107">
        <v>0</v>
      </c>
      <c r="G12" s="107">
        <v>0</v>
      </c>
      <c r="H12" s="109">
        <f t="shared" si="0"/>
        <v>0</v>
      </c>
      <c r="I12" s="169"/>
      <c r="J12" s="169"/>
    </row>
    <row r="13" spans="1:10" s="23" customFormat="1" ht="25.5" x14ac:dyDescent="0.3">
      <c r="A13" s="167">
        <v>3</v>
      </c>
      <c r="B13" s="168" t="s">
        <v>177</v>
      </c>
      <c r="C13" s="107">
        <v>94293000</v>
      </c>
      <c r="D13" s="107">
        <v>0</v>
      </c>
      <c r="E13" s="108">
        <f t="shared" si="1"/>
        <v>94293000</v>
      </c>
      <c r="F13" s="107">
        <v>34594000</v>
      </c>
      <c r="G13" s="107">
        <v>0</v>
      </c>
      <c r="H13" s="109">
        <f t="shared" si="0"/>
        <v>34594000</v>
      </c>
      <c r="I13" s="169"/>
      <c r="J13" s="169"/>
    </row>
    <row r="14" spans="1:10" s="23" customFormat="1" ht="15.75" x14ac:dyDescent="0.3">
      <c r="A14" s="167">
        <v>3.1</v>
      </c>
      <c r="B14" s="170" t="s">
        <v>178</v>
      </c>
      <c r="C14" s="107">
        <f>C13</f>
        <v>94293000</v>
      </c>
      <c r="D14" s="107">
        <f>D13</f>
        <v>0</v>
      </c>
      <c r="E14" s="108">
        <f t="shared" si="1"/>
        <v>94293000</v>
      </c>
      <c r="F14" s="107">
        <v>34594000</v>
      </c>
      <c r="G14" s="107">
        <v>0</v>
      </c>
      <c r="H14" s="109">
        <f t="shared" si="0"/>
        <v>34594000</v>
      </c>
      <c r="I14" s="169"/>
      <c r="J14" s="169"/>
    </row>
    <row r="15" spans="1:10" s="23" customFormat="1" ht="15.75" x14ac:dyDescent="0.3">
      <c r="A15" s="167">
        <v>3.2</v>
      </c>
      <c r="B15" s="170" t="s">
        <v>179</v>
      </c>
      <c r="C15" s="107"/>
      <c r="D15" s="107"/>
      <c r="E15" s="108">
        <f t="shared" si="1"/>
        <v>0</v>
      </c>
      <c r="F15" s="107">
        <v>0</v>
      </c>
      <c r="G15" s="107">
        <v>0</v>
      </c>
      <c r="H15" s="109">
        <f t="shared" si="0"/>
        <v>0</v>
      </c>
      <c r="I15" s="169"/>
      <c r="J15" s="169"/>
    </row>
    <row r="16" spans="1:10" s="23" customFormat="1" ht="15.75" x14ac:dyDescent="0.3">
      <c r="A16" s="167">
        <v>4</v>
      </c>
      <c r="B16" s="168" t="s">
        <v>180</v>
      </c>
      <c r="C16" s="107">
        <v>178856729.13000104</v>
      </c>
      <c r="D16" s="107">
        <v>381519142.2700004</v>
      </c>
      <c r="E16" s="108">
        <f t="shared" si="1"/>
        <v>560375871.40000141</v>
      </c>
      <c r="F16" s="107">
        <v>168610472.68000019</v>
      </c>
      <c r="G16" s="107">
        <v>388184641.5199998</v>
      </c>
      <c r="H16" s="109">
        <f t="shared" si="0"/>
        <v>556795114.20000005</v>
      </c>
      <c r="J16" s="169"/>
    </row>
    <row r="17" spans="1:10" s="23" customFormat="1" ht="15.75" x14ac:dyDescent="0.3">
      <c r="A17" s="167">
        <v>4.0999999999999996</v>
      </c>
      <c r="B17" s="170" t="s">
        <v>181</v>
      </c>
      <c r="C17" s="107">
        <v>178856729.13000104</v>
      </c>
      <c r="D17" s="107">
        <v>381519142.2700004</v>
      </c>
      <c r="E17" s="108">
        <f t="shared" si="1"/>
        <v>560375871.40000141</v>
      </c>
      <c r="F17" s="107">
        <v>168610472.68000019</v>
      </c>
      <c r="G17" s="107">
        <v>388184641.5199998</v>
      </c>
      <c r="H17" s="109">
        <f t="shared" si="0"/>
        <v>556795114.20000005</v>
      </c>
      <c r="J17" s="169"/>
    </row>
    <row r="18" spans="1:10" s="23" customFormat="1" ht="15.75" x14ac:dyDescent="0.3">
      <c r="A18" s="167">
        <v>4.2</v>
      </c>
      <c r="B18" s="170" t="s">
        <v>182</v>
      </c>
      <c r="C18" s="107">
        <v>0</v>
      </c>
      <c r="D18" s="107">
        <v>0</v>
      </c>
      <c r="E18" s="108">
        <f t="shared" si="1"/>
        <v>0</v>
      </c>
      <c r="F18" s="107">
        <v>0</v>
      </c>
      <c r="G18" s="107">
        <v>0</v>
      </c>
      <c r="H18" s="109">
        <f t="shared" si="0"/>
        <v>0</v>
      </c>
      <c r="I18" s="169"/>
      <c r="J18" s="169"/>
    </row>
    <row r="19" spans="1:10" s="23" customFormat="1" ht="25.5" x14ac:dyDescent="0.3">
      <c r="A19" s="167">
        <v>5</v>
      </c>
      <c r="B19" s="168" t="s">
        <v>183</v>
      </c>
      <c r="C19" s="107">
        <v>681773501.45999908</v>
      </c>
      <c r="D19" s="107">
        <v>940683150.06000042</v>
      </c>
      <c r="E19" s="108">
        <f t="shared" si="1"/>
        <v>1622456651.5199995</v>
      </c>
      <c r="F19" s="107">
        <v>599847984.01000035</v>
      </c>
      <c r="G19" s="107">
        <v>865877450.39000022</v>
      </c>
      <c r="H19" s="109">
        <f t="shared" si="0"/>
        <v>1465725434.4000006</v>
      </c>
      <c r="I19" s="169"/>
      <c r="J19" s="169"/>
    </row>
    <row r="20" spans="1:10" s="23" customFormat="1" ht="15.75" x14ac:dyDescent="0.3">
      <c r="A20" s="167">
        <v>5.0999999999999996</v>
      </c>
      <c r="B20" s="170" t="s">
        <v>184</v>
      </c>
      <c r="C20" s="107">
        <v>13738583.76</v>
      </c>
      <c r="D20" s="107">
        <v>34233332.820000008</v>
      </c>
      <c r="E20" s="108">
        <f t="shared" si="1"/>
        <v>47971916.580000006</v>
      </c>
      <c r="F20" s="107">
        <v>16043825.129999992</v>
      </c>
      <c r="G20" s="107">
        <v>44079160.850000009</v>
      </c>
      <c r="H20" s="109">
        <f t="shared" si="0"/>
        <v>60122985.980000004</v>
      </c>
      <c r="I20" s="169"/>
      <c r="J20" s="169"/>
    </row>
    <row r="21" spans="1:10" s="23" customFormat="1" ht="15.75" x14ac:dyDescent="0.3">
      <c r="A21" s="167">
        <v>5.2</v>
      </c>
      <c r="B21" s="170" t="s">
        <v>185</v>
      </c>
      <c r="C21" s="107">
        <v>74545564.650000006</v>
      </c>
      <c r="D21" s="107">
        <v>17026575.459999997</v>
      </c>
      <c r="E21" s="108">
        <f t="shared" si="1"/>
        <v>91572140.109999999</v>
      </c>
      <c r="F21" s="107">
        <v>54717592.229999982</v>
      </c>
      <c r="G21" s="107">
        <v>24355128.640000001</v>
      </c>
      <c r="H21" s="109">
        <f t="shared" si="0"/>
        <v>79072720.869999975</v>
      </c>
      <c r="I21" s="169"/>
      <c r="J21" s="169"/>
    </row>
    <row r="22" spans="1:10" s="23" customFormat="1" ht="15.75" x14ac:dyDescent="0.3">
      <c r="A22" s="167">
        <v>5.3</v>
      </c>
      <c r="B22" s="170" t="s">
        <v>186</v>
      </c>
      <c r="C22" s="107">
        <v>533116877.46999902</v>
      </c>
      <c r="D22" s="107">
        <v>863291025.0800004</v>
      </c>
      <c r="E22" s="108">
        <f t="shared" si="1"/>
        <v>1396407902.5499995</v>
      </c>
      <c r="F22" s="107">
        <v>478736366.94000036</v>
      </c>
      <c r="G22" s="107">
        <v>769646053.96000016</v>
      </c>
      <c r="H22" s="109">
        <f t="shared" si="0"/>
        <v>1248382420.9000006</v>
      </c>
      <c r="I22" s="169"/>
      <c r="J22" s="169"/>
    </row>
    <row r="23" spans="1:10" s="23" customFormat="1" ht="15.75" x14ac:dyDescent="0.3">
      <c r="A23" s="167" t="s">
        <v>187</v>
      </c>
      <c r="B23" s="171" t="s">
        <v>188</v>
      </c>
      <c r="C23" s="107">
        <v>317523187.07999915</v>
      </c>
      <c r="D23" s="107">
        <v>350612418.03000045</v>
      </c>
      <c r="E23" s="108">
        <f t="shared" si="1"/>
        <v>668135605.10999966</v>
      </c>
      <c r="F23" s="107">
        <v>300172501.22000027</v>
      </c>
      <c r="G23" s="107">
        <v>332663491.41000021</v>
      </c>
      <c r="H23" s="109">
        <f t="shared" si="0"/>
        <v>632835992.63000047</v>
      </c>
      <c r="I23" s="169"/>
      <c r="J23" s="169"/>
    </row>
    <row r="24" spans="1:10" s="23" customFormat="1" ht="15.75" x14ac:dyDescent="0.3">
      <c r="A24" s="167" t="s">
        <v>189</v>
      </c>
      <c r="B24" s="171" t="s">
        <v>190</v>
      </c>
      <c r="C24" s="107">
        <v>123040014.8099999</v>
      </c>
      <c r="D24" s="107">
        <v>307051569.56999999</v>
      </c>
      <c r="E24" s="108">
        <f t="shared" si="1"/>
        <v>430091584.37999988</v>
      </c>
      <c r="F24" s="107">
        <v>99616459.670000017</v>
      </c>
      <c r="G24" s="107">
        <v>307589457.74999994</v>
      </c>
      <c r="H24" s="109">
        <f t="shared" si="0"/>
        <v>407205917.41999996</v>
      </c>
      <c r="I24" s="169"/>
      <c r="J24" s="169"/>
    </row>
    <row r="25" spans="1:10" s="23" customFormat="1" ht="15.75" x14ac:dyDescent="0.3">
      <c r="A25" s="167" t="s">
        <v>191</v>
      </c>
      <c r="B25" s="172" t="s">
        <v>192</v>
      </c>
      <c r="C25" s="107">
        <v>12429519.599999998</v>
      </c>
      <c r="D25" s="107">
        <v>17859626.280000001</v>
      </c>
      <c r="E25" s="108">
        <f t="shared" si="1"/>
        <v>30289145.879999999</v>
      </c>
      <c r="F25" s="107">
        <v>8893332.8600000031</v>
      </c>
      <c r="G25" s="107">
        <v>11937742.499999996</v>
      </c>
      <c r="H25" s="109">
        <f t="shared" si="0"/>
        <v>20831075.359999999</v>
      </c>
      <c r="I25" s="169"/>
      <c r="J25" s="169"/>
    </row>
    <row r="26" spans="1:10" s="23" customFormat="1" ht="15.75" x14ac:dyDescent="0.3">
      <c r="A26" s="167" t="s">
        <v>193</v>
      </c>
      <c r="B26" s="171" t="s">
        <v>194</v>
      </c>
      <c r="C26" s="107">
        <v>54321344.709999993</v>
      </c>
      <c r="D26" s="107">
        <v>78064109.999999985</v>
      </c>
      <c r="E26" s="108">
        <f t="shared" si="1"/>
        <v>132385454.70999998</v>
      </c>
      <c r="F26" s="107">
        <v>40443405.470000006</v>
      </c>
      <c r="G26" s="107">
        <v>65950932.680000044</v>
      </c>
      <c r="H26" s="109">
        <f t="shared" si="0"/>
        <v>106394338.15000005</v>
      </c>
      <c r="I26" s="169"/>
      <c r="J26" s="169"/>
    </row>
    <row r="27" spans="1:10" s="23" customFormat="1" ht="15.75" x14ac:dyDescent="0.3">
      <c r="A27" s="167" t="s">
        <v>195</v>
      </c>
      <c r="B27" s="171" t="s">
        <v>196</v>
      </c>
      <c r="C27" s="107">
        <v>25802811.270000003</v>
      </c>
      <c r="D27" s="107">
        <v>109703301.20000003</v>
      </c>
      <c r="E27" s="108">
        <f t="shared" si="1"/>
        <v>135506112.47000003</v>
      </c>
      <c r="F27" s="107">
        <v>29610667.720000021</v>
      </c>
      <c r="G27" s="107">
        <v>51504429.620000005</v>
      </c>
      <c r="H27" s="109">
        <f t="shared" si="0"/>
        <v>81115097.340000033</v>
      </c>
      <c r="I27" s="169"/>
      <c r="J27" s="169"/>
    </row>
    <row r="28" spans="1:10" s="23" customFormat="1" ht="15.75" x14ac:dyDescent="0.3">
      <c r="A28" s="167">
        <v>5.4</v>
      </c>
      <c r="B28" s="170" t="s">
        <v>197</v>
      </c>
      <c r="C28" s="107">
        <v>14953293.49</v>
      </c>
      <c r="D28" s="107">
        <v>14776910.229999999</v>
      </c>
      <c r="E28" s="108">
        <f t="shared" si="1"/>
        <v>29730203.719999999</v>
      </c>
      <c r="F28" s="107">
        <v>13184143.409999998</v>
      </c>
      <c r="G28" s="107">
        <v>14544752.620000007</v>
      </c>
      <c r="H28" s="109">
        <f t="shared" si="0"/>
        <v>27728896.030000005</v>
      </c>
      <c r="I28" s="169"/>
      <c r="J28" s="169"/>
    </row>
    <row r="29" spans="1:10" s="23" customFormat="1" ht="15.75" x14ac:dyDescent="0.3">
      <c r="A29" s="167">
        <v>5.5</v>
      </c>
      <c r="B29" s="170" t="s">
        <v>198</v>
      </c>
      <c r="C29" s="107">
        <v>0</v>
      </c>
      <c r="D29" s="107">
        <v>0</v>
      </c>
      <c r="E29" s="108">
        <f t="shared" si="1"/>
        <v>0</v>
      </c>
      <c r="F29" s="107">
        <v>0</v>
      </c>
      <c r="G29" s="107">
        <v>0</v>
      </c>
      <c r="H29" s="109">
        <f t="shared" si="0"/>
        <v>0</v>
      </c>
      <c r="I29" s="169"/>
      <c r="J29" s="169"/>
    </row>
    <row r="30" spans="1:10" s="23" customFormat="1" ht="15.75" x14ac:dyDescent="0.3">
      <c r="A30" s="167">
        <v>5.6</v>
      </c>
      <c r="B30" s="170" t="s">
        <v>199</v>
      </c>
      <c r="C30" s="107">
        <v>0</v>
      </c>
      <c r="D30" s="107">
        <v>0</v>
      </c>
      <c r="E30" s="108">
        <f t="shared" si="1"/>
        <v>0</v>
      </c>
      <c r="F30" s="107">
        <v>0</v>
      </c>
      <c r="G30" s="107">
        <v>0</v>
      </c>
      <c r="H30" s="109">
        <f t="shared" si="0"/>
        <v>0</v>
      </c>
      <c r="I30" s="169"/>
      <c r="J30" s="169"/>
    </row>
    <row r="31" spans="1:10" s="23" customFormat="1" ht="15.75" x14ac:dyDescent="0.3">
      <c r="A31" s="167">
        <v>5.7</v>
      </c>
      <c r="B31" s="170" t="s">
        <v>200</v>
      </c>
      <c r="C31" s="107">
        <v>45419182.090000011</v>
      </c>
      <c r="D31" s="107">
        <v>11355306.469999999</v>
      </c>
      <c r="E31" s="108">
        <f t="shared" si="1"/>
        <v>56774488.56000001</v>
      </c>
      <c r="F31" s="107">
        <v>37166056.29999999</v>
      </c>
      <c r="G31" s="107">
        <v>13252354.320000004</v>
      </c>
      <c r="H31" s="109">
        <f t="shared" si="0"/>
        <v>50418410.61999999</v>
      </c>
      <c r="I31" s="169"/>
      <c r="J31" s="169"/>
    </row>
    <row r="32" spans="1:10" s="23" customFormat="1" ht="15.75" x14ac:dyDescent="0.3">
      <c r="A32" s="167">
        <v>6</v>
      </c>
      <c r="B32" s="168" t="s">
        <v>201</v>
      </c>
      <c r="C32" s="107">
        <f>SUM(C33:C39)</f>
        <v>13698269.199999999</v>
      </c>
      <c r="D32" s="107">
        <f>SUM(D33:D39)</f>
        <v>86054972.879999995</v>
      </c>
      <c r="E32" s="108">
        <f t="shared" si="1"/>
        <v>99753242.079999998</v>
      </c>
      <c r="F32" s="107">
        <v>64359680.399999999</v>
      </c>
      <c r="G32" s="107">
        <v>65846739.600000001</v>
      </c>
      <c r="H32" s="109">
        <f t="shared" si="0"/>
        <v>130206420</v>
      </c>
      <c r="I32" s="169"/>
      <c r="J32" s="169"/>
    </row>
    <row r="33" spans="1:12" s="23" customFormat="1" ht="25.5" x14ac:dyDescent="0.3">
      <c r="A33" s="167">
        <v>6.1</v>
      </c>
      <c r="B33" s="170" t="s">
        <v>202</v>
      </c>
      <c r="C33" s="107">
        <v>13698269.199999999</v>
      </c>
      <c r="D33" s="107">
        <v>36201290.880000003</v>
      </c>
      <c r="E33" s="108">
        <f t="shared" si="1"/>
        <v>49899560.079999998</v>
      </c>
      <c r="F33" s="107">
        <v>64359680.399999999</v>
      </c>
      <c r="G33" s="107">
        <v>0</v>
      </c>
      <c r="H33" s="109">
        <f t="shared" si="0"/>
        <v>64359680.399999999</v>
      </c>
      <c r="I33" s="169"/>
      <c r="J33" s="169"/>
    </row>
    <row r="34" spans="1:12" s="23" customFormat="1" ht="25.5" x14ac:dyDescent="0.3">
      <c r="A34" s="167">
        <v>6.2</v>
      </c>
      <c r="B34" s="170" t="s">
        <v>203</v>
      </c>
      <c r="C34" s="107">
        <v>0</v>
      </c>
      <c r="D34" s="107">
        <v>49853682</v>
      </c>
      <c r="E34" s="108">
        <f t="shared" si="1"/>
        <v>49853682</v>
      </c>
      <c r="F34" s="107">
        <v>0</v>
      </c>
      <c r="G34" s="107">
        <v>65846739.600000001</v>
      </c>
      <c r="H34" s="109">
        <f t="shared" si="0"/>
        <v>65846739.600000001</v>
      </c>
      <c r="I34" s="169"/>
      <c r="J34" s="169"/>
    </row>
    <row r="35" spans="1:12" s="23" customFormat="1" ht="25.5" x14ac:dyDescent="0.3">
      <c r="A35" s="167">
        <v>6.3</v>
      </c>
      <c r="B35" s="170" t="s">
        <v>204</v>
      </c>
      <c r="C35" s="107">
        <v>0</v>
      </c>
      <c r="D35" s="107">
        <v>0</v>
      </c>
      <c r="E35" s="108">
        <f t="shared" si="1"/>
        <v>0</v>
      </c>
      <c r="F35" s="107">
        <v>0</v>
      </c>
      <c r="G35" s="107">
        <v>0</v>
      </c>
      <c r="H35" s="109">
        <f t="shared" si="0"/>
        <v>0</v>
      </c>
      <c r="I35" s="173"/>
      <c r="J35" s="169"/>
    </row>
    <row r="36" spans="1:12" s="23" customFormat="1" ht="15.75" x14ac:dyDescent="0.3">
      <c r="A36" s="167">
        <v>6.4</v>
      </c>
      <c r="B36" s="170" t="s">
        <v>205</v>
      </c>
      <c r="C36" s="107"/>
      <c r="D36" s="107"/>
      <c r="E36" s="108">
        <f t="shared" si="1"/>
        <v>0</v>
      </c>
      <c r="F36" s="107">
        <v>0</v>
      </c>
      <c r="G36" s="107">
        <v>0</v>
      </c>
      <c r="H36" s="109">
        <f t="shared" si="0"/>
        <v>0</v>
      </c>
      <c r="I36" s="169"/>
      <c r="J36" s="169"/>
    </row>
    <row r="37" spans="1:12" s="23" customFormat="1" ht="15.75" x14ac:dyDescent="0.3">
      <c r="A37" s="167">
        <v>6.5</v>
      </c>
      <c r="B37" s="170" t="s">
        <v>206</v>
      </c>
      <c r="C37" s="107"/>
      <c r="D37" s="107"/>
      <c r="E37" s="108">
        <f t="shared" si="1"/>
        <v>0</v>
      </c>
      <c r="F37" s="107">
        <v>0</v>
      </c>
      <c r="G37" s="107">
        <v>0</v>
      </c>
      <c r="H37" s="109">
        <f t="shared" si="0"/>
        <v>0</v>
      </c>
      <c r="I37" s="169"/>
      <c r="J37" s="169"/>
    </row>
    <row r="38" spans="1:12" s="23" customFormat="1" ht="25.5" x14ac:dyDescent="0.3">
      <c r="A38" s="167">
        <v>6.6</v>
      </c>
      <c r="B38" s="170" t="s">
        <v>207</v>
      </c>
      <c r="C38" s="107"/>
      <c r="D38" s="107"/>
      <c r="E38" s="108">
        <f t="shared" si="1"/>
        <v>0</v>
      </c>
      <c r="F38" s="107">
        <v>0</v>
      </c>
      <c r="G38" s="107">
        <v>0</v>
      </c>
      <c r="H38" s="109">
        <f t="shared" si="0"/>
        <v>0</v>
      </c>
      <c r="I38" s="169"/>
      <c r="J38" s="173"/>
      <c r="K38" s="174"/>
      <c r="L38" s="174"/>
    </row>
    <row r="39" spans="1:12" s="23" customFormat="1" ht="25.5" x14ac:dyDescent="0.3">
      <c r="A39" s="167">
        <v>6.7</v>
      </c>
      <c r="B39" s="170" t="s">
        <v>208</v>
      </c>
      <c r="C39" s="107"/>
      <c r="D39" s="107"/>
      <c r="E39" s="108">
        <f t="shared" si="1"/>
        <v>0</v>
      </c>
      <c r="F39" s="107">
        <v>0</v>
      </c>
      <c r="G39" s="107">
        <v>0</v>
      </c>
      <c r="H39" s="109">
        <f t="shared" si="0"/>
        <v>0</v>
      </c>
      <c r="I39" s="169"/>
      <c r="J39" s="169"/>
    </row>
    <row r="40" spans="1:12" s="23" customFormat="1" ht="15.75" x14ac:dyDescent="0.3">
      <c r="A40" s="167">
        <v>7</v>
      </c>
      <c r="B40" s="168" t="s">
        <v>209</v>
      </c>
      <c r="C40" s="107"/>
      <c r="D40" s="107"/>
      <c r="E40" s="108">
        <f>C40+D40</f>
        <v>0</v>
      </c>
      <c r="F40" s="107">
        <v>0</v>
      </c>
      <c r="G40" s="107">
        <v>0</v>
      </c>
      <c r="H40" s="109">
        <f t="shared" si="0"/>
        <v>0</v>
      </c>
      <c r="I40" s="169"/>
      <c r="J40" s="169"/>
    </row>
    <row r="41" spans="1:12" s="23" customFormat="1" ht="25.5" x14ac:dyDescent="0.3">
      <c r="A41" s="167">
        <v>7.1</v>
      </c>
      <c r="B41" s="170" t="s">
        <v>210</v>
      </c>
      <c r="C41" s="107">
        <v>1252867.6500000006</v>
      </c>
      <c r="D41" s="107">
        <v>14122.345300000001</v>
      </c>
      <c r="E41" s="108">
        <f t="shared" si="1"/>
        <v>1266989.9953000005</v>
      </c>
      <c r="F41" s="107">
        <v>226081.65000000002</v>
      </c>
      <c r="G41" s="107">
        <v>8311.0815000000002</v>
      </c>
      <c r="H41" s="109">
        <f t="shared" si="0"/>
        <v>234392.73150000002</v>
      </c>
      <c r="I41" s="169"/>
      <c r="J41" s="169"/>
    </row>
    <row r="42" spans="1:12" s="23" customFormat="1" ht="25.5" x14ac:dyDescent="0.3">
      <c r="A42" s="167">
        <v>7.2</v>
      </c>
      <c r="B42" s="170" t="s">
        <v>211</v>
      </c>
      <c r="C42" s="107">
        <v>999296.26000000071</v>
      </c>
      <c r="D42" s="107">
        <v>1132247.8729000003</v>
      </c>
      <c r="E42" s="108">
        <f>C42+D42</f>
        <v>2131544.132900001</v>
      </c>
      <c r="F42" s="107">
        <v>1422968.4600000009</v>
      </c>
      <c r="G42" s="107">
        <v>1498593.1377000003</v>
      </c>
      <c r="H42" s="109">
        <f t="shared" si="0"/>
        <v>2921561.5977000012</v>
      </c>
      <c r="I42" s="175"/>
      <c r="J42" s="169"/>
    </row>
    <row r="43" spans="1:12" s="23" customFormat="1" ht="25.5" x14ac:dyDescent="0.3">
      <c r="A43" s="167">
        <v>7.3</v>
      </c>
      <c r="B43" s="170" t="s">
        <v>212</v>
      </c>
      <c r="C43" s="107">
        <v>6199777.3766000057</v>
      </c>
      <c r="D43" s="107">
        <v>15283751.5798</v>
      </c>
      <c r="E43" s="108">
        <f>C43+D43</f>
        <v>21483528.956400007</v>
      </c>
      <c r="F43" s="107">
        <v>5310314.2666000053</v>
      </c>
      <c r="G43" s="107">
        <v>14946398.413599998</v>
      </c>
      <c r="H43" s="109">
        <f t="shared" si="0"/>
        <v>20256712.680200003</v>
      </c>
      <c r="I43" s="169"/>
      <c r="J43" s="169"/>
      <c r="K43" s="169"/>
      <c r="L43" s="169"/>
    </row>
    <row r="44" spans="1:12" s="23" customFormat="1" ht="25.5" x14ac:dyDescent="0.3">
      <c r="A44" s="167">
        <v>7.4</v>
      </c>
      <c r="B44" s="170" t="s">
        <v>213</v>
      </c>
      <c r="C44" s="107">
        <v>42691613.589999951</v>
      </c>
      <c r="D44" s="107">
        <v>75943013.245099992</v>
      </c>
      <c r="E44" s="108">
        <f t="shared" si="1"/>
        <v>118634626.83509994</v>
      </c>
      <c r="F44" s="107">
        <v>42739366.509999946</v>
      </c>
      <c r="G44" s="107">
        <v>74896510.223299935</v>
      </c>
      <c r="H44" s="109">
        <f t="shared" si="0"/>
        <v>117635876.73329988</v>
      </c>
      <c r="I44" s="175"/>
      <c r="J44" s="169"/>
    </row>
    <row r="45" spans="1:12" s="23" customFormat="1" ht="15.75" x14ac:dyDescent="0.3">
      <c r="A45" s="167">
        <v>8</v>
      </c>
      <c r="B45" s="168" t="s">
        <v>214</v>
      </c>
      <c r="C45" s="107"/>
      <c r="D45" s="107"/>
      <c r="E45" s="108">
        <f t="shared" si="1"/>
        <v>0</v>
      </c>
      <c r="F45" s="107">
        <v>0</v>
      </c>
      <c r="G45" s="107">
        <v>0</v>
      </c>
      <c r="H45" s="109">
        <f t="shared" si="0"/>
        <v>0</v>
      </c>
      <c r="I45" s="169"/>
      <c r="J45" s="169"/>
    </row>
    <row r="46" spans="1:12" s="23" customFormat="1" ht="15.75" x14ac:dyDescent="0.3">
      <c r="A46" s="167">
        <v>8.1</v>
      </c>
      <c r="B46" s="170" t="s">
        <v>215</v>
      </c>
      <c r="C46" s="107"/>
      <c r="D46" s="107"/>
      <c r="E46" s="108">
        <f t="shared" si="1"/>
        <v>0</v>
      </c>
      <c r="F46" s="107">
        <v>0</v>
      </c>
      <c r="G46" s="107">
        <v>0</v>
      </c>
      <c r="H46" s="109">
        <f t="shared" si="0"/>
        <v>0</v>
      </c>
      <c r="I46" s="169"/>
      <c r="J46" s="169"/>
    </row>
    <row r="47" spans="1:12" s="23" customFormat="1" ht="15.75" x14ac:dyDescent="0.3">
      <c r="A47" s="167">
        <v>8.1999999999999993</v>
      </c>
      <c r="B47" s="170" t="s">
        <v>216</v>
      </c>
      <c r="C47" s="107"/>
      <c r="D47" s="107"/>
      <c r="E47" s="108">
        <f t="shared" si="1"/>
        <v>0</v>
      </c>
      <c r="F47" s="107">
        <v>0</v>
      </c>
      <c r="G47" s="107">
        <v>0</v>
      </c>
      <c r="H47" s="109">
        <f t="shared" si="0"/>
        <v>0</v>
      </c>
      <c r="I47" s="169"/>
      <c r="J47" s="169"/>
    </row>
    <row r="48" spans="1:12" s="23" customFormat="1" ht="15.75" x14ac:dyDescent="0.3">
      <c r="A48" s="167">
        <v>8.3000000000000007</v>
      </c>
      <c r="B48" s="170" t="s">
        <v>217</v>
      </c>
      <c r="C48" s="107"/>
      <c r="D48" s="107"/>
      <c r="E48" s="108">
        <f t="shared" si="1"/>
        <v>0</v>
      </c>
      <c r="F48" s="107">
        <v>0</v>
      </c>
      <c r="G48" s="107">
        <v>0</v>
      </c>
      <c r="H48" s="109">
        <f t="shared" si="0"/>
        <v>0</v>
      </c>
      <c r="I48" s="169"/>
      <c r="J48" s="169"/>
    </row>
    <row r="49" spans="1:10" s="23" customFormat="1" ht="15.75" x14ac:dyDescent="0.3">
      <c r="A49" s="167">
        <v>8.4</v>
      </c>
      <c r="B49" s="170" t="s">
        <v>218</v>
      </c>
      <c r="C49" s="107"/>
      <c r="D49" s="107"/>
      <c r="E49" s="108">
        <f t="shared" si="1"/>
        <v>0</v>
      </c>
      <c r="F49" s="107">
        <v>0</v>
      </c>
      <c r="G49" s="107">
        <v>0</v>
      </c>
      <c r="H49" s="109">
        <f t="shared" si="0"/>
        <v>0</v>
      </c>
      <c r="I49" s="169"/>
      <c r="J49" s="169"/>
    </row>
    <row r="50" spans="1:10" s="23" customFormat="1" ht="15.75" x14ac:dyDescent="0.3">
      <c r="A50" s="167">
        <v>8.5</v>
      </c>
      <c r="B50" s="170" t="s">
        <v>219</v>
      </c>
      <c r="C50" s="107"/>
      <c r="D50" s="107"/>
      <c r="E50" s="108">
        <f t="shared" si="1"/>
        <v>0</v>
      </c>
      <c r="F50" s="107">
        <v>0</v>
      </c>
      <c r="G50" s="107">
        <v>0</v>
      </c>
      <c r="H50" s="109">
        <f t="shared" si="0"/>
        <v>0</v>
      </c>
      <c r="I50" s="169"/>
      <c r="J50" s="169"/>
    </row>
    <row r="51" spans="1:10" s="23" customFormat="1" ht="15.75" x14ac:dyDescent="0.3">
      <c r="A51" s="167">
        <v>8.6</v>
      </c>
      <c r="B51" s="170" t="s">
        <v>220</v>
      </c>
      <c r="C51" s="107"/>
      <c r="D51" s="107"/>
      <c r="E51" s="108">
        <f t="shared" si="1"/>
        <v>0</v>
      </c>
      <c r="F51" s="107">
        <v>0</v>
      </c>
      <c r="G51" s="107">
        <v>0</v>
      </c>
      <c r="H51" s="109">
        <f t="shared" si="0"/>
        <v>0</v>
      </c>
      <c r="I51" s="169"/>
      <c r="J51" s="169"/>
    </row>
    <row r="52" spans="1:10" s="23" customFormat="1" ht="15.75" x14ac:dyDescent="0.3">
      <c r="A52" s="167">
        <v>8.6999999999999993</v>
      </c>
      <c r="B52" s="170" t="s">
        <v>221</v>
      </c>
      <c r="C52" s="107"/>
      <c r="D52" s="107"/>
      <c r="E52" s="108">
        <f t="shared" si="1"/>
        <v>0</v>
      </c>
      <c r="F52" s="107">
        <v>0</v>
      </c>
      <c r="G52" s="107">
        <v>0</v>
      </c>
      <c r="H52" s="109">
        <f t="shared" si="0"/>
        <v>0</v>
      </c>
      <c r="I52" s="169"/>
      <c r="J52" s="169"/>
    </row>
    <row r="53" spans="1:10" s="23" customFormat="1" ht="26.25" thickBot="1" x14ac:dyDescent="0.35">
      <c r="A53" s="176">
        <v>9</v>
      </c>
      <c r="B53" s="177" t="s">
        <v>222</v>
      </c>
      <c r="C53" s="178"/>
      <c r="D53" s="178"/>
      <c r="E53" s="118">
        <f t="shared" si="1"/>
        <v>0</v>
      </c>
      <c r="F53" s="178">
        <v>0</v>
      </c>
      <c r="G53" s="178">
        <v>0</v>
      </c>
      <c r="H53" s="119">
        <f t="shared" si="0"/>
        <v>0</v>
      </c>
      <c r="I53" s="169"/>
      <c r="J53" s="169"/>
    </row>
    <row r="54" spans="1:10" x14ac:dyDescent="0.25">
      <c r="B54" s="179"/>
    </row>
  </sheetData>
  <mergeCells count="4">
    <mergeCell ref="A5:A6"/>
    <mergeCell ref="B5:B6"/>
    <mergeCell ref="C5:E5"/>
    <mergeCell ref="F5:H5"/>
  </mergeCell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pageSetUpPr fitToPage="1"/>
  </sheetPr>
  <dimension ref="A1:H20"/>
  <sheetViews>
    <sheetView zoomScaleNormal="100" workbookViewId="0">
      <pane xSplit="1" ySplit="4" topLeftCell="B5" activePane="bottomRight" state="frozen"/>
      <selection activeCell="B26" sqref="B26"/>
      <selection pane="topRight" activeCell="B26" sqref="B26"/>
      <selection pane="bottomLeft" activeCell="B26" sqref="B26"/>
      <selection pane="bottomRight" activeCell="B26" sqref="B26"/>
    </sheetView>
  </sheetViews>
  <sheetFormatPr defaultColWidth="9.140625" defaultRowHeight="12.75" x14ac:dyDescent="0.2"/>
  <cols>
    <col min="1" max="1" width="9.5703125" style="24" bestFit="1" customWidth="1"/>
    <col min="2" max="2" width="93.5703125" style="24" customWidth="1"/>
    <col min="3" max="4" width="12.7109375" style="24" customWidth="1"/>
    <col min="5" max="11" width="9.7109375" style="141" customWidth="1"/>
    <col min="12" max="16384" width="9.140625" style="141"/>
  </cols>
  <sheetData>
    <row r="1" spans="1:8" ht="15" x14ac:dyDescent="0.3">
      <c r="A1" s="25" t="s">
        <v>29</v>
      </c>
      <c r="B1" s="24" t="str">
        <f>'1. key ratios'!B1</f>
        <v>სს ტერაბანკი</v>
      </c>
      <c r="C1" s="26"/>
    </row>
    <row r="2" spans="1:8" ht="15" x14ac:dyDescent="0.3">
      <c r="A2" s="25" t="s">
        <v>31</v>
      </c>
      <c r="B2" s="91">
        <f>'1. key ratios'!B2</f>
        <v>44012</v>
      </c>
      <c r="C2" s="28"/>
      <c r="D2" s="29"/>
      <c r="E2" s="180"/>
      <c r="F2" s="180"/>
      <c r="G2" s="180"/>
      <c r="H2" s="180"/>
    </row>
    <row r="3" spans="1:8" ht="15" x14ac:dyDescent="0.3">
      <c r="A3" s="25"/>
      <c r="B3" s="26"/>
      <c r="C3" s="28"/>
      <c r="D3" s="29"/>
      <c r="E3" s="180"/>
      <c r="F3" s="180"/>
      <c r="G3" s="180"/>
      <c r="H3" s="180"/>
    </row>
    <row r="4" spans="1:8" ht="15" customHeight="1" thickBot="1" x14ac:dyDescent="0.35">
      <c r="A4" s="181" t="s">
        <v>223</v>
      </c>
      <c r="B4" s="182" t="s">
        <v>16</v>
      </c>
      <c r="C4" s="181"/>
      <c r="D4" s="183" t="s">
        <v>67</v>
      </c>
    </row>
    <row r="5" spans="1:8" ht="15" customHeight="1" x14ac:dyDescent="0.2">
      <c r="A5" s="184" t="s">
        <v>33</v>
      </c>
      <c r="B5" s="185"/>
      <c r="C5" s="186">
        <f>'1. key ratios'!C5</f>
        <v>44012</v>
      </c>
      <c r="D5" s="187">
        <f>'1. key ratios'!D5</f>
        <v>43921</v>
      </c>
    </row>
    <row r="6" spans="1:8" ht="15" customHeight="1" x14ac:dyDescent="0.2">
      <c r="A6" s="188">
        <v>1</v>
      </c>
      <c r="B6" s="189" t="s">
        <v>224</v>
      </c>
      <c r="C6" s="190">
        <f>C7+C9+C10</f>
        <v>827944616.15124869</v>
      </c>
      <c r="D6" s="191">
        <f>D7+D9+D10</f>
        <v>846068887.66124678</v>
      </c>
    </row>
    <row r="7" spans="1:8" ht="15" customHeight="1" x14ac:dyDescent="0.2">
      <c r="A7" s="188">
        <v>1.1000000000000001</v>
      </c>
      <c r="B7" s="192" t="s">
        <v>225</v>
      </c>
      <c r="C7" s="193">
        <v>807035272.63699865</v>
      </c>
      <c r="D7" s="194">
        <v>823574155.41899681</v>
      </c>
    </row>
    <row r="8" spans="1:8" ht="25.5" x14ac:dyDescent="0.2">
      <c r="A8" s="188" t="s">
        <v>226</v>
      </c>
      <c r="B8" s="195" t="s">
        <v>227</v>
      </c>
      <c r="C8" s="196">
        <v>0</v>
      </c>
      <c r="D8" s="197">
        <v>0</v>
      </c>
    </row>
    <row r="9" spans="1:8" ht="15" customHeight="1" x14ac:dyDescent="0.2">
      <c r="A9" s="188">
        <v>1.2</v>
      </c>
      <c r="B9" s="192" t="s">
        <v>228</v>
      </c>
      <c r="C9" s="193">
        <v>19912269.87425001</v>
      </c>
      <c r="D9" s="194">
        <v>21240642.607250009</v>
      </c>
    </row>
    <row r="10" spans="1:8" ht="15" customHeight="1" x14ac:dyDescent="0.2">
      <c r="A10" s="188">
        <v>1.3</v>
      </c>
      <c r="B10" s="198" t="s">
        <v>27</v>
      </c>
      <c r="C10" s="196">
        <v>997073.64</v>
      </c>
      <c r="D10" s="194">
        <v>1254089.635</v>
      </c>
    </row>
    <row r="11" spans="1:8" ht="15" customHeight="1" x14ac:dyDescent="0.2">
      <c r="A11" s="188">
        <v>2</v>
      </c>
      <c r="B11" s="189" t="s">
        <v>229</v>
      </c>
      <c r="C11" s="193">
        <v>23259196.719999805</v>
      </c>
      <c r="D11" s="194">
        <v>22417519.999999769</v>
      </c>
    </row>
    <row r="12" spans="1:8" ht="15" customHeight="1" x14ac:dyDescent="0.2">
      <c r="A12" s="188">
        <v>3</v>
      </c>
      <c r="B12" s="189" t="s">
        <v>230</v>
      </c>
      <c r="C12" s="196">
        <v>93832535.96875</v>
      </c>
      <c r="D12" s="194">
        <v>93832535.96875</v>
      </c>
    </row>
    <row r="13" spans="1:8" ht="15" customHeight="1" thickBot="1" x14ac:dyDescent="0.25">
      <c r="A13" s="199">
        <v>4</v>
      </c>
      <c r="B13" s="200" t="s">
        <v>231</v>
      </c>
      <c r="C13" s="201">
        <f>C6+C11+C12</f>
        <v>945036348.83999848</v>
      </c>
      <c r="D13" s="202">
        <f>D6+D11+D12</f>
        <v>962318943.62999654</v>
      </c>
    </row>
    <row r="14" spans="1:8" ht="15" customHeight="1" x14ac:dyDescent="0.2">
      <c r="A14" s="203"/>
      <c r="B14" s="204"/>
      <c r="C14" s="205"/>
      <c r="D14" s="205"/>
    </row>
    <row r="15" spans="1:8" ht="25.5" x14ac:dyDescent="0.2">
      <c r="B15" s="206" t="s">
        <v>232</v>
      </c>
      <c r="C15" s="207"/>
    </row>
    <row r="16" spans="1:8" x14ac:dyDescent="0.2">
      <c r="B16" s="206"/>
      <c r="C16" s="207"/>
    </row>
    <row r="17" spans="2:3" x14ac:dyDescent="0.2">
      <c r="B17" s="206"/>
      <c r="C17" s="207"/>
    </row>
    <row r="18" spans="2:3" x14ac:dyDescent="0.2">
      <c r="B18" s="206"/>
      <c r="C18" s="207"/>
    </row>
    <row r="19" spans="2:3" x14ac:dyDescent="0.2">
      <c r="B19" s="206"/>
    </row>
    <row r="20" spans="2:3" x14ac:dyDescent="0.2">
      <c r="B20" s="206"/>
    </row>
  </sheetData>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249977111117893"/>
  </sheetPr>
  <dimension ref="A1:C32"/>
  <sheetViews>
    <sheetView zoomScaleNormal="100" workbookViewId="0">
      <pane xSplit="1" ySplit="4" topLeftCell="B25" activePane="bottomRight" state="frozen"/>
      <selection activeCell="B26" sqref="B26"/>
      <selection pane="topRight" activeCell="B26" sqref="B26"/>
      <selection pane="bottomLeft" activeCell="B26" sqref="B26"/>
      <selection pane="bottomRight" activeCell="B26" sqref="B26"/>
    </sheetView>
  </sheetViews>
  <sheetFormatPr defaultRowHeight="15.75" x14ac:dyDescent="0.3"/>
  <cols>
    <col min="1" max="1" width="9.5703125" style="24" bestFit="1" customWidth="1"/>
    <col min="2" max="2" width="89.28515625" style="208" customWidth="1"/>
    <col min="3" max="3" width="9.140625" style="208"/>
  </cols>
  <sheetData>
    <row r="1" spans="1:3" x14ac:dyDescent="0.3">
      <c r="A1" s="24" t="s">
        <v>29</v>
      </c>
      <c r="B1" s="208" t="str">
        <f>'1. key ratios'!B1</f>
        <v>სს ტერაბანკი</v>
      </c>
    </row>
    <row r="2" spans="1:3" x14ac:dyDescent="0.3">
      <c r="A2" s="24" t="s">
        <v>31</v>
      </c>
      <c r="B2" s="209">
        <f>'1. key ratios'!B2</f>
        <v>44012</v>
      </c>
    </row>
    <row r="4" spans="1:3" ht="16.5" customHeight="1" thickBot="1" x14ac:dyDescent="0.35">
      <c r="A4" s="210" t="s">
        <v>233</v>
      </c>
      <c r="B4" s="211" t="s">
        <v>17</v>
      </c>
      <c r="C4" s="212"/>
    </row>
    <row r="5" spans="1:3" x14ac:dyDescent="0.3">
      <c r="A5" s="213"/>
      <c r="B5" s="214" t="s">
        <v>234</v>
      </c>
      <c r="C5" s="215"/>
    </row>
    <row r="6" spans="1:3" x14ac:dyDescent="0.3">
      <c r="A6" s="216">
        <v>1</v>
      </c>
      <c r="B6" s="217" t="s">
        <v>235</v>
      </c>
      <c r="C6" s="218"/>
    </row>
    <row r="7" spans="1:3" x14ac:dyDescent="0.3">
      <c r="A7" s="216">
        <v>2</v>
      </c>
      <c r="B7" s="217" t="s">
        <v>236</v>
      </c>
      <c r="C7" s="218"/>
    </row>
    <row r="8" spans="1:3" x14ac:dyDescent="0.3">
      <c r="A8" s="216">
        <v>3</v>
      </c>
      <c r="B8" s="217" t="s">
        <v>237</v>
      </c>
      <c r="C8" s="218"/>
    </row>
    <row r="9" spans="1:3" x14ac:dyDescent="0.3">
      <c r="A9" s="216">
        <v>4</v>
      </c>
      <c r="B9" s="217" t="s">
        <v>238</v>
      </c>
      <c r="C9" s="219"/>
    </row>
    <row r="10" spans="1:3" x14ac:dyDescent="0.3">
      <c r="A10" s="216">
        <v>5</v>
      </c>
      <c r="B10" s="217" t="s">
        <v>239</v>
      </c>
      <c r="C10" s="219"/>
    </row>
    <row r="11" spans="1:3" x14ac:dyDescent="0.3">
      <c r="A11" s="216">
        <v>6</v>
      </c>
      <c r="B11" s="217" t="s">
        <v>240</v>
      </c>
      <c r="C11" s="219"/>
    </row>
    <row r="12" spans="1:3" x14ac:dyDescent="0.3">
      <c r="A12" s="216">
        <v>7</v>
      </c>
      <c r="B12" s="217" t="s">
        <v>241</v>
      </c>
      <c r="C12" s="218"/>
    </row>
    <row r="13" spans="1:3" x14ac:dyDescent="0.3">
      <c r="A13" s="220"/>
      <c r="B13" s="221"/>
      <c r="C13" s="218"/>
    </row>
    <row r="14" spans="1:3" x14ac:dyDescent="0.3">
      <c r="A14" s="220"/>
      <c r="B14" s="222" t="s">
        <v>242</v>
      </c>
      <c r="C14" s="223"/>
    </row>
    <row r="15" spans="1:3" x14ac:dyDescent="0.3">
      <c r="A15" s="216">
        <v>1</v>
      </c>
      <c r="B15" s="217" t="s">
        <v>243</v>
      </c>
      <c r="C15" s="224"/>
    </row>
    <row r="16" spans="1:3" x14ac:dyDescent="0.3">
      <c r="A16" s="216">
        <v>2</v>
      </c>
      <c r="B16" s="217" t="s">
        <v>244</v>
      </c>
      <c r="C16" s="224"/>
    </row>
    <row r="17" spans="1:3" x14ac:dyDescent="0.3">
      <c r="A17" s="216">
        <v>3</v>
      </c>
      <c r="B17" s="217" t="s">
        <v>245</v>
      </c>
      <c r="C17" s="224"/>
    </row>
    <row r="18" spans="1:3" x14ac:dyDescent="0.3">
      <c r="A18" s="216">
        <v>4</v>
      </c>
      <c r="B18" s="217" t="s">
        <v>246</v>
      </c>
      <c r="C18" s="224"/>
    </row>
    <row r="19" spans="1:3" ht="15.75" customHeight="1" x14ac:dyDescent="0.3">
      <c r="A19" s="220"/>
      <c r="B19" s="217"/>
      <c r="C19" s="219"/>
    </row>
    <row r="20" spans="1:3" ht="30" customHeight="1" x14ac:dyDescent="0.25">
      <c r="A20" s="220"/>
      <c r="B20" s="225" t="s">
        <v>247</v>
      </c>
      <c r="C20" s="226"/>
    </row>
    <row r="21" spans="1:3" x14ac:dyDescent="0.3">
      <c r="A21" s="216">
        <v>1</v>
      </c>
      <c r="B21" s="217" t="s">
        <v>4</v>
      </c>
      <c r="C21" s="227">
        <v>0.45</v>
      </c>
    </row>
    <row r="22" spans="1:3" x14ac:dyDescent="0.3">
      <c r="A22" s="216">
        <v>2</v>
      </c>
      <c r="B22" s="217" t="s">
        <v>248</v>
      </c>
      <c r="C22" s="227">
        <v>0.2</v>
      </c>
    </row>
    <row r="23" spans="1:3" x14ac:dyDescent="0.3">
      <c r="A23" s="216">
        <v>3</v>
      </c>
      <c r="B23" s="217" t="s">
        <v>249</v>
      </c>
      <c r="C23" s="227">
        <v>0.15</v>
      </c>
    </row>
    <row r="24" spans="1:3" x14ac:dyDescent="0.3">
      <c r="A24" s="216">
        <v>4</v>
      </c>
      <c r="B24" s="217" t="s">
        <v>250</v>
      </c>
      <c r="C24" s="227">
        <v>0.15</v>
      </c>
    </row>
    <row r="25" spans="1:3" x14ac:dyDescent="0.3">
      <c r="A25" s="216">
        <v>5</v>
      </c>
      <c r="B25" s="217" t="s">
        <v>251</v>
      </c>
      <c r="C25" s="227">
        <v>0.05</v>
      </c>
    </row>
    <row r="26" spans="1:3" ht="15.75" customHeight="1" x14ac:dyDescent="0.3">
      <c r="A26" s="220"/>
      <c r="B26" s="217"/>
      <c r="C26" s="218"/>
    </row>
    <row r="27" spans="1:3" ht="29.25" customHeight="1" x14ac:dyDescent="0.25">
      <c r="A27" s="220"/>
      <c r="B27" s="225" t="s">
        <v>252</v>
      </c>
      <c r="C27" s="226"/>
    </row>
    <row r="28" spans="1:3" x14ac:dyDescent="0.3">
      <c r="A28" s="216">
        <v>1</v>
      </c>
      <c r="B28" s="217" t="s">
        <v>4</v>
      </c>
      <c r="C28" s="227">
        <v>0.45</v>
      </c>
    </row>
    <row r="29" spans="1:3" x14ac:dyDescent="0.3">
      <c r="A29" s="216">
        <v>2</v>
      </c>
      <c r="B29" s="217" t="s">
        <v>248</v>
      </c>
      <c r="C29" s="228">
        <v>0.2</v>
      </c>
    </row>
    <row r="30" spans="1:3" x14ac:dyDescent="0.3">
      <c r="A30" s="216">
        <v>3</v>
      </c>
      <c r="B30" s="217" t="s">
        <v>249</v>
      </c>
      <c r="C30" s="228">
        <v>0.15</v>
      </c>
    </row>
    <row r="31" spans="1:3" x14ac:dyDescent="0.3">
      <c r="A31" s="216">
        <v>4</v>
      </c>
      <c r="B31" s="217" t="s">
        <v>250</v>
      </c>
      <c r="C31" s="228">
        <v>0.15</v>
      </c>
    </row>
    <row r="32" spans="1:3" ht="16.5" thickBot="1" x14ac:dyDescent="0.35">
      <c r="A32" s="229">
        <v>5</v>
      </c>
      <c r="B32" s="230" t="s">
        <v>251</v>
      </c>
      <c r="C32" s="231">
        <v>0.05</v>
      </c>
    </row>
  </sheetData>
  <mergeCells count="4">
    <mergeCell ref="B5:C5"/>
    <mergeCell ref="B14:C14"/>
    <mergeCell ref="B20:C20"/>
    <mergeCell ref="B27:C27"/>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249977111117893"/>
    <pageSetUpPr fitToPage="1"/>
  </sheetPr>
  <dimension ref="A1:K35"/>
  <sheetViews>
    <sheetView topLeftCell="A11" zoomScale="75" zoomScaleNormal="75" workbookViewId="0">
      <selection activeCell="B26" sqref="B26"/>
    </sheetView>
  </sheetViews>
  <sheetFormatPr defaultRowHeight="15" x14ac:dyDescent="0.25"/>
  <cols>
    <col min="1" max="1" width="9.5703125" style="24" bestFit="1" customWidth="1"/>
    <col min="2" max="2" width="47.5703125" style="24" customWidth="1"/>
    <col min="3" max="3" width="28" style="24" customWidth="1"/>
    <col min="4" max="4" width="22.42578125" style="24" customWidth="1"/>
    <col min="5" max="5" width="18.85546875" style="24" customWidth="1"/>
    <col min="6" max="6" width="11.140625" bestFit="1" customWidth="1"/>
    <col min="7" max="7" width="16" bestFit="1" customWidth="1"/>
    <col min="11" max="11" width="12" bestFit="1" customWidth="1"/>
  </cols>
  <sheetData>
    <row r="1" spans="1:10" ht="15.75" x14ac:dyDescent="0.3">
      <c r="A1" s="25" t="s">
        <v>29</v>
      </c>
      <c r="B1" s="24" t="str">
        <f>'1. key ratios'!B1</f>
        <v>სს ტერაბანკი</v>
      </c>
    </row>
    <row r="2" spans="1:10" s="232" customFormat="1" ht="15.75" customHeight="1" x14ac:dyDescent="0.3">
      <c r="A2" s="232" t="s">
        <v>31</v>
      </c>
      <c r="B2" s="91">
        <f>'1. key ratios'!B2</f>
        <v>44012</v>
      </c>
    </row>
    <row r="3" spans="1:10" s="232" customFormat="1" ht="15.75" customHeight="1" x14ac:dyDescent="0.3"/>
    <row r="4" spans="1:10" s="232" customFormat="1" ht="15.75" customHeight="1" thickBot="1" x14ac:dyDescent="0.35">
      <c r="A4" s="233" t="s">
        <v>253</v>
      </c>
      <c r="B4" s="234" t="s">
        <v>18</v>
      </c>
      <c r="C4" s="235"/>
      <c r="D4" s="235"/>
      <c r="E4" s="235"/>
    </row>
    <row r="5" spans="1:10" s="240" customFormat="1" ht="17.45" customHeight="1" x14ac:dyDescent="0.25">
      <c r="A5" s="236"/>
      <c r="B5" s="237"/>
      <c r="C5" s="238" t="s">
        <v>254</v>
      </c>
      <c r="D5" s="238" t="s">
        <v>255</v>
      </c>
      <c r="E5" s="239" t="s">
        <v>256</v>
      </c>
    </row>
    <row r="6" spans="1:10" s="245" customFormat="1" ht="14.45" customHeight="1" x14ac:dyDescent="0.25">
      <c r="A6" s="241"/>
      <c r="B6" s="242" t="s">
        <v>257</v>
      </c>
      <c r="C6" s="242" t="s">
        <v>258</v>
      </c>
      <c r="D6" s="243" t="s">
        <v>259</v>
      </c>
      <c r="E6" s="244"/>
      <c r="G6"/>
    </row>
    <row r="7" spans="1:10" s="245" customFormat="1" ht="99.6" customHeight="1" x14ac:dyDescent="0.25">
      <c r="A7" s="241"/>
      <c r="B7" s="242"/>
      <c r="C7" s="242"/>
      <c r="D7" s="246" t="s">
        <v>260</v>
      </c>
      <c r="E7" s="247" t="s">
        <v>261</v>
      </c>
      <c r="G7"/>
    </row>
    <row r="8" spans="1:10" x14ac:dyDescent="0.25">
      <c r="A8" s="241"/>
      <c r="B8" s="248" t="s">
        <v>74</v>
      </c>
      <c r="C8" s="249">
        <f>'2. RC'!E7</f>
        <v>33983292.949999996</v>
      </c>
      <c r="D8" s="250"/>
      <c r="E8" s="251">
        <f>C8-D8</f>
        <v>33983292.949999996</v>
      </c>
      <c r="J8" s="252"/>
    </row>
    <row r="9" spans="1:10" x14ac:dyDescent="0.25">
      <c r="A9" s="241"/>
      <c r="B9" s="248" t="s">
        <v>75</v>
      </c>
      <c r="C9" s="249">
        <f>'2. RC'!E8</f>
        <v>125394852.02000001</v>
      </c>
      <c r="D9" s="250"/>
      <c r="E9" s="251">
        <f t="shared" ref="E9:E20" si="0">C9-D9</f>
        <v>125394852.02000001</v>
      </c>
      <c r="J9" s="252"/>
    </row>
    <row r="10" spans="1:10" x14ac:dyDescent="0.25">
      <c r="A10" s="241"/>
      <c r="B10" s="248" t="s">
        <v>262</v>
      </c>
      <c r="C10" s="249">
        <f>'2. RC'!E9</f>
        <v>29481285.140000001</v>
      </c>
      <c r="D10" s="250"/>
      <c r="E10" s="251">
        <f t="shared" si="0"/>
        <v>29481285.140000001</v>
      </c>
      <c r="J10" s="252"/>
    </row>
    <row r="11" spans="1:10" ht="25.5" x14ac:dyDescent="0.25">
      <c r="A11" s="241"/>
      <c r="B11" s="248" t="s">
        <v>77</v>
      </c>
      <c r="C11" s="249">
        <f>'2. RC'!E10</f>
        <v>0</v>
      </c>
      <c r="D11" s="250"/>
      <c r="E11" s="251">
        <f t="shared" si="0"/>
        <v>0</v>
      </c>
      <c r="J11" s="252"/>
    </row>
    <row r="12" spans="1:10" x14ac:dyDescent="0.25">
      <c r="A12" s="241"/>
      <c r="B12" s="248" t="s">
        <v>78</v>
      </c>
      <c r="C12" s="249">
        <f>'2. RC'!E11</f>
        <v>81275060.280000001</v>
      </c>
      <c r="D12" s="250"/>
      <c r="E12" s="251">
        <f t="shared" si="0"/>
        <v>81275060.280000001</v>
      </c>
      <c r="J12" s="252"/>
    </row>
    <row r="13" spans="1:10" x14ac:dyDescent="0.25">
      <c r="A13" s="241"/>
      <c r="B13" s="248" t="s">
        <v>79</v>
      </c>
      <c r="C13" s="249">
        <f>'2. RC'!E12</f>
        <v>819731799.29999733</v>
      </c>
      <c r="D13" s="250"/>
      <c r="E13" s="251">
        <f t="shared" si="0"/>
        <v>819731799.29999733</v>
      </c>
      <c r="F13" s="56"/>
      <c r="G13" s="50"/>
      <c r="J13" s="252"/>
    </row>
    <row r="14" spans="1:10" x14ac:dyDescent="0.25">
      <c r="A14" s="241"/>
      <c r="B14" s="253" t="s">
        <v>80</v>
      </c>
      <c r="C14" s="254">
        <f>'2. RC'!E13</f>
        <v>-67866135.150000334</v>
      </c>
      <c r="D14" s="250"/>
      <c r="E14" s="251">
        <f t="shared" si="0"/>
        <v>-67866135.150000334</v>
      </c>
      <c r="G14" s="50"/>
      <c r="J14" s="252"/>
    </row>
    <row r="15" spans="1:10" x14ac:dyDescent="0.25">
      <c r="A15" s="241"/>
      <c r="B15" s="248" t="s">
        <v>263</v>
      </c>
      <c r="C15" s="249">
        <f>'2. RC'!E14</f>
        <v>751865664.149997</v>
      </c>
      <c r="D15" s="250"/>
      <c r="E15" s="251">
        <f t="shared" si="0"/>
        <v>751865664.149997</v>
      </c>
      <c r="G15" s="50"/>
      <c r="J15" s="252"/>
    </row>
    <row r="16" spans="1:10" ht="25.5" x14ac:dyDescent="0.25">
      <c r="A16" s="241"/>
      <c r="B16" s="248" t="s">
        <v>82</v>
      </c>
      <c r="C16" s="249">
        <f>'2. RC'!E15</f>
        <v>15488100.439999994</v>
      </c>
      <c r="D16" s="250"/>
      <c r="E16" s="251">
        <f t="shared" si="0"/>
        <v>15488100.439999994</v>
      </c>
      <c r="G16" s="50"/>
      <c r="J16" s="252"/>
    </row>
    <row r="17" spans="1:11" x14ac:dyDescent="0.25">
      <c r="A17" s="241"/>
      <c r="B17" s="248" t="s">
        <v>83</v>
      </c>
      <c r="C17" s="249">
        <f>'2. RC'!E16</f>
        <v>2067124.8100000024</v>
      </c>
      <c r="D17" s="250"/>
      <c r="E17" s="251">
        <f t="shared" si="0"/>
        <v>2067124.8100000024</v>
      </c>
      <c r="F17" s="255"/>
      <c r="G17" s="50"/>
      <c r="J17" s="252"/>
      <c r="K17" s="256"/>
    </row>
    <row r="18" spans="1:11" x14ac:dyDescent="0.25">
      <c r="A18" s="241"/>
      <c r="B18" s="248" t="s">
        <v>84</v>
      </c>
      <c r="C18" s="249">
        <f>'2. RC'!E17</f>
        <v>0</v>
      </c>
      <c r="D18" s="250"/>
      <c r="E18" s="251">
        <f t="shared" si="0"/>
        <v>0</v>
      </c>
      <c r="G18" s="50"/>
      <c r="J18" s="252"/>
    </row>
    <row r="19" spans="1:11" ht="25.5" x14ac:dyDescent="0.25">
      <c r="A19" s="241"/>
      <c r="B19" s="248" t="s">
        <v>85</v>
      </c>
      <c r="C19" s="249">
        <f>'2. RC'!E18</f>
        <v>48255000.220000029</v>
      </c>
      <c r="D19" s="250">
        <f>'9. Capital'!C15</f>
        <v>23290049</v>
      </c>
      <c r="E19" s="251">
        <f t="shared" si="0"/>
        <v>24964951.220000029</v>
      </c>
      <c r="G19" s="50"/>
      <c r="J19" s="252"/>
    </row>
    <row r="20" spans="1:11" x14ac:dyDescent="0.25">
      <c r="A20" s="241"/>
      <c r="B20" s="248" t="s">
        <v>86</v>
      </c>
      <c r="C20" s="249">
        <f>'2. RC'!E19</f>
        <v>7087965.7210000008</v>
      </c>
      <c r="D20" s="250"/>
      <c r="E20" s="251">
        <f t="shared" si="0"/>
        <v>7087965.7210000008</v>
      </c>
      <c r="G20" s="50"/>
      <c r="J20" s="252"/>
    </row>
    <row r="21" spans="1:11" ht="51.75" thickBot="1" x14ac:dyDescent="0.3">
      <c r="A21" s="257"/>
      <c r="B21" s="258" t="s">
        <v>264</v>
      </c>
      <c r="C21" s="259">
        <f>SUM(C8:C12)+SUM(C15:C20)</f>
        <v>1094898345.7309971</v>
      </c>
      <c r="D21" s="259">
        <f>SUM(D8:D12)+SUM(D15:D20)</f>
        <v>23290049</v>
      </c>
      <c r="E21" s="260">
        <f>SUM(E8:E12)+SUM(E15:E20)</f>
        <v>1071608296.730997</v>
      </c>
      <c r="G21" s="50"/>
    </row>
    <row r="22" spans="1:11" x14ac:dyDescent="0.25">
      <c r="A22"/>
      <c r="C22"/>
      <c r="D22"/>
      <c r="E22" s="256"/>
      <c r="G22" s="50"/>
    </row>
    <row r="23" spans="1:11" s="24" customFormat="1" x14ac:dyDescent="0.25">
      <c r="B23" s="262"/>
      <c r="E23" s="263"/>
      <c r="F23"/>
      <c r="G23"/>
    </row>
    <row r="24" spans="1:11" s="24" customFormat="1" x14ac:dyDescent="0.25">
      <c r="B24" s="264"/>
      <c r="D24" s="120"/>
      <c r="E24" s="263"/>
      <c r="F24"/>
      <c r="G24"/>
    </row>
    <row r="25" spans="1:11" s="24" customFormat="1" x14ac:dyDescent="0.25">
      <c r="B25" s="262"/>
      <c r="D25" s="120"/>
      <c r="F25"/>
      <c r="G25"/>
    </row>
    <row r="26" spans="1:11" s="24" customFormat="1" x14ac:dyDescent="0.25">
      <c r="B26" s="262"/>
      <c r="F26"/>
      <c r="G26"/>
    </row>
    <row r="27" spans="1:11" s="24" customFormat="1" x14ac:dyDescent="0.25">
      <c r="B27" s="262"/>
      <c r="F27"/>
      <c r="G27"/>
    </row>
    <row r="28" spans="1:11" s="24" customFormat="1" x14ac:dyDescent="0.25">
      <c r="B28" s="262"/>
      <c r="F28"/>
      <c r="G28"/>
    </row>
    <row r="29" spans="1:11" s="24" customFormat="1" x14ac:dyDescent="0.25">
      <c r="B29" s="262"/>
      <c r="F29"/>
      <c r="G29"/>
    </row>
    <row r="30" spans="1:11" s="24" customFormat="1" x14ac:dyDescent="0.25">
      <c r="B30" s="264"/>
      <c r="F30"/>
      <c r="G30"/>
    </row>
    <row r="31" spans="1:11" s="24" customFormat="1" x14ac:dyDescent="0.25">
      <c r="B31" s="264"/>
      <c r="F31"/>
      <c r="G31"/>
    </row>
    <row r="32" spans="1:11" s="24" customFormat="1" x14ac:dyDescent="0.25">
      <c r="B32" s="264"/>
      <c r="F32"/>
      <c r="G32"/>
    </row>
    <row r="33" spans="2:7" s="24" customFormat="1" x14ac:dyDescent="0.25">
      <c r="B33" s="264"/>
      <c r="F33"/>
      <c r="G33"/>
    </row>
    <row r="34" spans="2:7" s="24" customFormat="1" x14ac:dyDescent="0.25">
      <c r="B34" s="264"/>
      <c r="F34"/>
      <c r="G34"/>
    </row>
    <row r="35" spans="2:7" s="24" customFormat="1" x14ac:dyDescent="0.25">
      <c r="B35" s="264"/>
      <c r="F35"/>
      <c r="G35"/>
    </row>
  </sheetData>
  <mergeCells count="3">
    <mergeCell ref="B6:B7"/>
    <mergeCell ref="C6:C7"/>
    <mergeCell ref="D6:E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0.249977111117893"/>
    <pageSetUpPr fitToPage="1"/>
  </sheetPr>
  <dimension ref="A1:I31"/>
  <sheetViews>
    <sheetView zoomScaleNormal="100" workbookViewId="0">
      <pane xSplit="1" ySplit="4" topLeftCell="B10" activePane="bottomRight" state="frozen"/>
      <selection activeCell="B26" sqref="B26"/>
      <selection pane="topRight" activeCell="B26" sqref="B26"/>
      <selection pane="bottomLeft" activeCell="B26" sqref="B26"/>
      <selection pane="bottomRight" activeCell="B26" sqref="B26"/>
    </sheetView>
  </sheetViews>
  <sheetFormatPr defaultRowHeight="15" outlineLevelRow="1" x14ac:dyDescent="0.25"/>
  <cols>
    <col min="1" max="1" width="9.5703125" style="24" bestFit="1" customWidth="1"/>
    <col min="2" max="2" width="114.28515625" style="24" customWidth="1"/>
    <col min="3" max="3" width="18.85546875" style="26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9" ht="15.75" x14ac:dyDescent="0.3">
      <c r="A1" s="25" t="s">
        <v>29</v>
      </c>
      <c r="B1" s="24" t="str">
        <f>'1. key ratios'!B1</f>
        <v>სს ტერაბანკი</v>
      </c>
    </row>
    <row r="2" spans="1:9" s="232" customFormat="1" ht="15.75" customHeight="1" x14ac:dyDescent="0.3">
      <c r="A2" s="232" t="s">
        <v>31</v>
      </c>
      <c r="B2" s="91">
        <f>'1. key ratios'!B2</f>
        <v>44012</v>
      </c>
      <c r="C2" s="265"/>
      <c r="D2"/>
      <c r="E2"/>
      <c r="F2"/>
    </row>
    <row r="3" spans="1:9" s="232" customFormat="1" ht="15.75" customHeight="1" x14ac:dyDescent="0.3">
      <c r="C3" s="265"/>
      <c r="D3"/>
      <c r="E3"/>
      <c r="F3"/>
    </row>
    <row r="4" spans="1:9" s="232" customFormat="1" ht="26.25" thickBot="1" x14ac:dyDescent="0.35">
      <c r="A4" s="232" t="s">
        <v>265</v>
      </c>
      <c r="B4" s="266" t="s">
        <v>19</v>
      </c>
      <c r="C4" s="267" t="s">
        <v>67</v>
      </c>
      <c r="D4"/>
      <c r="E4"/>
      <c r="F4"/>
    </row>
    <row r="5" spans="1:9" ht="26.25" x14ac:dyDescent="0.25">
      <c r="A5" s="268">
        <v>1</v>
      </c>
      <c r="B5" s="269" t="s">
        <v>266</v>
      </c>
      <c r="C5" s="270">
        <f>'7. LI1'!E21</f>
        <v>1071608296.730997</v>
      </c>
    </row>
    <row r="6" spans="1:9" s="17" customFormat="1" x14ac:dyDescent="0.25">
      <c r="A6" s="271">
        <v>2.1</v>
      </c>
      <c r="B6" s="272" t="s">
        <v>267</v>
      </c>
      <c r="C6" s="273">
        <v>61236974.309999987</v>
      </c>
      <c r="D6" s="274"/>
    </row>
    <row r="7" spans="1:9" s="279" customFormat="1" ht="25.5" outlineLevel="1" x14ac:dyDescent="0.25">
      <c r="A7" s="275">
        <v>2.2000000000000002</v>
      </c>
      <c r="B7" s="276" t="s">
        <v>268</v>
      </c>
      <c r="C7" s="277">
        <v>49853682</v>
      </c>
      <c r="D7" s="278"/>
    </row>
    <row r="8" spans="1:9" s="279" customFormat="1" ht="26.25" x14ac:dyDescent="0.25">
      <c r="A8" s="275">
        <v>3</v>
      </c>
      <c r="B8" s="280" t="s">
        <v>269</v>
      </c>
      <c r="C8" s="281">
        <f>SUM(C5:C7)</f>
        <v>1182698953.040997</v>
      </c>
      <c r="D8" s="278"/>
    </row>
    <row r="9" spans="1:9" s="17" customFormat="1" x14ac:dyDescent="0.25">
      <c r="A9" s="271">
        <v>4</v>
      </c>
      <c r="B9" s="282" t="s">
        <v>270</v>
      </c>
      <c r="C9" s="283">
        <v>12415303.580000054</v>
      </c>
      <c r="D9" s="274"/>
    </row>
    <row r="10" spans="1:9" s="279" customFormat="1" ht="25.5" outlineLevel="1" x14ac:dyDescent="0.25">
      <c r="A10" s="275">
        <v>5.0999999999999996</v>
      </c>
      <c r="B10" s="276" t="s">
        <v>271</v>
      </c>
      <c r="C10" s="277">
        <v>-29105481.460999981</v>
      </c>
    </row>
    <row r="11" spans="1:9" s="279" customFormat="1" ht="25.5" outlineLevel="1" x14ac:dyDescent="0.25">
      <c r="A11" s="275">
        <v>5.2</v>
      </c>
      <c r="B11" s="276" t="s">
        <v>272</v>
      </c>
      <c r="C11" s="277">
        <f>-(C7-'15. CCR'!E21)</f>
        <v>-48856608.359999999</v>
      </c>
    </row>
    <row r="12" spans="1:9" s="279" customFormat="1" x14ac:dyDescent="0.25">
      <c r="A12" s="275">
        <v>6</v>
      </c>
      <c r="B12" s="284" t="s">
        <v>273</v>
      </c>
      <c r="C12" s="277">
        <v>10131756.66</v>
      </c>
    </row>
    <row r="13" spans="1:9" s="279" customFormat="1" ht="15.75" thickBot="1" x14ac:dyDescent="0.3">
      <c r="A13" s="285">
        <v>7</v>
      </c>
      <c r="B13" s="286" t="s">
        <v>274</v>
      </c>
      <c r="C13" s="287">
        <f>SUM(C8:C12)</f>
        <v>1127283923.4599974</v>
      </c>
      <c r="D13" s="278"/>
    </row>
    <row r="14" spans="1:9" x14ac:dyDescent="0.25">
      <c r="C14" s="288"/>
      <c r="D14" s="56"/>
      <c r="E14" s="56"/>
    </row>
    <row r="15" spans="1:9" ht="26.25" x14ac:dyDescent="0.25">
      <c r="B15" s="88" t="s">
        <v>275</v>
      </c>
      <c r="D15" s="256"/>
    </row>
    <row r="16" spans="1:9" s="24" customFormat="1" x14ac:dyDescent="0.25">
      <c r="B16" s="289"/>
      <c r="C16" s="265"/>
      <c r="D16"/>
      <c r="E16"/>
      <c r="F16"/>
      <c r="G16"/>
      <c r="H16"/>
      <c r="I16"/>
    </row>
    <row r="17" spans="2:9" s="24" customFormat="1" x14ac:dyDescent="0.25">
      <c r="B17" s="289"/>
      <c r="C17" s="265"/>
      <c r="D17"/>
      <c r="E17"/>
      <c r="F17"/>
      <c r="G17"/>
      <c r="H17"/>
      <c r="I17"/>
    </row>
    <row r="18" spans="2:9" s="24" customFormat="1" x14ac:dyDescent="0.25">
      <c r="B18" s="264"/>
      <c r="C18" s="290"/>
      <c r="D18" s="56"/>
      <c r="E18"/>
      <c r="F18"/>
      <c r="G18"/>
      <c r="H18"/>
      <c r="I18"/>
    </row>
    <row r="19" spans="2:9" s="24" customFormat="1" x14ac:dyDescent="0.25">
      <c r="B19" s="262"/>
      <c r="C19" s="265"/>
      <c r="D19"/>
      <c r="E19"/>
      <c r="F19"/>
      <c r="G19"/>
      <c r="H19"/>
      <c r="I19"/>
    </row>
    <row r="20" spans="2:9" s="24" customFormat="1" x14ac:dyDescent="0.25">
      <c r="B20" s="264"/>
      <c r="C20" s="291"/>
      <c r="D20"/>
      <c r="E20"/>
      <c r="F20"/>
      <c r="G20"/>
      <c r="H20"/>
      <c r="I20"/>
    </row>
    <row r="21" spans="2:9" s="24" customFormat="1" x14ac:dyDescent="0.25">
      <c r="B21" s="262"/>
      <c r="C21" s="291"/>
      <c r="D21"/>
      <c r="E21"/>
      <c r="F21"/>
      <c r="G21"/>
      <c r="H21"/>
      <c r="I21"/>
    </row>
    <row r="22" spans="2:9" s="24" customFormat="1" x14ac:dyDescent="0.25">
      <c r="B22" s="262"/>
      <c r="C22" s="265"/>
      <c r="D22"/>
      <c r="E22"/>
      <c r="F22"/>
      <c r="G22"/>
      <c r="H22"/>
      <c r="I22"/>
    </row>
    <row r="23" spans="2:9" s="24" customFormat="1" x14ac:dyDescent="0.25">
      <c r="B23" s="262"/>
      <c r="C23" s="265"/>
      <c r="D23"/>
      <c r="E23"/>
      <c r="F23"/>
      <c r="G23"/>
      <c r="H23"/>
      <c r="I23"/>
    </row>
    <row r="24" spans="2:9" s="24" customFormat="1" x14ac:dyDescent="0.25">
      <c r="B24" s="262"/>
      <c r="C24" s="265"/>
      <c r="D24"/>
      <c r="E24"/>
      <c r="F24"/>
      <c r="G24"/>
      <c r="H24"/>
      <c r="I24"/>
    </row>
    <row r="25" spans="2:9" s="24" customFormat="1" x14ac:dyDescent="0.25">
      <c r="B25" s="262"/>
      <c r="C25" s="265"/>
      <c r="D25"/>
      <c r="E25"/>
      <c r="F25"/>
      <c r="G25"/>
      <c r="H25"/>
      <c r="I25"/>
    </row>
    <row r="26" spans="2:9" s="24" customFormat="1" x14ac:dyDescent="0.25">
      <c r="B26" s="264"/>
      <c r="C26" s="265"/>
      <c r="D26"/>
      <c r="E26"/>
      <c r="F26"/>
      <c r="G26"/>
      <c r="H26"/>
      <c r="I26"/>
    </row>
    <row r="27" spans="2:9" s="24" customFormat="1" x14ac:dyDescent="0.25">
      <c r="B27" s="264"/>
      <c r="C27" s="265"/>
      <c r="D27"/>
      <c r="E27"/>
      <c r="F27"/>
      <c r="G27"/>
      <c r="H27"/>
      <c r="I27"/>
    </row>
    <row r="28" spans="2:9" s="24" customFormat="1" x14ac:dyDescent="0.25">
      <c r="B28" s="264"/>
      <c r="C28" s="265"/>
      <c r="D28"/>
      <c r="E28"/>
      <c r="F28"/>
      <c r="G28"/>
      <c r="H28"/>
      <c r="I28"/>
    </row>
    <row r="29" spans="2:9" s="24" customFormat="1" x14ac:dyDescent="0.25">
      <c r="B29" s="264"/>
      <c r="C29" s="265"/>
      <c r="D29"/>
      <c r="E29"/>
      <c r="F29"/>
      <c r="G29"/>
      <c r="H29"/>
      <c r="I29"/>
    </row>
    <row r="30" spans="2:9" s="24" customFormat="1" x14ac:dyDescent="0.25">
      <c r="B30" s="264"/>
      <c r="C30" s="265"/>
      <c r="D30"/>
      <c r="E30"/>
      <c r="F30"/>
      <c r="G30"/>
      <c r="H30"/>
      <c r="I30"/>
    </row>
    <row r="31" spans="2:9" s="24" customFormat="1" x14ac:dyDescent="0.25">
      <c r="B31" s="264"/>
      <c r="C31" s="265"/>
      <c r="D31"/>
      <c r="E31"/>
      <c r="F31"/>
      <c r="G31"/>
      <c r="H31"/>
      <c r="I31"/>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k4fnHw6Ar5ACByN6q/m0DErWO/M68czyd51slLkA39E=</DigestValue>
    </Reference>
    <Reference Type="http://www.w3.org/2000/09/xmldsig#Object" URI="#idOfficeObject">
      <DigestMethod Algorithm="http://www.w3.org/2001/04/xmlenc#sha256"/>
      <DigestValue>DK/3qHzWMbCZIQpaztEgbZwKg5plYxA7lkLKxsbbmFs=</DigestValue>
    </Reference>
    <Reference Type="http://uri.etsi.org/01903#SignedProperties" URI="#idSignedProperties">
      <Transforms>
        <Transform Algorithm="http://www.w3.org/TR/2001/REC-xml-c14n-20010315"/>
      </Transforms>
      <DigestMethod Algorithm="http://www.w3.org/2001/04/xmlenc#sha256"/>
      <DigestValue>mIlcM2QYMNK4CwADV9ypCl7nrauxK4hhaJaq7nWAAds=</DigestValue>
    </Reference>
  </SignedInfo>
  <SignatureValue>RaYRLB+1AUWvdayf5t6Hxi7Xa/EV+0/mj+4hvpOtVUexh96tDy828WDv2a4H3VyfHrmzu2doLWij
BIQISdWFDXuuwhvceX9wMjnPxb9bkap+w2Khsh6Ah50zcDA5GQ8hOy05EMc+6QGdpAklkwoCNRR4
MMmh2ictehIBaQfhmDLW6IcTL4id+TL6lgE7r6CeGHahG+JMSc58fk/mivwjkHIh3534rPg+kBs4
MkFOouUZCHoSzP5GHmRCmF2W6tFGSYcnPIZATetBln6KYicc7IXS2n7im0mA/P1jqjrDlK5D3A8C
OxyMMKkI85jypnPuReZdwIdMV8d7ItgCE0Jweg==</SignatureValue>
  <KeyInfo>
    <X509Data>
      <X509Certificate>MIIGOjCCBSKgAwIBAgIKf4OXoAACAAFuKDANBgkqhkiG9w0BAQsFADBKMRIwEAYKCZImiZPyLGQBGRYCZ2UxEzARBgoJkiaJk/IsZAEZFgNuYmcxHzAdBgNVBAMTFk5CRyBDbGFzcyAyIElOVCBTdWIgQ0EwHhcNMjAwMjI4MDcxMjQ1WhcNMjExMjIyMDk0NjU2WjA4MRUwEwYDVQQKEwxKU0MgVEVSQUJBTksxHzAdBgNVBAMTFkJLUyAtIFJldmF6IEdhcmRhdmFkemUwggEiMA0GCSqGSIb3DQEBAQUAA4IBDwAwggEKAoIBAQDgDTkDgrOk9lrT2tHmNjWEVFq9Hu1fidx0XXauqYZ77fESmlZ0KQbqGZ8aNy1Ud99CBRQISDvYeHk+5Sf903R+I7esuq1AwqCt/IkTHC+L8wBv7acI3p7xVDvJQYKBFgoj7QvqraZ0x3eeyHJ3ijsiuOVNqorX5kE8b3SUNy1mgBM22gj7ZyLL3Z6rTmiQB61e/5CfUK9DyzRnt6ZEVu3CpMyg7gjSjR0d+XEb6PVdhF09WzVQBiQQyvkxzEQKt7ta8qEwP4gLoe+kk2az8eZ3X3mysjH8AskGuqbjVGSPOrzZuWEqZFCvNlYsXESVE4xQhM4RJpLHFjeJfBZevjH/AgMBAAGjggMyMIIDLjA8BgkrBgEEAYI3FQcELzAtBiUrBgEEAYI3FQjmsmCDjfVEhoGZCYO4oUqDvoRxBIPEkTOEg4hdAgFkAgEjMB0GA1UdJQQWMBQGCCsGAQUFBwMCBggrBgEFBQcDBDALBgNVHQ8EBAMCB4AwJwYJKwYBBAGCNxUKBBowGDAKBggrBgEFBQcDAjAKBggrBgEFBQcDBDAdBgNVHQ4EFgQUO4RsDsXBj/wD8AVM2MFqNtGed8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gm0pGaAteru5vAtA8ydx4bBDKBfmg2dDRwO/2e+i7wrxBgtJYiTl6uVB91+BQaBcTSQo03BMX9XvPcpj1yL2zV0leWNvJYLelY3LnoG5k4GAFInYxeYqJ5ButHlWGNhmQ4AnAwVEjf0uIYWrHI5UPlEtxdrL0FDV1FRt2cin8zulnjMZ+3E4n8+nxhhLQCbF3aA18EYYG7t+ECtgkXl5PJade/ceZRZXZSFFdSzHms5Yex7eQ/Lh+qVFcN4yn/b/LNNyc2Vg+JyPW+Vg2SMauW9m3+Zci8RGbdIEIQpCBcPwfiJDuhUBJARMr3tcrs5iTQc/Dy70nEoyms+nHJOD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m5+fLv7U5NPC9REntkwEIrITOocnJIl/UdOx/cxIQ7o=</DigestValue>
      </Reference>
      <Reference URI="/xl/calcChain.xml?ContentType=application/vnd.openxmlformats-officedocument.spreadsheetml.calcChain+xml">
        <DigestMethod Algorithm="http://www.w3.org/2001/04/xmlenc#sha256"/>
        <DigestValue>NRDIK/AkYB3E38R2Ja0qZJwd7eexQ55cXprse7f5j28=</DigestValue>
      </Reference>
      <Reference URI="/xl/drawings/drawing1.xml?ContentType=application/vnd.openxmlformats-officedocument.drawing+xml">
        <DigestMethod Algorithm="http://www.w3.org/2001/04/xmlenc#sha256"/>
        <DigestValue>aQkF4Y6wo2KQc6XOU0TG9bWcskcl6/vG/+FNY41hzVI=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3+EPGLAN2rilkE1GdVD95lwBv7fKjIl0YTvdq2dwzsw=</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8RO07XxZtFP/a2sMuSarVEGsZ82mj1dwCn4QSlUguNw=</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Q58xEpajZ0unDe1tkY71iA/y2nDcWaxJQ1nm2pd0BYQ=</DigestValue>
      </Reference>
      <Reference URI="/xl/externalLinks/externalLink3.xml?ContentType=application/vnd.openxmlformats-officedocument.spreadsheetml.externalLink+xml">
        <DigestMethod Algorithm="http://www.w3.org/2001/04/xmlenc#sha256"/>
        <DigestValue>zbGYULkhXhmfRyfsd46oy1r/FocRkH9vEPCkovK271Q=</DigestValue>
      </Reference>
      <Reference URI="/xl/externalLinks/externalLink4.xml?ContentType=application/vnd.openxmlformats-officedocument.spreadsheetml.externalLink+xml">
        <DigestMethod Algorithm="http://www.w3.org/2001/04/xmlenc#sha256"/>
        <DigestValue>6JnUOBSq3qQvivt7ufR97pp2ohiag4WY+ApzR/9Roh4=</DigestValue>
      </Reference>
      <Reference URI="/xl/externalLinks/externalLink5.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apKrQZ4R/RTI4sslego3LeLLCgNMu4x2dBZo2keh4U4=</DigestValue>
      </Reference>
      <Reference URI="/xl/printerSettings/printerSettings10.bin?ContentType=application/vnd.openxmlformats-officedocument.spreadsheetml.printerSettings">
        <DigestMethod Algorithm="http://www.w3.org/2001/04/xmlenc#sha256"/>
        <DigestValue>apKrQZ4R/RTI4sslego3LeLLCgNMu4x2dBZo2keh4U4=</DigestValue>
      </Reference>
      <Reference URI="/xl/printerSettings/printerSettings11.bin?ContentType=application/vnd.openxmlformats-officedocument.spreadsheetml.printerSettings">
        <DigestMethod Algorithm="http://www.w3.org/2001/04/xmlenc#sha256"/>
        <DigestValue>apKrQZ4R/RTI4sslego3LeLLCgNMu4x2dBZo2keh4U4=</DigestValue>
      </Reference>
      <Reference URI="/xl/printerSettings/printerSettings12.bin?ContentType=application/vnd.openxmlformats-officedocument.spreadsheetml.printerSettings">
        <DigestMethod Algorithm="http://www.w3.org/2001/04/xmlenc#sha256"/>
        <DigestValue>apKrQZ4R/RTI4sslego3LeLLCgNMu4x2dBZo2keh4U4=</DigestValue>
      </Reference>
      <Reference URI="/xl/printerSettings/printerSettings13.bin?ContentType=application/vnd.openxmlformats-officedocument.spreadsheetml.printerSettings">
        <DigestMethod Algorithm="http://www.w3.org/2001/04/xmlenc#sha256"/>
        <DigestValue>F5eJqqc99JuTydU+CuankAss06dPiygGa7Luj0bcuzA=</DigestValue>
      </Reference>
      <Reference URI="/xl/printerSettings/printerSettings14.bin?ContentType=application/vnd.openxmlformats-officedocument.spreadsheetml.printerSettings">
        <DigestMethod Algorithm="http://www.w3.org/2001/04/xmlenc#sha256"/>
        <DigestValue>QsUFPppz39Ks1HCx0GFTA55nNjdhzFipZJcAl6r/ePU=</DigestValue>
      </Reference>
      <Reference URI="/xl/printerSettings/printerSettings15.bin?ContentType=application/vnd.openxmlformats-officedocument.spreadsheetml.printerSettings">
        <DigestMethod Algorithm="http://www.w3.org/2001/04/xmlenc#sha256"/>
        <DigestValue>QsUFPppz39Ks1HCx0GFTA55nNjdhzFipZJcAl6r/ePU=</DigestValue>
      </Reference>
      <Reference URI="/xl/printerSettings/printerSettings16.bin?ContentType=application/vnd.openxmlformats-officedocument.spreadsheetml.printerSettings">
        <DigestMethod Algorithm="http://www.w3.org/2001/04/xmlenc#sha256"/>
        <DigestValue>QsUFPppz39Ks1HCx0GFTA55nNjdhzFipZJcAl6r/ePU=</DigestValue>
      </Reference>
      <Reference URI="/xl/printerSettings/printerSettings17.bin?ContentType=application/vnd.openxmlformats-officedocument.spreadsheetml.printerSettings">
        <DigestMethod Algorithm="http://www.w3.org/2001/04/xmlenc#sha256"/>
        <DigestValue>F5eJqqc99JuTydU+CuankAss06dPiygGa7Luj0bcuzA=</DigestValue>
      </Reference>
      <Reference URI="/xl/printerSettings/printerSettings18.bin?ContentType=application/vnd.openxmlformats-officedocument.spreadsheetml.printerSettings">
        <DigestMethod Algorithm="http://www.w3.org/2001/04/xmlenc#sha256"/>
        <DigestValue>apKrQZ4R/RTI4sslego3LeLLCgNMu4x2dBZo2keh4U4=</DigestValue>
      </Reference>
      <Reference URI="/xl/printerSettings/printerSettings2.bin?ContentType=application/vnd.openxmlformats-officedocument.spreadsheetml.printerSettings">
        <DigestMethod Algorithm="http://www.w3.org/2001/04/xmlenc#sha256"/>
        <DigestValue>apKrQZ4R/RTI4sslego3LeLLCgNMu4x2dBZo2keh4U4=</DigestValue>
      </Reference>
      <Reference URI="/xl/printerSettings/printerSettings3.bin?ContentType=application/vnd.openxmlformats-officedocument.spreadsheetml.printerSettings">
        <DigestMethod Algorithm="http://www.w3.org/2001/04/xmlenc#sha256"/>
        <DigestValue>apKrQZ4R/RTI4sslego3LeLLCgNMu4x2dBZo2keh4U4=</DigestValue>
      </Reference>
      <Reference URI="/xl/printerSettings/printerSettings4.bin?ContentType=application/vnd.openxmlformats-officedocument.spreadsheetml.printerSettings">
        <DigestMethod Algorithm="http://www.w3.org/2001/04/xmlenc#sha256"/>
        <DigestValue>apKrQZ4R/RTI4sslego3LeLLCgNMu4x2dBZo2keh4U4=</DigestValue>
      </Reference>
      <Reference URI="/xl/printerSettings/printerSettings5.bin?ContentType=application/vnd.openxmlformats-officedocument.spreadsheetml.printerSettings">
        <DigestMethod Algorithm="http://www.w3.org/2001/04/xmlenc#sha256"/>
        <DigestValue>apKrQZ4R/RTI4sslego3LeLLCgNMu4x2dBZo2keh4U4=</DigestValue>
      </Reference>
      <Reference URI="/xl/printerSettings/printerSettings6.bin?ContentType=application/vnd.openxmlformats-officedocument.spreadsheetml.printerSettings">
        <DigestMethod Algorithm="http://www.w3.org/2001/04/xmlenc#sha256"/>
        <DigestValue>apKrQZ4R/RTI4sslego3LeLLCgNMu4x2dBZo2keh4U4=</DigestValue>
      </Reference>
      <Reference URI="/xl/printerSettings/printerSettings7.bin?ContentType=application/vnd.openxmlformats-officedocument.spreadsheetml.printerSettings">
        <DigestMethod Algorithm="http://www.w3.org/2001/04/xmlenc#sha256"/>
        <DigestValue>apKrQZ4R/RTI4sslego3LeLLCgNMu4x2dBZo2keh4U4=</DigestValue>
      </Reference>
      <Reference URI="/xl/printerSettings/printerSettings8.bin?ContentType=application/vnd.openxmlformats-officedocument.spreadsheetml.printerSettings">
        <DigestMethod Algorithm="http://www.w3.org/2001/04/xmlenc#sha256"/>
        <DigestValue>F5eJqqc99JuTydU+CuankAss06dPiygGa7Luj0bcuzA=</DigestValue>
      </Reference>
      <Reference URI="/xl/printerSettings/printerSettings9.bin?ContentType=application/vnd.openxmlformats-officedocument.spreadsheetml.printerSettings">
        <DigestMethod Algorithm="http://www.w3.org/2001/04/xmlenc#sha256"/>
        <DigestValue>apKrQZ4R/RTI4sslego3LeLLCgNMu4x2dBZo2keh4U4=</DigestValue>
      </Reference>
      <Reference URI="/xl/sharedStrings.xml?ContentType=application/vnd.openxmlformats-officedocument.spreadsheetml.sharedStrings+xml">
        <DigestMethod Algorithm="http://www.w3.org/2001/04/xmlenc#sha256"/>
        <DigestValue>spUnxnpFo0uafiEwR4u/LweGvTPAgbREI/yxW4vj8/Y=</DigestValue>
      </Reference>
      <Reference URI="/xl/styles.xml?ContentType=application/vnd.openxmlformats-officedocument.spreadsheetml.styles+xml">
        <DigestMethod Algorithm="http://www.w3.org/2001/04/xmlenc#sha256"/>
        <DigestValue>ToQCcOtY9psRY/lckG3fklf2rP0/Jbsj2wEUQJcyh8s=</DigestValue>
      </Reference>
      <Reference URI="/xl/theme/theme1.xml?ContentType=application/vnd.openxmlformats-officedocument.theme+xml">
        <DigestMethod Algorithm="http://www.w3.org/2001/04/xmlenc#sha256"/>
        <DigestValue>oN9UzXxQfkhQYaC6PedQPrgfbfqMxwHuRHhDm98m37s=</DigestValue>
      </Reference>
      <Reference URI="/xl/workbook.xml?ContentType=application/vnd.openxmlformats-officedocument.spreadsheetml.sheet.main+xml">
        <DigestMethod Algorithm="http://www.w3.org/2001/04/xmlenc#sha256"/>
        <DigestValue>Tq65KHrxwV3/gxr+DM1JZUxCS0PeUgRxEvdhij85zNU=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ol7RD0u4oXNhQ2e2PwEjsxovxIuSpGyUKH569lbgpKg=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RwiiKg/lH18X7DpJSS5gY6rCXEU0u8Qso0xPVmdvRwE=</DigestValue>
      </Reference>
      <Reference URI="/xl/worksheets/sheet10.xml?ContentType=application/vnd.openxmlformats-officedocument.spreadsheetml.worksheet+xml">
        <DigestMethod Algorithm="http://www.w3.org/2001/04/xmlenc#sha256"/>
        <DigestValue>cwWvFLvxTrg0cwoxhVZtQ63oIRniwvZ6H+3wltMbjKA=</DigestValue>
      </Reference>
      <Reference URI="/xl/worksheets/sheet11.xml?ContentType=application/vnd.openxmlformats-officedocument.spreadsheetml.worksheet+xml">
        <DigestMethod Algorithm="http://www.w3.org/2001/04/xmlenc#sha256"/>
        <DigestValue>O+IdS9hWs71GKZs+W1uNgQpJGCsga3rp/aqi5TV1teY=</DigestValue>
      </Reference>
      <Reference URI="/xl/worksheets/sheet12.xml?ContentType=application/vnd.openxmlformats-officedocument.spreadsheetml.worksheet+xml">
        <DigestMethod Algorithm="http://www.w3.org/2001/04/xmlenc#sha256"/>
        <DigestValue>QI3avebPkcx7FgWDHGN62BaYWI1CjuBqlittd1ME0Mo=</DigestValue>
      </Reference>
      <Reference URI="/xl/worksheets/sheet13.xml?ContentType=application/vnd.openxmlformats-officedocument.spreadsheetml.worksheet+xml">
        <DigestMethod Algorithm="http://www.w3.org/2001/04/xmlenc#sha256"/>
        <DigestValue>J9ZlMMmJBin/D0xM6t3pRVT/a5KWXosJTj0AJE8mcb8=</DigestValue>
      </Reference>
      <Reference URI="/xl/worksheets/sheet14.xml?ContentType=application/vnd.openxmlformats-officedocument.spreadsheetml.worksheet+xml">
        <DigestMethod Algorithm="http://www.w3.org/2001/04/xmlenc#sha256"/>
        <DigestValue>UZ868wWXqqOvAxh/WDj/ZckkZlUIzQoOvn2Sc8xxOco=</DigestValue>
      </Reference>
      <Reference URI="/xl/worksheets/sheet15.xml?ContentType=application/vnd.openxmlformats-officedocument.spreadsheetml.worksheet+xml">
        <DigestMethod Algorithm="http://www.w3.org/2001/04/xmlenc#sha256"/>
        <DigestValue>0bGK++E8ie5ka/9t4pbWGY6RZrAybK6q43YutDVWOdI=</DigestValue>
      </Reference>
      <Reference URI="/xl/worksheets/sheet16.xml?ContentType=application/vnd.openxmlformats-officedocument.spreadsheetml.worksheet+xml">
        <DigestMethod Algorithm="http://www.w3.org/2001/04/xmlenc#sha256"/>
        <DigestValue>gBHL8K6m3sP496h98f4YhwChByzhNNsZUa1D2OGwXsM=</DigestValue>
      </Reference>
      <Reference URI="/xl/worksheets/sheet17.xml?ContentType=application/vnd.openxmlformats-officedocument.spreadsheetml.worksheet+xml">
        <DigestMethod Algorithm="http://www.w3.org/2001/04/xmlenc#sha256"/>
        <DigestValue>F8wbXvRcRKPUG9GTlpYdhBD6yOJ0uw23bxhr5f6atLs=</DigestValue>
      </Reference>
      <Reference URI="/xl/worksheets/sheet18.xml?ContentType=application/vnd.openxmlformats-officedocument.spreadsheetml.worksheet+xml">
        <DigestMethod Algorithm="http://www.w3.org/2001/04/xmlenc#sha256"/>
        <DigestValue>ZUJDWCrHqeeMuhYjMYWQ/EoHd0cQ0F5omZTz3rR/+rI=</DigestValue>
      </Reference>
      <Reference URI="/xl/worksheets/sheet2.xml?ContentType=application/vnd.openxmlformats-officedocument.spreadsheetml.worksheet+xml">
        <DigestMethod Algorithm="http://www.w3.org/2001/04/xmlenc#sha256"/>
        <DigestValue>bQW4YfYOqz0bvyBh7ArXwKqQPZFZw9LqcjaJz4deJqw=</DigestValue>
      </Reference>
      <Reference URI="/xl/worksheets/sheet3.xml?ContentType=application/vnd.openxmlformats-officedocument.spreadsheetml.worksheet+xml">
        <DigestMethod Algorithm="http://www.w3.org/2001/04/xmlenc#sha256"/>
        <DigestValue>Wu3344+VO0rp1JjOP6SaDdu13ahr6fkxyW1Y5QBNAWQ=</DigestValue>
      </Reference>
      <Reference URI="/xl/worksheets/sheet4.xml?ContentType=application/vnd.openxmlformats-officedocument.spreadsheetml.worksheet+xml">
        <DigestMethod Algorithm="http://www.w3.org/2001/04/xmlenc#sha256"/>
        <DigestValue>4H0HX1/738pr5zrF10LI9uIpTyPyhRQLBXLxbprAvwc=</DigestValue>
      </Reference>
      <Reference URI="/xl/worksheets/sheet5.xml?ContentType=application/vnd.openxmlformats-officedocument.spreadsheetml.worksheet+xml">
        <DigestMethod Algorithm="http://www.w3.org/2001/04/xmlenc#sha256"/>
        <DigestValue>ah98r7lqd6FtGl06ApmCUzEgO8SrgY/KLJN7nZyR130=</DigestValue>
      </Reference>
      <Reference URI="/xl/worksheets/sheet6.xml?ContentType=application/vnd.openxmlformats-officedocument.spreadsheetml.worksheet+xml">
        <DigestMethod Algorithm="http://www.w3.org/2001/04/xmlenc#sha256"/>
        <DigestValue>yhZZU8G1z7tzmiX5qshCYydVwvBDkU53yGy1VTI/nuQ=</DigestValue>
      </Reference>
      <Reference URI="/xl/worksheets/sheet7.xml?ContentType=application/vnd.openxmlformats-officedocument.spreadsheetml.worksheet+xml">
        <DigestMethod Algorithm="http://www.w3.org/2001/04/xmlenc#sha256"/>
        <DigestValue>8x7wDAezhlNfGSpFwEE+EM1dq9/risPf0PwYDX+WYMI=</DigestValue>
      </Reference>
      <Reference URI="/xl/worksheets/sheet8.xml?ContentType=application/vnd.openxmlformats-officedocument.spreadsheetml.worksheet+xml">
        <DigestMethod Algorithm="http://www.w3.org/2001/04/xmlenc#sha256"/>
        <DigestValue>GljLLRsgWbZfUMU92jZr+5pFjXwl+Nwoj1AyN9enNHg=</DigestValue>
      </Reference>
      <Reference URI="/xl/worksheets/sheet9.xml?ContentType=application/vnd.openxmlformats-officedocument.spreadsheetml.worksheet+xml">
        <DigestMethod Algorithm="http://www.w3.org/2001/04/xmlenc#sha256"/>
        <DigestValue>6Cm3v6OAiUJbajrsOEJlKNqqWqGhPoIoSn8v8KvoRks=</DigestValue>
      </Reference>
    </Manifest>
    <SignatureProperties>
      <SignatureProperty Id="idSignatureTime" Target="#idPackageSignature">
        <mdssi:SignatureTime xmlns:mdssi="http://schemas.openxmlformats.org/package/2006/digital-signature">
          <mdssi:Format>YYYY-MM-DDThh:mm:ssTZD</mdssi:Format>
          <mdssi:Value>2020-08-03T08:58:05Z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2020-08-03T08:58:05Z</xd:SigningTime>
          <xd:SigningCertificate>
            <xd:Cert>
              <xd:CertDigest>
                <DigestMethod Algorithm="http://www.w3.org/2001/04/xmlenc#sha256"/>
                <DigestValue>PN4LK1eZjlHJhSNcZEpdICQ2UVVzMhLubwwraxKu2E8=</DigestValue>
              </xd:CertDigest>
              <xd:IssuerSerial>
                <X509IssuerName>CN=NBG Class 2 INT Sub CA, DC=nbg, DC=ge</X509IssuerName>
                <X509SerialNumber>602167992530805484252712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1pNDLuj1twOMU0p5w8o3FmzM4nVEPi1cEU0WBBp2A5s=</DigestValue>
    </Reference>
    <Reference Type="http://www.w3.org/2000/09/xmldsig#Object" URI="#idOfficeObject">
      <DigestMethod Algorithm="http://www.w3.org/2001/04/xmlenc#sha256"/>
      <DigestValue>DK/3qHzWMbCZIQpaztEgbZwKg5plYxA7lkLKxsbbmFs=</DigestValue>
    </Reference>
    <Reference Type="http://uri.etsi.org/01903#SignedProperties" URI="#idSignedProperties">
      <Transforms>
        <Transform Algorithm="http://www.w3.org/TR/2001/REC-xml-c14n-20010315"/>
      </Transforms>
      <DigestMethod Algorithm="http://www.w3.org/2001/04/xmlenc#sha256"/>
      <DigestValue>IdLjPPXsCm1XJ3w9UaSqUzPAd9mW2P3GR/BOLRQnems=</DigestValue>
    </Reference>
  </SignedInfo>
  <SignatureValue>G0d8E1Kw0TX5O5SPh0IThacJjJ3r4fYJkSCWqiVsGxbxyn0GfxRotxMCeuRe98+4gBActACaJG/u
vQ3+Q6w4XwfMXR97FKX1azJH9qnPNajMhePu3GBj23nrIScdEJfgvsKV4GxjQ6xuwA2/IN87DN2+
vmKfwAKbjw1jLzsCCTywh+tAJppCVb+P6Tdv6QEb78VWjdC7VXp/WraQQUdairtz4Ie8lnEA4R8Z
r0qEc8vnr40PZqy8hn/9cznZcGE57sQc1yoAY8Qp3bxnlVy+D4//LudBVsiGWInKC9wWJaPQ/pB6
MoaB+HBQOKKr/8Girh0N4tWN53hK7BNGvdjVSQ==</SignatureValue>
  <KeyInfo>
    <X509Data>
      <X509Certificate>MIIGNzCCBR+gAwIBAgIKciOLlQACAAEQSjANBgkqhkiG9w0BAQsFADBKMRIwEAYKCZImiZPyLGQBGRYCZ2UxEzARBgoJkiaJk/IsZAEZFgNuYmcxHzAdBgNVBAMTFk5CRyBDbGFzcyAyIElOVCBTdWIgQ0EwHhcNMTkwMjI2MTMzODA3WhcNMjEwMjI1MTMzODA3WjA1MRUwEwYDVQQKEwxKU0MgVGVyYWJhbmsxHDAaBgNVBAMTE0JLUyAtIFNvcGhpZSBKdWdlbGkwggEiMA0GCSqGSIb3DQEBAQUAA4IBDwAwggEKAoIBAQDohH+d9PVu7GNwEsMQcCfY8Ku9uM0WhDFo9bTUfeJ4W1DOL+pND5rrR5lWnlesTj4JNLny2wtzOrNJbkMu11LjyXMr+nNHuwyNy9s9PxJmWFnR1nicJjZ9i4kCZijtKb9zkVEkG2TIYPLBwUvbfDTT+GzOfTbax3XwNGZrawZ1V35e8tZmQdDsf/E/nWkToufTsXwt68+Joie1ViQexFJ8ahciAqlipOZVFs7z8noB9u9iKr0RN/xcgk2scERQabJQJNxsXMsrGHxs2E5OKpAHokAEyFRRNDweKcMgFKUhSHdHZxnb5CArWYdKzgCdbgBt6nMhGgONSMLPxt0X0Sx5AgMBAAGjggMyMIIDLjA8BgkrBgEEAYI3FQcELzAtBiUrBgEEAYI3FQjmsmCDjfVEhoGZCYO4oUqDvoRxBIPEkTOEg4hdAgFkAgEjMB0GA1UdJQQWMBQGCCsGAQUFBwMCBggrBgEFBQcDBDALBgNVHQ8EBAMCB4AwJwYJKwYBBAGCNxUKBBowGDAKBggrBgEFBQcDAjAKBggrBgEFBQcDBDAdBgNVHQ4EFgQU/aUU73ZKLJDH9g3mCFejppY/WmQ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X3ZE4t4Hhssl6PTbEYkwnOTjqIa+JaqvKsiSy6wtmfsSFAC/xhAFB9qZXQqWP17uHsck5Sav6gZJYPA0Q5771/DomIG1AwRVpO/RSLHVJPivlP46EU8TFntI2PFZ+IvFZLTfNJ5K7ndjBegfVop2ridRYb99Itra/DckTBKRFy8wzrwkf9D58U08W7WhgpwgeTXmF71fp9c14f89Dfs3TuqEzie9vKArX32lD8P6B29CUgcjsQHtTbBalKSrMpezjNgnb3kEjQbDBGlRAnsS8Di5x8I4W7PQBmqvjhJcgyX+Y3SXXl+alOHaIqJ6/VI1H5YVMLNNvxJ46oGWN3w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m5+fLv7U5NPC9REntkwEIrITOocnJIl/UdOx/cxIQ7o=</DigestValue>
      </Reference>
      <Reference URI="/xl/calcChain.xml?ContentType=application/vnd.openxmlformats-officedocument.spreadsheetml.calcChain+xml">
        <DigestMethod Algorithm="http://www.w3.org/2001/04/xmlenc#sha256"/>
        <DigestValue>NRDIK/AkYB3E38R2Ja0qZJwd7eexQ55cXprse7f5j28=</DigestValue>
      </Reference>
      <Reference URI="/xl/drawings/drawing1.xml?ContentType=application/vnd.openxmlformats-officedocument.drawing+xml">
        <DigestMethod Algorithm="http://www.w3.org/2001/04/xmlenc#sha256"/>
        <DigestValue>aQkF4Y6wo2KQc6XOU0TG9bWcskcl6/vG/+FNY41hzVI=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3+EPGLAN2rilkE1GdVD95lwBv7fKjIl0YTvdq2dwzsw=</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8RO07XxZtFP/a2sMuSarVEGsZ82mj1dwCn4QSlUguNw=</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Q58xEpajZ0unDe1tkY71iA/y2nDcWaxJQ1nm2pd0BYQ=</DigestValue>
      </Reference>
      <Reference URI="/xl/externalLinks/externalLink3.xml?ContentType=application/vnd.openxmlformats-officedocument.spreadsheetml.externalLink+xml">
        <DigestMethod Algorithm="http://www.w3.org/2001/04/xmlenc#sha256"/>
        <DigestValue>zbGYULkhXhmfRyfsd46oy1r/FocRkH9vEPCkovK271Q=</DigestValue>
      </Reference>
      <Reference URI="/xl/externalLinks/externalLink4.xml?ContentType=application/vnd.openxmlformats-officedocument.spreadsheetml.externalLink+xml">
        <DigestMethod Algorithm="http://www.w3.org/2001/04/xmlenc#sha256"/>
        <DigestValue>6JnUOBSq3qQvivt7ufR97pp2ohiag4WY+ApzR/9Roh4=</DigestValue>
      </Reference>
      <Reference URI="/xl/externalLinks/externalLink5.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apKrQZ4R/RTI4sslego3LeLLCgNMu4x2dBZo2keh4U4=</DigestValue>
      </Reference>
      <Reference URI="/xl/printerSettings/printerSettings10.bin?ContentType=application/vnd.openxmlformats-officedocument.spreadsheetml.printerSettings">
        <DigestMethod Algorithm="http://www.w3.org/2001/04/xmlenc#sha256"/>
        <DigestValue>apKrQZ4R/RTI4sslego3LeLLCgNMu4x2dBZo2keh4U4=</DigestValue>
      </Reference>
      <Reference URI="/xl/printerSettings/printerSettings11.bin?ContentType=application/vnd.openxmlformats-officedocument.spreadsheetml.printerSettings">
        <DigestMethod Algorithm="http://www.w3.org/2001/04/xmlenc#sha256"/>
        <DigestValue>apKrQZ4R/RTI4sslego3LeLLCgNMu4x2dBZo2keh4U4=</DigestValue>
      </Reference>
      <Reference URI="/xl/printerSettings/printerSettings12.bin?ContentType=application/vnd.openxmlformats-officedocument.spreadsheetml.printerSettings">
        <DigestMethod Algorithm="http://www.w3.org/2001/04/xmlenc#sha256"/>
        <DigestValue>apKrQZ4R/RTI4sslego3LeLLCgNMu4x2dBZo2keh4U4=</DigestValue>
      </Reference>
      <Reference URI="/xl/printerSettings/printerSettings13.bin?ContentType=application/vnd.openxmlformats-officedocument.spreadsheetml.printerSettings">
        <DigestMethod Algorithm="http://www.w3.org/2001/04/xmlenc#sha256"/>
        <DigestValue>F5eJqqc99JuTydU+CuankAss06dPiygGa7Luj0bcuzA=</DigestValue>
      </Reference>
      <Reference URI="/xl/printerSettings/printerSettings14.bin?ContentType=application/vnd.openxmlformats-officedocument.spreadsheetml.printerSettings">
        <DigestMethod Algorithm="http://www.w3.org/2001/04/xmlenc#sha256"/>
        <DigestValue>QsUFPppz39Ks1HCx0GFTA55nNjdhzFipZJcAl6r/ePU=</DigestValue>
      </Reference>
      <Reference URI="/xl/printerSettings/printerSettings15.bin?ContentType=application/vnd.openxmlformats-officedocument.spreadsheetml.printerSettings">
        <DigestMethod Algorithm="http://www.w3.org/2001/04/xmlenc#sha256"/>
        <DigestValue>QsUFPppz39Ks1HCx0GFTA55nNjdhzFipZJcAl6r/ePU=</DigestValue>
      </Reference>
      <Reference URI="/xl/printerSettings/printerSettings16.bin?ContentType=application/vnd.openxmlformats-officedocument.spreadsheetml.printerSettings">
        <DigestMethod Algorithm="http://www.w3.org/2001/04/xmlenc#sha256"/>
        <DigestValue>QsUFPppz39Ks1HCx0GFTA55nNjdhzFipZJcAl6r/ePU=</DigestValue>
      </Reference>
      <Reference URI="/xl/printerSettings/printerSettings17.bin?ContentType=application/vnd.openxmlformats-officedocument.spreadsheetml.printerSettings">
        <DigestMethod Algorithm="http://www.w3.org/2001/04/xmlenc#sha256"/>
        <DigestValue>F5eJqqc99JuTydU+CuankAss06dPiygGa7Luj0bcuzA=</DigestValue>
      </Reference>
      <Reference URI="/xl/printerSettings/printerSettings18.bin?ContentType=application/vnd.openxmlformats-officedocument.spreadsheetml.printerSettings">
        <DigestMethod Algorithm="http://www.w3.org/2001/04/xmlenc#sha256"/>
        <DigestValue>apKrQZ4R/RTI4sslego3LeLLCgNMu4x2dBZo2keh4U4=</DigestValue>
      </Reference>
      <Reference URI="/xl/printerSettings/printerSettings2.bin?ContentType=application/vnd.openxmlformats-officedocument.spreadsheetml.printerSettings">
        <DigestMethod Algorithm="http://www.w3.org/2001/04/xmlenc#sha256"/>
        <DigestValue>apKrQZ4R/RTI4sslego3LeLLCgNMu4x2dBZo2keh4U4=</DigestValue>
      </Reference>
      <Reference URI="/xl/printerSettings/printerSettings3.bin?ContentType=application/vnd.openxmlformats-officedocument.spreadsheetml.printerSettings">
        <DigestMethod Algorithm="http://www.w3.org/2001/04/xmlenc#sha256"/>
        <DigestValue>apKrQZ4R/RTI4sslego3LeLLCgNMu4x2dBZo2keh4U4=</DigestValue>
      </Reference>
      <Reference URI="/xl/printerSettings/printerSettings4.bin?ContentType=application/vnd.openxmlformats-officedocument.spreadsheetml.printerSettings">
        <DigestMethod Algorithm="http://www.w3.org/2001/04/xmlenc#sha256"/>
        <DigestValue>apKrQZ4R/RTI4sslego3LeLLCgNMu4x2dBZo2keh4U4=</DigestValue>
      </Reference>
      <Reference URI="/xl/printerSettings/printerSettings5.bin?ContentType=application/vnd.openxmlformats-officedocument.spreadsheetml.printerSettings">
        <DigestMethod Algorithm="http://www.w3.org/2001/04/xmlenc#sha256"/>
        <DigestValue>apKrQZ4R/RTI4sslego3LeLLCgNMu4x2dBZo2keh4U4=</DigestValue>
      </Reference>
      <Reference URI="/xl/printerSettings/printerSettings6.bin?ContentType=application/vnd.openxmlformats-officedocument.spreadsheetml.printerSettings">
        <DigestMethod Algorithm="http://www.w3.org/2001/04/xmlenc#sha256"/>
        <DigestValue>apKrQZ4R/RTI4sslego3LeLLCgNMu4x2dBZo2keh4U4=</DigestValue>
      </Reference>
      <Reference URI="/xl/printerSettings/printerSettings7.bin?ContentType=application/vnd.openxmlformats-officedocument.spreadsheetml.printerSettings">
        <DigestMethod Algorithm="http://www.w3.org/2001/04/xmlenc#sha256"/>
        <DigestValue>apKrQZ4R/RTI4sslego3LeLLCgNMu4x2dBZo2keh4U4=</DigestValue>
      </Reference>
      <Reference URI="/xl/printerSettings/printerSettings8.bin?ContentType=application/vnd.openxmlformats-officedocument.spreadsheetml.printerSettings">
        <DigestMethod Algorithm="http://www.w3.org/2001/04/xmlenc#sha256"/>
        <DigestValue>F5eJqqc99JuTydU+CuankAss06dPiygGa7Luj0bcuzA=</DigestValue>
      </Reference>
      <Reference URI="/xl/printerSettings/printerSettings9.bin?ContentType=application/vnd.openxmlformats-officedocument.spreadsheetml.printerSettings">
        <DigestMethod Algorithm="http://www.w3.org/2001/04/xmlenc#sha256"/>
        <DigestValue>apKrQZ4R/RTI4sslego3LeLLCgNMu4x2dBZo2keh4U4=</DigestValue>
      </Reference>
      <Reference URI="/xl/sharedStrings.xml?ContentType=application/vnd.openxmlformats-officedocument.spreadsheetml.sharedStrings+xml">
        <DigestMethod Algorithm="http://www.w3.org/2001/04/xmlenc#sha256"/>
        <DigestValue>spUnxnpFo0uafiEwR4u/LweGvTPAgbREI/yxW4vj8/Y=</DigestValue>
      </Reference>
      <Reference URI="/xl/styles.xml?ContentType=application/vnd.openxmlformats-officedocument.spreadsheetml.styles+xml">
        <DigestMethod Algorithm="http://www.w3.org/2001/04/xmlenc#sha256"/>
        <DigestValue>ToQCcOtY9psRY/lckG3fklf2rP0/Jbsj2wEUQJcyh8s=</DigestValue>
      </Reference>
      <Reference URI="/xl/theme/theme1.xml?ContentType=application/vnd.openxmlformats-officedocument.theme+xml">
        <DigestMethod Algorithm="http://www.w3.org/2001/04/xmlenc#sha256"/>
        <DigestValue>oN9UzXxQfkhQYaC6PedQPrgfbfqMxwHuRHhDm98m37s=</DigestValue>
      </Reference>
      <Reference URI="/xl/workbook.xml?ContentType=application/vnd.openxmlformats-officedocument.spreadsheetml.sheet.main+xml">
        <DigestMethod Algorithm="http://www.w3.org/2001/04/xmlenc#sha256"/>
        <DigestValue>Tq65KHrxwV3/gxr+DM1JZUxCS0PeUgRxEvdhij85zNU=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ol7RD0u4oXNhQ2e2PwEjsxovxIuSpGyUKH569lbgpKg=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RwiiKg/lH18X7DpJSS5gY6rCXEU0u8Qso0xPVmdvRwE=</DigestValue>
      </Reference>
      <Reference URI="/xl/worksheets/sheet10.xml?ContentType=application/vnd.openxmlformats-officedocument.spreadsheetml.worksheet+xml">
        <DigestMethod Algorithm="http://www.w3.org/2001/04/xmlenc#sha256"/>
        <DigestValue>cwWvFLvxTrg0cwoxhVZtQ63oIRniwvZ6H+3wltMbjKA=</DigestValue>
      </Reference>
      <Reference URI="/xl/worksheets/sheet11.xml?ContentType=application/vnd.openxmlformats-officedocument.spreadsheetml.worksheet+xml">
        <DigestMethod Algorithm="http://www.w3.org/2001/04/xmlenc#sha256"/>
        <DigestValue>O+IdS9hWs71GKZs+W1uNgQpJGCsga3rp/aqi5TV1teY=</DigestValue>
      </Reference>
      <Reference URI="/xl/worksheets/sheet12.xml?ContentType=application/vnd.openxmlformats-officedocument.spreadsheetml.worksheet+xml">
        <DigestMethod Algorithm="http://www.w3.org/2001/04/xmlenc#sha256"/>
        <DigestValue>QI3avebPkcx7FgWDHGN62BaYWI1CjuBqlittd1ME0Mo=</DigestValue>
      </Reference>
      <Reference URI="/xl/worksheets/sheet13.xml?ContentType=application/vnd.openxmlformats-officedocument.spreadsheetml.worksheet+xml">
        <DigestMethod Algorithm="http://www.w3.org/2001/04/xmlenc#sha256"/>
        <DigestValue>J9ZlMMmJBin/D0xM6t3pRVT/a5KWXosJTj0AJE8mcb8=</DigestValue>
      </Reference>
      <Reference URI="/xl/worksheets/sheet14.xml?ContentType=application/vnd.openxmlformats-officedocument.spreadsheetml.worksheet+xml">
        <DigestMethod Algorithm="http://www.w3.org/2001/04/xmlenc#sha256"/>
        <DigestValue>UZ868wWXqqOvAxh/WDj/ZckkZlUIzQoOvn2Sc8xxOco=</DigestValue>
      </Reference>
      <Reference URI="/xl/worksheets/sheet15.xml?ContentType=application/vnd.openxmlformats-officedocument.spreadsheetml.worksheet+xml">
        <DigestMethod Algorithm="http://www.w3.org/2001/04/xmlenc#sha256"/>
        <DigestValue>0bGK++E8ie5ka/9t4pbWGY6RZrAybK6q43YutDVWOdI=</DigestValue>
      </Reference>
      <Reference URI="/xl/worksheets/sheet16.xml?ContentType=application/vnd.openxmlformats-officedocument.spreadsheetml.worksheet+xml">
        <DigestMethod Algorithm="http://www.w3.org/2001/04/xmlenc#sha256"/>
        <DigestValue>gBHL8K6m3sP496h98f4YhwChByzhNNsZUa1D2OGwXsM=</DigestValue>
      </Reference>
      <Reference URI="/xl/worksheets/sheet17.xml?ContentType=application/vnd.openxmlformats-officedocument.spreadsheetml.worksheet+xml">
        <DigestMethod Algorithm="http://www.w3.org/2001/04/xmlenc#sha256"/>
        <DigestValue>F8wbXvRcRKPUG9GTlpYdhBD6yOJ0uw23bxhr5f6atLs=</DigestValue>
      </Reference>
      <Reference URI="/xl/worksheets/sheet18.xml?ContentType=application/vnd.openxmlformats-officedocument.spreadsheetml.worksheet+xml">
        <DigestMethod Algorithm="http://www.w3.org/2001/04/xmlenc#sha256"/>
        <DigestValue>ZUJDWCrHqeeMuhYjMYWQ/EoHd0cQ0F5omZTz3rR/+rI=</DigestValue>
      </Reference>
      <Reference URI="/xl/worksheets/sheet2.xml?ContentType=application/vnd.openxmlformats-officedocument.spreadsheetml.worksheet+xml">
        <DigestMethod Algorithm="http://www.w3.org/2001/04/xmlenc#sha256"/>
        <DigestValue>bQW4YfYOqz0bvyBh7ArXwKqQPZFZw9LqcjaJz4deJqw=</DigestValue>
      </Reference>
      <Reference URI="/xl/worksheets/sheet3.xml?ContentType=application/vnd.openxmlformats-officedocument.spreadsheetml.worksheet+xml">
        <DigestMethod Algorithm="http://www.w3.org/2001/04/xmlenc#sha256"/>
        <DigestValue>Wu3344+VO0rp1JjOP6SaDdu13ahr6fkxyW1Y5QBNAWQ=</DigestValue>
      </Reference>
      <Reference URI="/xl/worksheets/sheet4.xml?ContentType=application/vnd.openxmlformats-officedocument.spreadsheetml.worksheet+xml">
        <DigestMethod Algorithm="http://www.w3.org/2001/04/xmlenc#sha256"/>
        <DigestValue>4H0HX1/738pr5zrF10LI9uIpTyPyhRQLBXLxbprAvwc=</DigestValue>
      </Reference>
      <Reference URI="/xl/worksheets/sheet5.xml?ContentType=application/vnd.openxmlformats-officedocument.spreadsheetml.worksheet+xml">
        <DigestMethod Algorithm="http://www.w3.org/2001/04/xmlenc#sha256"/>
        <DigestValue>ah98r7lqd6FtGl06ApmCUzEgO8SrgY/KLJN7nZyR130=</DigestValue>
      </Reference>
      <Reference URI="/xl/worksheets/sheet6.xml?ContentType=application/vnd.openxmlformats-officedocument.spreadsheetml.worksheet+xml">
        <DigestMethod Algorithm="http://www.w3.org/2001/04/xmlenc#sha256"/>
        <DigestValue>yhZZU8G1z7tzmiX5qshCYydVwvBDkU53yGy1VTI/nuQ=</DigestValue>
      </Reference>
      <Reference URI="/xl/worksheets/sheet7.xml?ContentType=application/vnd.openxmlformats-officedocument.spreadsheetml.worksheet+xml">
        <DigestMethod Algorithm="http://www.w3.org/2001/04/xmlenc#sha256"/>
        <DigestValue>8x7wDAezhlNfGSpFwEE+EM1dq9/risPf0PwYDX+WYMI=</DigestValue>
      </Reference>
      <Reference URI="/xl/worksheets/sheet8.xml?ContentType=application/vnd.openxmlformats-officedocument.spreadsheetml.worksheet+xml">
        <DigestMethod Algorithm="http://www.w3.org/2001/04/xmlenc#sha256"/>
        <DigestValue>GljLLRsgWbZfUMU92jZr+5pFjXwl+Nwoj1AyN9enNHg=</DigestValue>
      </Reference>
      <Reference URI="/xl/worksheets/sheet9.xml?ContentType=application/vnd.openxmlformats-officedocument.spreadsheetml.worksheet+xml">
        <DigestMethod Algorithm="http://www.w3.org/2001/04/xmlenc#sha256"/>
        <DigestValue>6Cm3v6OAiUJbajrsOEJlKNqqWqGhPoIoSn8v8KvoRks=</DigestValue>
      </Reference>
    </Manifest>
    <SignatureProperties>
      <SignatureProperty Id="idSignatureTime" Target="#idPackageSignature">
        <mdssi:SignatureTime xmlns:mdssi="http://schemas.openxmlformats.org/package/2006/digital-signature">
          <mdssi:Format>YYYY-MM-DDThh:mm:ssTZD</mdssi:Format>
          <mdssi:Value>2020-08-03T08:58:26Z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2020-08-03T08:58:26Z</xd:SigningTime>
          <xd:SigningCertificate>
            <xd:Cert>
              <xd:CertDigest>
                <DigestMethod Algorithm="http://www.w3.org/2001/04/xmlenc#sha256"/>
                <DigestValue>VQYYDZ0JoHTN0GJ2qq1DwPUkycbicwdZJzjQx2KJdR8=</DigestValue>
              </xd:CertDigest>
              <xd:IssuerSerial>
                <X509IssuerName>CN=NBG Class 2 INT Sub CA, DC=nbg, DC=ge</X509IssuerName>
                <X509SerialNumber>539005473035070780543050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Elene Amaglobeli</dc:creator>
  <cp:lastModifiedBy>Elene Amaglobeli</cp:lastModifiedBy>
  <cp:lastPrinted>2020-07-29T08:38:23Z</cp:lastPrinted>
  <dcterms:created xsi:type="dcterms:W3CDTF">2020-07-29T08:24:01Z</dcterms:created>
  <dcterms:modified xsi:type="dcterms:W3CDTF">2020-07-29T08:40:05Z</dcterms:modified>
</cp:coreProperties>
</file>